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ETWORK GROUP\Price Controls\GDNs GD23\41= Final Determination\Final Determination Web Publication\"/>
    </mc:Choice>
  </mc:AlternateContent>
  <bookViews>
    <workbookView xWindow="0" yWindow="0" windowWidth="28800" windowHeight="12450"/>
  </bookViews>
  <sheets>
    <sheet name="Title Page" sheetId="10" r:id="rId1"/>
    <sheet name="Change Log" sheetId="2" r:id="rId2"/>
    <sheet name="Inputs" sheetId="3" r:id="rId3"/>
    <sheet name="Uncertainty Mechanism " sheetId="1" r:id="rId4"/>
    <sheet name="Summary" sheetId="7" r:id="rId5"/>
    <sheet name="Additional Tabs &gt;&gt;&gt;&gt;&gt;&gt;" sheetId="4" r:id="rId6"/>
    <sheet name="Approval Letters &gt;&gt;&gt;&gt;&gt;" sheetId="5" r:id="rId7"/>
  </sheets>
  <definedNames>
    <definedName name="_xlnm._FilterDatabase" localSheetId="3" hidden="1">'Uncertainty Mechanism '!$A$4:$R$598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7" l="1"/>
  <c r="AA9" i="7"/>
  <c r="AB9" i="7"/>
  <c r="AC9" i="7"/>
  <c r="AD9" i="7"/>
  <c r="Z11" i="7"/>
  <c r="AA11" i="7"/>
  <c r="AB11" i="7"/>
  <c r="AC11" i="7"/>
  <c r="AD11" i="7"/>
  <c r="Z13" i="7"/>
  <c r="AA13" i="7"/>
  <c r="AB13" i="7"/>
  <c r="AC13" i="7"/>
  <c r="AD13" i="7"/>
  <c r="Z14" i="7"/>
  <c r="AA14" i="7"/>
  <c r="AB14" i="7"/>
  <c r="AC14" i="7"/>
  <c r="AD14" i="7"/>
  <c r="Z15" i="7"/>
  <c r="AA15" i="7"/>
  <c r="AE15" i="7" s="1"/>
  <c r="AB15" i="7"/>
  <c r="AC15" i="7"/>
  <c r="AD15" i="7"/>
  <c r="Z16" i="7"/>
  <c r="AA16" i="7"/>
  <c r="AB16" i="7"/>
  <c r="AC16" i="7"/>
  <c r="AD16" i="7"/>
  <c r="Y16" i="7"/>
  <c r="Y15" i="7"/>
  <c r="Y14" i="7"/>
  <c r="Y13" i="7"/>
  <c r="AE13" i="7" s="1"/>
  <c r="Y11" i="7"/>
  <c r="Y9" i="7"/>
  <c r="AE16" i="7"/>
  <c r="AE11" i="7" l="1"/>
  <c r="AE14" i="7"/>
  <c r="AE9" i="7"/>
  <c r="P35" i="7"/>
  <c r="P37" i="7" s="1"/>
  <c r="Q35" i="7"/>
  <c r="Q37" i="7" s="1"/>
  <c r="R35" i="7"/>
  <c r="R37" i="7" s="1"/>
  <c r="S35" i="7"/>
  <c r="S37" i="7" s="1"/>
  <c r="T35" i="7"/>
  <c r="T37" i="7" s="1"/>
  <c r="P13" i="7"/>
  <c r="Q13" i="7"/>
  <c r="R13" i="7"/>
  <c r="S13" i="7"/>
  <c r="T13" i="7"/>
  <c r="P14" i="7"/>
  <c r="Q14" i="7"/>
  <c r="R14" i="7"/>
  <c r="S14" i="7"/>
  <c r="T14" i="7"/>
  <c r="P15" i="7"/>
  <c r="Q15" i="7"/>
  <c r="R15" i="7"/>
  <c r="S15" i="7"/>
  <c r="T15" i="7"/>
  <c r="P16" i="7"/>
  <c r="Q16" i="7"/>
  <c r="R16" i="7"/>
  <c r="S16" i="7"/>
  <c r="T16" i="7"/>
  <c r="P17" i="7"/>
  <c r="Q17" i="7"/>
  <c r="R17" i="7"/>
  <c r="S17" i="7"/>
  <c r="T17" i="7"/>
  <c r="P18" i="7"/>
  <c r="Q18" i="7"/>
  <c r="R18" i="7"/>
  <c r="S18" i="7"/>
  <c r="T18" i="7"/>
  <c r="P19" i="7"/>
  <c r="Q19" i="7"/>
  <c r="R19" i="7"/>
  <c r="S19" i="7"/>
  <c r="T19" i="7"/>
  <c r="P20" i="7"/>
  <c r="Q20" i="7"/>
  <c r="R20" i="7"/>
  <c r="S20" i="7"/>
  <c r="T20" i="7"/>
  <c r="P21" i="7"/>
  <c r="Q21" i="7"/>
  <c r="R21" i="7"/>
  <c r="S21" i="7"/>
  <c r="T21" i="7"/>
  <c r="P22" i="7"/>
  <c r="Q22" i="7"/>
  <c r="R22" i="7"/>
  <c r="S22" i="7"/>
  <c r="T22" i="7"/>
  <c r="O22" i="7"/>
  <c r="O21" i="7"/>
  <c r="O20" i="7"/>
  <c r="O19" i="7"/>
  <c r="O18" i="7"/>
  <c r="O17" i="7"/>
  <c r="O16" i="7"/>
  <c r="O15" i="7"/>
  <c r="O14" i="7"/>
  <c r="O13" i="7"/>
  <c r="O35" i="7"/>
  <c r="O37" i="7" s="1"/>
  <c r="P5" i="7"/>
  <c r="Q5" i="7"/>
  <c r="R5" i="7"/>
  <c r="S5" i="7"/>
  <c r="T5" i="7"/>
  <c r="P6" i="7"/>
  <c r="Q6" i="7"/>
  <c r="R6" i="7"/>
  <c r="S6" i="7"/>
  <c r="T6" i="7"/>
  <c r="O6" i="7"/>
  <c r="O5" i="7"/>
  <c r="U16" i="7" l="1"/>
  <c r="U35" i="7"/>
  <c r="U19" i="7"/>
  <c r="U18" i="7"/>
  <c r="U13" i="7"/>
  <c r="U21" i="7"/>
  <c r="U14" i="7"/>
  <c r="U22" i="7"/>
  <c r="U20" i="7"/>
  <c r="U15" i="7"/>
  <c r="U17" i="7"/>
  <c r="F503" i="1" l="1"/>
  <c r="G503" i="1"/>
  <c r="H503" i="1"/>
  <c r="I503" i="1"/>
  <c r="J503" i="1"/>
  <c r="F504" i="1"/>
  <c r="G504" i="1"/>
  <c r="H504" i="1"/>
  <c r="I504" i="1"/>
  <c r="J504" i="1"/>
  <c r="F507" i="1"/>
  <c r="G507" i="1"/>
  <c r="H507" i="1"/>
  <c r="I507" i="1"/>
  <c r="J507" i="1"/>
  <c r="F518" i="1"/>
  <c r="G518" i="1"/>
  <c r="H518" i="1"/>
  <c r="I518" i="1"/>
  <c r="J518" i="1"/>
  <c r="F519" i="1"/>
  <c r="G519" i="1"/>
  <c r="H519" i="1"/>
  <c r="I519" i="1"/>
  <c r="J519" i="1"/>
  <c r="F520" i="1"/>
  <c r="G520" i="1"/>
  <c r="H520" i="1"/>
  <c r="I520" i="1"/>
  <c r="J520" i="1"/>
  <c r="F521" i="1"/>
  <c r="G521" i="1"/>
  <c r="H521" i="1"/>
  <c r="I521" i="1"/>
  <c r="J521" i="1"/>
  <c r="F522" i="1"/>
  <c r="G522" i="1"/>
  <c r="H522" i="1"/>
  <c r="I522" i="1"/>
  <c r="J522" i="1"/>
  <c r="F523" i="1"/>
  <c r="G523" i="1"/>
  <c r="H523" i="1"/>
  <c r="I523" i="1"/>
  <c r="J523" i="1"/>
  <c r="F524" i="1"/>
  <c r="G524" i="1"/>
  <c r="H524" i="1"/>
  <c r="I524" i="1"/>
  <c r="J524" i="1"/>
  <c r="F525" i="1"/>
  <c r="G525" i="1"/>
  <c r="H525" i="1"/>
  <c r="I525" i="1"/>
  <c r="J525" i="1"/>
  <c r="F526" i="1"/>
  <c r="G526" i="1"/>
  <c r="H526" i="1"/>
  <c r="I526" i="1"/>
  <c r="J526" i="1"/>
  <c r="F527" i="1"/>
  <c r="G527" i="1"/>
  <c r="H527" i="1"/>
  <c r="I527" i="1"/>
  <c r="J527" i="1"/>
  <c r="F528" i="1"/>
  <c r="G528" i="1"/>
  <c r="H528" i="1"/>
  <c r="I528" i="1"/>
  <c r="J528" i="1"/>
  <c r="F529" i="1"/>
  <c r="G529" i="1"/>
  <c r="H529" i="1"/>
  <c r="I529" i="1"/>
  <c r="J529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07" i="1"/>
  <c r="E504" i="1"/>
  <c r="E503" i="1"/>
  <c r="E109" i="1"/>
  <c r="F73" i="1"/>
  <c r="G73" i="1"/>
  <c r="H73" i="1"/>
  <c r="I73" i="1"/>
  <c r="J73" i="1"/>
  <c r="J8" i="1" l="1"/>
  <c r="J74" i="1" s="1"/>
  <c r="J75" i="1" s="1"/>
  <c r="F8" i="1"/>
  <c r="F74" i="1" s="1"/>
  <c r="F75" i="1" s="1"/>
  <c r="G8" i="1"/>
  <c r="G74" i="1" s="1"/>
  <c r="G75" i="1" s="1"/>
  <c r="H8" i="1"/>
  <c r="H74" i="1" s="1"/>
  <c r="H75" i="1" s="1"/>
  <c r="I8" i="1"/>
  <c r="I74" i="1" s="1"/>
  <c r="I75" i="1" s="1"/>
  <c r="E8" i="1"/>
  <c r="E110" i="1" s="1"/>
  <c r="E111" i="1" s="1"/>
  <c r="R8" i="7" l="1"/>
  <c r="H506" i="1"/>
  <c r="S8" i="7"/>
  <c r="I506" i="1"/>
  <c r="Q8" i="7"/>
  <c r="G506" i="1"/>
  <c r="P8" i="7"/>
  <c r="F506" i="1"/>
  <c r="O10" i="7"/>
  <c r="E509" i="1"/>
  <c r="T8" i="7"/>
  <c r="J506" i="1"/>
  <c r="F161" i="1"/>
  <c r="G161" i="1"/>
  <c r="H161" i="1"/>
  <c r="I161" i="1"/>
  <c r="J161" i="1"/>
  <c r="E161" i="1"/>
  <c r="F156" i="1"/>
  <c r="G156" i="1"/>
  <c r="H156" i="1"/>
  <c r="I156" i="1"/>
  <c r="J156" i="1"/>
  <c r="E156" i="1"/>
  <c r="F143" i="1"/>
  <c r="G143" i="1"/>
  <c r="H143" i="1"/>
  <c r="I143" i="1"/>
  <c r="J143" i="1"/>
  <c r="E143" i="1"/>
  <c r="F138" i="1"/>
  <c r="G138" i="1"/>
  <c r="H138" i="1"/>
  <c r="I138" i="1"/>
  <c r="J138" i="1"/>
  <c r="E138" i="1"/>
  <c r="E416" i="3"/>
  <c r="F416" i="3"/>
  <c r="G416" i="3"/>
  <c r="H416" i="3"/>
  <c r="I416" i="3"/>
  <c r="J416" i="3"/>
  <c r="E414" i="3"/>
  <c r="F414" i="3"/>
  <c r="G414" i="3"/>
  <c r="H414" i="3"/>
  <c r="I414" i="3"/>
  <c r="J414" i="3"/>
  <c r="E125" i="1" l="1"/>
  <c r="F120" i="1"/>
  <c r="H120" i="1"/>
  <c r="I120" i="1"/>
  <c r="E120" i="1"/>
  <c r="E412" i="3"/>
  <c r="F412" i="3"/>
  <c r="F125" i="1" s="1"/>
  <c r="G412" i="3"/>
  <c r="G120" i="1" s="1"/>
  <c r="H412" i="3"/>
  <c r="H125" i="1" s="1"/>
  <c r="I412" i="3"/>
  <c r="I125" i="1" s="1"/>
  <c r="J412" i="3"/>
  <c r="J120" i="1" s="1"/>
  <c r="G125" i="1" l="1"/>
  <c r="J125" i="1"/>
  <c r="E259" i="3"/>
  <c r="E262" i="3" s="1"/>
  <c r="E534" i="1" s="1"/>
  <c r="J259" i="3"/>
  <c r="J262" i="3" s="1"/>
  <c r="J534" i="1" s="1"/>
  <c r="I259" i="3"/>
  <c r="I262" i="3" s="1"/>
  <c r="I534" i="1" s="1"/>
  <c r="H259" i="3"/>
  <c r="H262" i="3" s="1"/>
  <c r="H534" i="1" s="1"/>
  <c r="G259" i="3"/>
  <c r="G262" i="3" s="1"/>
  <c r="G534" i="1" s="1"/>
  <c r="F259" i="3"/>
  <c r="F262" i="3" l="1"/>
  <c r="F534" i="1" s="1"/>
  <c r="J491" i="3"/>
  <c r="J493" i="3" s="1"/>
  <c r="J546" i="1" s="1"/>
  <c r="I491" i="3"/>
  <c r="I493" i="3" s="1"/>
  <c r="I546" i="1" s="1"/>
  <c r="H491" i="3"/>
  <c r="H493" i="3" s="1"/>
  <c r="H546" i="1" s="1"/>
  <c r="G491" i="3"/>
  <c r="G493" i="3" s="1"/>
  <c r="G546" i="1" s="1"/>
  <c r="F491" i="3"/>
  <c r="F493" i="3" s="1"/>
  <c r="F546" i="1" s="1"/>
  <c r="E491" i="3"/>
  <c r="E493" i="3" s="1"/>
  <c r="E546" i="1" s="1"/>
  <c r="F620" i="1"/>
  <c r="G620" i="1"/>
  <c r="H620" i="1"/>
  <c r="I620" i="1"/>
  <c r="J620" i="1"/>
  <c r="E620" i="1"/>
  <c r="F549" i="3"/>
  <c r="F619" i="1" s="1"/>
  <c r="G549" i="3"/>
  <c r="G619" i="1" s="1"/>
  <c r="H549" i="3"/>
  <c r="H619" i="1" s="1"/>
  <c r="I549" i="3"/>
  <c r="I619" i="1" s="1"/>
  <c r="J549" i="3"/>
  <c r="J619" i="1" s="1"/>
  <c r="E549" i="3"/>
  <c r="E619" i="1" s="1"/>
  <c r="F602" i="1"/>
  <c r="G602" i="1"/>
  <c r="H602" i="1"/>
  <c r="I602" i="1"/>
  <c r="J602" i="1"/>
  <c r="E602" i="1"/>
  <c r="F531" i="3"/>
  <c r="F601" i="1" s="1"/>
  <c r="G531" i="3"/>
  <c r="G601" i="1" s="1"/>
  <c r="H531" i="3"/>
  <c r="H601" i="1" s="1"/>
  <c r="I531" i="3"/>
  <c r="I601" i="1" s="1"/>
  <c r="J531" i="3"/>
  <c r="J601" i="1" s="1"/>
  <c r="E531" i="3"/>
  <c r="E601" i="1" s="1"/>
  <c r="E622" i="1" l="1"/>
  <c r="Y12" i="7" s="1"/>
  <c r="J622" i="1"/>
  <c r="AD12" i="7" s="1"/>
  <c r="I622" i="1"/>
  <c r="AC12" i="7" s="1"/>
  <c r="H622" i="1"/>
  <c r="AB12" i="7" s="1"/>
  <c r="G622" i="1"/>
  <c r="AA12" i="7" s="1"/>
  <c r="F622" i="1"/>
  <c r="Z12" i="7" s="1"/>
  <c r="H604" i="1"/>
  <c r="AB10" i="7" s="1"/>
  <c r="F604" i="1"/>
  <c r="Z10" i="7" s="1"/>
  <c r="E604" i="1"/>
  <c r="Y10" i="7" s="1"/>
  <c r="AE10" i="7" s="1"/>
  <c r="I604" i="1"/>
  <c r="AC10" i="7" s="1"/>
  <c r="J604" i="1"/>
  <c r="AD10" i="7" s="1"/>
  <c r="G604" i="1"/>
  <c r="AA10" i="7" s="1"/>
  <c r="AE12" i="7" l="1"/>
  <c r="J10" i="3"/>
  <c r="E173" i="3" l="1"/>
  <c r="E229" i="3" l="1"/>
  <c r="G226" i="3" l="1"/>
  <c r="G106" i="1" s="1"/>
  <c r="H226" i="3"/>
  <c r="H106" i="1" s="1"/>
  <c r="I226" i="3"/>
  <c r="I106" i="1" s="1"/>
  <c r="J226" i="3"/>
  <c r="J106" i="1" s="1"/>
  <c r="F226" i="3"/>
  <c r="F106" i="1" s="1"/>
  <c r="F229" i="3"/>
  <c r="F107" i="1" s="1"/>
  <c r="G107" i="1" s="1"/>
  <c r="H107" i="1" s="1"/>
  <c r="G229" i="3"/>
  <c r="H229" i="3"/>
  <c r="I229" i="3"/>
  <c r="J229" i="3"/>
  <c r="I107" i="1" l="1"/>
  <c r="J107" i="1" s="1"/>
  <c r="F109" i="1"/>
  <c r="F110" i="1" s="1"/>
  <c r="F111" i="1" s="1"/>
  <c r="P10" i="7" l="1"/>
  <c r="F509" i="1"/>
  <c r="F173" i="3"/>
  <c r="F170" i="3"/>
  <c r="G170" i="3"/>
  <c r="H170" i="3"/>
  <c r="I170" i="3"/>
  <c r="J170" i="3"/>
  <c r="F188" i="3" l="1"/>
  <c r="G188" i="3"/>
  <c r="H188" i="3"/>
  <c r="I188" i="3"/>
  <c r="J188" i="3"/>
  <c r="E188" i="3"/>
  <c r="F14" i="1" l="1"/>
  <c r="G14" i="1"/>
  <c r="H14" i="1"/>
  <c r="I14" i="1"/>
  <c r="J14" i="1"/>
  <c r="F483" i="3" l="1"/>
  <c r="F485" i="3" s="1"/>
  <c r="F487" i="3" s="1"/>
  <c r="F545" i="1" s="1"/>
  <c r="G483" i="3"/>
  <c r="G485" i="3" s="1"/>
  <c r="G487" i="3" s="1"/>
  <c r="G545" i="1" s="1"/>
  <c r="H483" i="3"/>
  <c r="H485" i="3" s="1"/>
  <c r="H487" i="3" s="1"/>
  <c r="H545" i="1" s="1"/>
  <c r="I483" i="3"/>
  <c r="I485" i="3" s="1"/>
  <c r="I487" i="3" s="1"/>
  <c r="I545" i="1" s="1"/>
  <c r="J483" i="3"/>
  <c r="J485" i="3" s="1"/>
  <c r="J487" i="3" s="1"/>
  <c r="J545" i="1" s="1"/>
  <c r="E483" i="3"/>
  <c r="E485" i="3" s="1"/>
  <c r="E487" i="3" s="1"/>
  <c r="E545" i="1" s="1"/>
  <c r="D16" i="7" l="1"/>
  <c r="E16" i="7"/>
  <c r="F16" i="7"/>
  <c r="G16" i="7"/>
  <c r="H16" i="7"/>
  <c r="I16" i="7"/>
  <c r="F517" i="3" l="1"/>
  <c r="G517" i="3"/>
  <c r="H517" i="3"/>
  <c r="I517" i="3"/>
  <c r="J517" i="3"/>
  <c r="E517" i="3"/>
  <c r="G173" i="3" l="1"/>
  <c r="P175" i="3"/>
  <c r="D175" i="3" s="1"/>
  <c r="H173" i="3"/>
  <c r="I173" i="3"/>
  <c r="J173" i="3"/>
  <c r="E170" i="3" l="1"/>
  <c r="E54" i="1" s="1"/>
  <c r="F512" i="3" l="1"/>
  <c r="G512" i="3"/>
  <c r="H512" i="3"/>
  <c r="I512" i="3"/>
  <c r="J512" i="3"/>
  <c r="E512" i="3"/>
  <c r="F509" i="3"/>
  <c r="F518" i="3" s="1"/>
  <c r="F519" i="3" s="1"/>
  <c r="G509" i="3"/>
  <c r="G518" i="3" s="1"/>
  <c r="G519" i="3" s="1"/>
  <c r="H509" i="3"/>
  <c r="I509" i="3"/>
  <c r="J509" i="3"/>
  <c r="E509" i="3"/>
  <c r="E510" i="3" l="1"/>
  <c r="E514" i="3" s="1"/>
  <c r="E518" i="3"/>
  <c r="E519" i="3" s="1"/>
  <c r="E521" i="3"/>
  <c r="I521" i="3"/>
  <c r="J518" i="3"/>
  <c r="H521" i="3"/>
  <c r="I518" i="3"/>
  <c r="G521" i="3"/>
  <c r="G523" i="3" s="1"/>
  <c r="H518" i="3"/>
  <c r="F521" i="3"/>
  <c r="F523" i="3" s="1"/>
  <c r="J521" i="3"/>
  <c r="G510" i="3"/>
  <c r="G514" i="3" s="1"/>
  <c r="I510" i="3"/>
  <c r="I514" i="3" s="1"/>
  <c r="H510" i="3"/>
  <c r="H514" i="3" s="1"/>
  <c r="F510" i="3"/>
  <c r="F514" i="3" s="1"/>
  <c r="J510" i="3"/>
  <c r="J514" i="3" s="1"/>
  <c r="E523" i="3" l="1"/>
  <c r="F573" i="1"/>
  <c r="I572" i="1"/>
  <c r="G573" i="1"/>
  <c r="H572" i="1"/>
  <c r="I519" i="3"/>
  <c r="I523" i="3" s="1"/>
  <c r="I573" i="1" s="1"/>
  <c r="J572" i="1"/>
  <c r="H519" i="3"/>
  <c r="H523" i="3" s="1"/>
  <c r="H573" i="1" s="1"/>
  <c r="J519" i="3"/>
  <c r="J523" i="3" s="1"/>
  <c r="J573" i="1" s="1"/>
  <c r="F572" i="1"/>
  <c r="G572" i="1"/>
  <c r="E572" i="1"/>
  <c r="E573" i="1" l="1"/>
  <c r="E575" i="1" s="1"/>
  <c r="F575" i="1"/>
  <c r="G575" i="1"/>
  <c r="I575" i="1"/>
  <c r="H575" i="1"/>
  <c r="J575" i="1"/>
  <c r="E464" i="3"/>
  <c r="F464" i="3"/>
  <c r="G464" i="3"/>
  <c r="H464" i="3"/>
  <c r="I464" i="3"/>
  <c r="J464" i="3"/>
  <c r="E465" i="3"/>
  <c r="F465" i="3"/>
  <c r="G465" i="3"/>
  <c r="H465" i="3"/>
  <c r="I465" i="3"/>
  <c r="J465" i="3"/>
  <c r="E466" i="3"/>
  <c r="F466" i="3"/>
  <c r="G466" i="3"/>
  <c r="H466" i="3"/>
  <c r="I466" i="3"/>
  <c r="J466" i="3"/>
  <c r="E467" i="3"/>
  <c r="F467" i="3"/>
  <c r="G467" i="3"/>
  <c r="H467" i="3"/>
  <c r="I467" i="3"/>
  <c r="J467" i="3"/>
  <c r="E468" i="3"/>
  <c r="F468" i="3"/>
  <c r="G468" i="3"/>
  <c r="H468" i="3"/>
  <c r="I468" i="3"/>
  <c r="J468" i="3"/>
  <c r="E469" i="3"/>
  <c r="F469" i="3"/>
  <c r="G469" i="3"/>
  <c r="H469" i="3"/>
  <c r="I469" i="3"/>
  <c r="J469" i="3"/>
  <c r="E470" i="3"/>
  <c r="F470" i="3"/>
  <c r="G470" i="3"/>
  <c r="H470" i="3"/>
  <c r="I470" i="3"/>
  <c r="J470" i="3"/>
  <c r="E471" i="3"/>
  <c r="F471" i="3"/>
  <c r="G471" i="3"/>
  <c r="H471" i="3"/>
  <c r="I471" i="3"/>
  <c r="J471" i="3"/>
  <c r="E472" i="3"/>
  <c r="F472" i="3"/>
  <c r="G472" i="3"/>
  <c r="H472" i="3"/>
  <c r="I472" i="3"/>
  <c r="J472" i="3"/>
  <c r="E473" i="3"/>
  <c r="F473" i="3"/>
  <c r="G473" i="3"/>
  <c r="H473" i="3"/>
  <c r="I473" i="3"/>
  <c r="J473" i="3"/>
  <c r="E474" i="3"/>
  <c r="F474" i="3"/>
  <c r="G474" i="3"/>
  <c r="H474" i="3"/>
  <c r="I474" i="3"/>
  <c r="J474" i="3"/>
  <c r="E475" i="3"/>
  <c r="F475" i="3"/>
  <c r="G475" i="3"/>
  <c r="H475" i="3"/>
  <c r="I475" i="3"/>
  <c r="J475" i="3"/>
  <c r="E476" i="3"/>
  <c r="F476" i="3"/>
  <c r="G476" i="3"/>
  <c r="H476" i="3"/>
  <c r="I476" i="3"/>
  <c r="J476" i="3"/>
  <c r="F463" i="3"/>
  <c r="G463" i="3"/>
  <c r="H463" i="3"/>
  <c r="I463" i="3"/>
  <c r="J463" i="3"/>
  <c r="E463" i="3"/>
  <c r="S502" i="3"/>
  <c r="G502" i="3" s="1"/>
  <c r="T502" i="3"/>
  <c r="H502" i="3" s="1"/>
  <c r="U502" i="3"/>
  <c r="I502" i="3" s="1"/>
  <c r="V502" i="3"/>
  <c r="J502" i="3" s="1"/>
  <c r="R502" i="3"/>
  <c r="F502" i="3" s="1"/>
  <c r="Q502" i="3"/>
  <c r="E502" i="3" s="1"/>
  <c r="R497" i="3"/>
  <c r="F497" i="3" s="1"/>
  <c r="S497" i="3"/>
  <c r="G497" i="3" s="1"/>
  <c r="T497" i="3"/>
  <c r="H497" i="3" s="1"/>
  <c r="U497" i="3"/>
  <c r="I497" i="3" s="1"/>
  <c r="V497" i="3"/>
  <c r="J497" i="3" s="1"/>
  <c r="Q497" i="3"/>
  <c r="E497" i="3" s="1"/>
  <c r="F449" i="3"/>
  <c r="G449" i="3"/>
  <c r="H449" i="3"/>
  <c r="I449" i="3"/>
  <c r="J449" i="3"/>
  <c r="F450" i="3"/>
  <c r="G450" i="3"/>
  <c r="H450" i="3"/>
  <c r="I450" i="3"/>
  <c r="J450" i="3"/>
  <c r="F451" i="3"/>
  <c r="G451" i="3"/>
  <c r="H451" i="3"/>
  <c r="I451" i="3"/>
  <c r="J451" i="3"/>
  <c r="F452" i="3"/>
  <c r="G452" i="3"/>
  <c r="H452" i="3"/>
  <c r="I452" i="3"/>
  <c r="J452" i="3"/>
  <c r="F453" i="3"/>
  <c r="G453" i="3"/>
  <c r="H453" i="3"/>
  <c r="I453" i="3"/>
  <c r="J453" i="3"/>
  <c r="F454" i="3"/>
  <c r="G454" i="3"/>
  <c r="H454" i="3"/>
  <c r="I454" i="3"/>
  <c r="J454" i="3"/>
  <c r="F455" i="3"/>
  <c r="G455" i="3"/>
  <c r="H455" i="3"/>
  <c r="I455" i="3"/>
  <c r="J455" i="3"/>
  <c r="F456" i="3"/>
  <c r="G456" i="3"/>
  <c r="H456" i="3"/>
  <c r="I456" i="3"/>
  <c r="J456" i="3"/>
  <c r="F457" i="3"/>
  <c r="G457" i="3"/>
  <c r="H457" i="3"/>
  <c r="I457" i="3"/>
  <c r="J457" i="3"/>
  <c r="F458" i="3"/>
  <c r="G458" i="3"/>
  <c r="H458" i="3"/>
  <c r="I458" i="3"/>
  <c r="J458" i="3"/>
  <c r="F459" i="3"/>
  <c r="G459" i="3"/>
  <c r="H459" i="3"/>
  <c r="I459" i="3"/>
  <c r="J459" i="3"/>
  <c r="F460" i="3"/>
  <c r="G460" i="3"/>
  <c r="H460" i="3"/>
  <c r="I460" i="3"/>
  <c r="J460" i="3"/>
  <c r="F461" i="3"/>
  <c r="G461" i="3"/>
  <c r="H461" i="3"/>
  <c r="I461" i="3"/>
  <c r="J461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F435" i="3"/>
  <c r="G435" i="3"/>
  <c r="H435" i="3"/>
  <c r="I435" i="3"/>
  <c r="J435" i="3"/>
  <c r="F436" i="3"/>
  <c r="G436" i="3"/>
  <c r="H436" i="3"/>
  <c r="I436" i="3"/>
  <c r="J436" i="3"/>
  <c r="F437" i="3"/>
  <c r="G437" i="3"/>
  <c r="H437" i="3"/>
  <c r="I437" i="3"/>
  <c r="J437" i="3"/>
  <c r="F438" i="3"/>
  <c r="G438" i="3"/>
  <c r="H438" i="3"/>
  <c r="I438" i="3"/>
  <c r="J438" i="3"/>
  <c r="F439" i="3"/>
  <c r="G439" i="3"/>
  <c r="H439" i="3"/>
  <c r="I439" i="3"/>
  <c r="J439" i="3"/>
  <c r="F440" i="3"/>
  <c r="G440" i="3"/>
  <c r="H440" i="3"/>
  <c r="I440" i="3"/>
  <c r="J440" i="3"/>
  <c r="F441" i="3"/>
  <c r="G441" i="3"/>
  <c r="H441" i="3"/>
  <c r="I441" i="3"/>
  <c r="J441" i="3"/>
  <c r="F442" i="3"/>
  <c r="G442" i="3"/>
  <c r="H442" i="3"/>
  <c r="I442" i="3"/>
  <c r="J442" i="3"/>
  <c r="F443" i="3"/>
  <c r="G443" i="3"/>
  <c r="H443" i="3"/>
  <c r="I443" i="3"/>
  <c r="J443" i="3"/>
  <c r="F444" i="3"/>
  <c r="G444" i="3"/>
  <c r="H444" i="3"/>
  <c r="I444" i="3"/>
  <c r="J444" i="3"/>
  <c r="F445" i="3"/>
  <c r="G445" i="3"/>
  <c r="H445" i="3"/>
  <c r="I445" i="3"/>
  <c r="J445" i="3"/>
  <c r="F446" i="3"/>
  <c r="G446" i="3"/>
  <c r="H446" i="3"/>
  <c r="I446" i="3"/>
  <c r="J446" i="3"/>
  <c r="F447" i="3"/>
  <c r="G447" i="3"/>
  <c r="H447" i="3"/>
  <c r="I447" i="3"/>
  <c r="J447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F421" i="3"/>
  <c r="G421" i="3"/>
  <c r="H421" i="3"/>
  <c r="I421" i="3"/>
  <c r="J421" i="3"/>
  <c r="F422" i="3"/>
  <c r="G422" i="3"/>
  <c r="H422" i="3"/>
  <c r="I422" i="3"/>
  <c r="J422" i="3"/>
  <c r="F423" i="3"/>
  <c r="G423" i="3"/>
  <c r="H423" i="3"/>
  <c r="I423" i="3"/>
  <c r="J423" i="3"/>
  <c r="F424" i="3"/>
  <c r="G424" i="3"/>
  <c r="H424" i="3"/>
  <c r="I424" i="3"/>
  <c r="J424" i="3"/>
  <c r="F425" i="3"/>
  <c r="G425" i="3"/>
  <c r="H425" i="3"/>
  <c r="I425" i="3"/>
  <c r="J425" i="3"/>
  <c r="F426" i="3"/>
  <c r="G426" i="3"/>
  <c r="H426" i="3"/>
  <c r="I426" i="3"/>
  <c r="J426" i="3"/>
  <c r="F427" i="3"/>
  <c r="G427" i="3"/>
  <c r="H427" i="3"/>
  <c r="I427" i="3"/>
  <c r="J427" i="3"/>
  <c r="F428" i="3"/>
  <c r="G428" i="3"/>
  <c r="H428" i="3"/>
  <c r="I428" i="3"/>
  <c r="J428" i="3"/>
  <c r="F429" i="3"/>
  <c r="G429" i="3"/>
  <c r="H429" i="3"/>
  <c r="I429" i="3"/>
  <c r="J429" i="3"/>
  <c r="F430" i="3"/>
  <c r="G430" i="3"/>
  <c r="H430" i="3"/>
  <c r="I430" i="3"/>
  <c r="J430" i="3"/>
  <c r="F431" i="3"/>
  <c r="G431" i="3"/>
  <c r="H431" i="3"/>
  <c r="I431" i="3"/>
  <c r="J431" i="3"/>
  <c r="F432" i="3"/>
  <c r="G432" i="3"/>
  <c r="H432" i="3"/>
  <c r="I432" i="3"/>
  <c r="J432" i="3"/>
  <c r="F433" i="3"/>
  <c r="G433" i="3"/>
  <c r="H433" i="3"/>
  <c r="I433" i="3"/>
  <c r="J433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F411" i="3"/>
  <c r="G411" i="3"/>
  <c r="H411" i="3"/>
  <c r="I411" i="3"/>
  <c r="J411" i="3"/>
  <c r="F413" i="3"/>
  <c r="G413" i="3"/>
  <c r="H413" i="3"/>
  <c r="I413" i="3"/>
  <c r="J413" i="3"/>
  <c r="F415" i="3"/>
  <c r="G415" i="3"/>
  <c r="H415" i="3"/>
  <c r="I415" i="3"/>
  <c r="J415" i="3"/>
  <c r="F417" i="3"/>
  <c r="G417" i="3"/>
  <c r="H417" i="3"/>
  <c r="I417" i="3"/>
  <c r="J417" i="3"/>
  <c r="F418" i="3"/>
  <c r="G418" i="3"/>
  <c r="H418" i="3"/>
  <c r="I418" i="3"/>
  <c r="J418" i="3"/>
  <c r="F419" i="3"/>
  <c r="G419" i="3"/>
  <c r="H419" i="3"/>
  <c r="I419" i="3"/>
  <c r="J419" i="3"/>
  <c r="E419" i="3"/>
  <c r="E418" i="3"/>
  <c r="E417" i="3"/>
  <c r="E415" i="3"/>
  <c r="E413" i="3"/>
  <c r="E411" i="3"/>
  <c r="F405" i="3"/>
  <c r="G405" i="3"/>
  <c r="H405" i="3"/>
  <c r="I405" i="3"/>
  <c r="J405" i="3"/>
  <c r="F406" i="3"/>
  <c r="G406" i="3"/>
  <c r="H406" i="3"/>
  <c r="I406" i="3"/>
  <c r="J406" i="3"/>
  <c r="F407" i="3"/>
  <c r="G407" i="3"/>
  <c r="H407" i="3"/>
  <c r="I407" i="3"/>
  <c r="J407" i="3"/>
  <c r="F408" i="3"/>
  <c r="G408" i="3"/>
  <c r="H408" i="3"/>
  <c r="I408" i="3"/>
  <c r="J408" i="3"/>
  <c r="F409" i="3"/>
  <c r="G409" i="3"/>
  <c r="H409" i="3"/>
  <c r="I409" i="3"/>
  <c r="J409" i="3"/>
  <c r="E409" i="3"/>
  <c r="E408" i="3"/>
  <c r="E407" i="3"/>
  <c r="E406" i="3"/>
  <c r="E405" i="3"/>
  <c r="F402" i="3"/>
  <c r="G402" i="3"/>
  <c r="H402" i="3"/>
  <c r="I402" i="3"/>
  <c r="J402" i="3"/>
  <c r="F403" i="3"/>
  <c r="G403" i="3"/>
  <c r="H403" i="3"/>
  <c r="I403" i="3"/>
  <c r="J403" i="3"/>
  <c r="E403" i="3"/>
  <c r="E402" i="3"/>
  <c r="F387" i="3"/>
  <c r="G387" i="3"/>
  <c r="H387" i="3"/>
  <c r="I387" i="3"/>
  <c r="J387" i="3"/>
  <c r="F388" i="3"/>
  <c r="G388" i="3"/>
  <c r="H388" i="3"/>
  <c r="I388" i="3"/>
  <c r="J388" i="3"/>
  <c r="F389" i="3"/>
  <c r="G389" i="3"/>
  <c r="H389" i="3"/>
  <c r="I389" i="3"/>
  <c r="J389" i="3"/>
  <c r="F390" i="3"/>
  <c r="G390" i="3"/>
  <c r="H390" i="3"/>
  <c r="I390" i="3"/>
  <c r="J390" i="3"/>
  <c r="F391" i="3"/>
  <c r="G391" i="3"/>
  <c r="H391" i="3"/>
  <c r="I391" i="3"/>
  <c r="J391" i="3"/>
  <c r="F392" i="3"/>
  <c r="G392" i="3"/>
  <c r="H392" i="3"/>
  <c r="I392" i="3"/>
  <c r="J392" i="3"/>
  <c r="F393" i="3"/>
  <c r="G393" i="3"/>
  <c r="H393" i="3"/>
  <c r="I393" i="3"/>
  <c r="J393" i="3"/>
  <c r="F394" i="3"/>
  <c r="G394" i="3"/>
  <c r="H394" i="3"/>
  <c r="I394" i="3"/>
  <c r="J394" i="3"/>
  <c r="F395" i="3"/>
  <c r="G395" i="3"/>
  <c r="H395" i="3"/>
  <c r="I395" i="3"/>
  <c r="J395" i="3"/>
  <c r="F396" i="3"/>
  <c r="G396" i="3"/>
  <c r="H396" i="3"/>
  <c r="I396" i="3"/>
  <c r="J396" i="3"/>
  <c r="F397" i="3"/>
  <c r="G397" i="3"/>
  <c r="H397" i="3"/>
  <c r="I397" i="3"/>
  <c r="J397" i="3"/>
  <c r="F398" i="3"/>
  <c r="G398" i="3"/>
  <c r="H398" i="3"/>
  <c r="I398" i="3"/>
  <c r="J398" i="3"/>
  <c r="F399" i="3"/>
  <c r="G399" i="3"/>
  <c r="H399" i="3"/>
  <c r="I399" i="3"/>
  <c r="J399" i="3"/>
  <c r="F400" i="3"/>
  <c r="G400" i="3"/>
  <c r="H400" i="3"/>
  <c r="I400" i="3"/>
  <c r="J400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F373" i="3"/>
  <c r="G373" i="3"/>
  <c r="H373" i="3"/>
  <c r="I373" i="3"/>
  <c r="J373" i="3"/>
  <c r="F374" i="3"/>
  <c r="G374" i="3"/>
  <c r="H374" i="3"/>
  <c r="I374" i="3"/>
  <c r="J374" i="3"/>
  <c r="F375" i="3"/>
  <c r="G375" i="3"/>
  <c r="H375" i="3"/>
  <c r="I375" i="3"/>
  <c r="J375" i="3"/>
  <c r="F376" i="3"/>
  <c r="G376" i="3"/>
  <c r="H376" i="3"/>
  <c r="I376" i="3"/>
  <c r="J376" i="3"/>
  <c r="F377" i="3"/>
  <c r="G377" i="3"/>
  <c r="H377" i="3"/>
  <c r="I377" i="3"/>
  <c r="J377" i="3"/>
  <c r="F378" i="3"/>
  <c r="G378" i="3"/>
  <c r="H378" i="3"/>
  <c r="I378" i="3"/>
  <c r="J378" i="3"/>
  <c r="F379" i="3"/>
  <c r="G379" i="3"/>
  <c r="H379" i="3"/>
  <c r="I379" i="3"/>
  <c r="J379" i="3"/>
  <c r="F380" i="3"/>
  <c r="G380" i="3"/>
  <c r="H380" i="3"/>
  <c r="I380" i="3"/>
  <c r="J380" i="3"/>
  <c r="F381" i="3"/>
  <c r="G381" i="3"/>
  <c r="H381" i="3"/>
  <c r="I381" i="3"/>
  <c r="J381" i="3"/>
  <c r="F382" i="3"/>
  <c r="G382" i="3"/>
  <c r="H382" i="3"/>
  <c r="I382" i="3"/>
  <c r="J382" i="3"/>
  <c r="F383" i="3"/>
  <c r="G383" i="3"/>
  <c r="H383" i="3"/>
  <c r="I383" i="3"/>
  <c r="J383" i="3"/>
  <c r="F384" i="3"/>
  <c r="G384" i="3"/>
  <c r="H384" i="3"/>
  <c r="I384" i="3"/>
  <c r="J384" i="3"/>
  <c r="F385" i="3"/>
  <c r="G385" i="3"/>
  <c r="H385" i="3"/>
  <c r="I385" i="3"/>
  <c r="J385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F372" i="3"/>
  <c r="G372" i="3"/>
  <c r="H372" i="3"/>
  <c r="I372" i="3"/>
  <c r="J372" i="3"/>
  <c r="E372" i="3"/>
  <c r="J242" i="3"/>
  <c r="J241" i="3"/>
  <c r="J240" i="3"/>
  <c r="J239" i="3"/>
  <c r="J238" i="3"/>
  <c r="J237" i="3"/>
  <c r="J236" i="3"/>
  <c r="J234" i="3"/>
  <c r="I242" i="3"/>
  <c r="I241" i="3"/>
  <c r="I240" i="3"/>
  <c r="I239" i="3"/>
  <c r="I238" i="3"/>
  <c r="I237" i="3"/>
  <c r="I236" i="3"/>
  <c r="I234" i="3"/>
  <c r="H242" i="3"/>
  <c r="H241" i="3"/>
  <c r="H240" i="3"/>
  <c r="H239" i="3"/>
  <c r="H238" i="3"/>
  <c r="H237" i="3"/>
  <c r="H236" i="3"/>
  <c r="H234" i="3"/>
  <c r="G242" i="3"/>
  <c r="G241" i="3"/>
  <c r="G240" i="3"/>
  <c r="G239" i="3"/>
  <c r="G238" i="3"/>
  <c r="G237" i="3"/>
  <c r="G236" i="3"/>
  <c r="G234" i="3"/>
  <c r="F235" i="3"/>
  <c r="G235" i="3"/>
  <c r="H235" i="3"/>
  <c r="I235" i="3"/>
  <c r="J235" i="3"/>
  <c r="F233" i="3"/>
  <c r="G233" i="3"/>
  <c r="H233" i="3"/>
  <c r="I233" i="3"/>
  <c r="J233" i="3"/>
  <c r="F242" i="3"/>
  <c r="F241" i="3"/>
  <c r="F240" i="3"/>
  <c r="F239" i="3"/>
  <c r="F238" i="3"/>
  <c r="F237" i="3"/>
  <c r="F236" i="3"/>
  <c r="F234" i="3"/>
  <c r="E242" i="3"/>
  <c r="E241" i="3"/>
  <c r="E240" i="3"/>
  <c r="E239" i="3"/>
  <c r="E238" i="3"/>
  <c r="E237" i="3"/>
  <c r="E236" i="3"/>
  <c r="E235" i="3"/>
  <c r="E234" i="3"/>
  <c r="E233" i="3"/>
  <c r="R213" i="3"/>
  <c r="F213" i="3" s="1"/>
  <c r="S213" i="3"/>
  <c r="G213" i="3" s="1"/>
  <c r="T213" i="3"/>
  <c r="H213" i="3" s="1"/>
  <c r="U213" i="3"/>
  <c r="I213" i="3" s="1"/>
  <c r="V213" i="3"/>
  <c r="J213" i="3" s="1"/>
  <c r="Q213" i="3"/>
  <c r="E213" i="3" s="1"/>
  <c r="R208" i="3"/>
  <c r="F208" i="3" s="1"/>
  <c r="S208" i="3"/>
  <c r="G208" i="3" s="1"/>
  <c r="T208" i="3"/>
  <c r="H208" i="3" s="1"/>
  <c r="U208" i="3"/>
  <c r="I208" i="3" s="1"/>
  <c r="V208" i="3"/>
  <c r="J208" i="3" s="1"/>
  <c r="Q208" i="3"/>
  <c r="E208" i="3" s="1"/>
  <c r="J203" i="3"/>
  <c r="G203" i="3"/>
  <c r="H203" i="3"/>
  <c r="I203" i="3"/>
  <c r="F203" i="3"/>
  <c r="E203" i="3"/>
  <c r="F198" i="3"/>
  <c r="G198" i="3"/>
  <c r="H198" i="3"/>
  <c r="I198" i="3"/>
  <c r="J198" i="3"/>
  <c r="E198" i="3"/>
  <c r="J192" i="3"/>
  <c r="I192" i="3"/>
  <c r="G192" i="3"/>
  <c r="H192" i="3"/>
  <c r="F192" i="3"/>
  <c r="E192" i="3"/>
  <c r="R185" i="3"/>
  <c r="F185" i="3" s="1"/>
  <c r="F49" i="1" s="1"/>
  <c r="S185" i="3"/>
  <c r="G185" i="3" s="1"/>
  <c r="G49" i="1" s="1"/>
  <c r="T185" i="3"/>
  <c r="H185" i="3" s="1"/>
  <c r="H49" i="1" s="1"/>
  <c r="U185" i="3"/>
  <c r="I185" i="3" s="1"/>
  <c r="I49" i="1" s="1"/>
  <c r="V185" i="3"/>
  <c r="J185" i="3" s="1"/>
  <c r="J49" i="1" s="1"/>
  <c r="Q185" i="3"/>
  <c r="E185" i="3" s="1"/>
  <c r="E49" i="1" s="1"/>
  <c r="R4" i="3"/>
  <c r="S4" i="3"/>
  <c r="T4" i="3"/>
  <c r="U4" i="3"/>
  <c r="V4" i="3"/>
  <c r="Q4" i="3"/>
  <c r="J119" i="1" l="1"/>
  <c r="J124" i="1"/>
  <c r="F121" i="1"/>
  <c r="F126" i="1"/>
  <c r="J126" i="1"/>
  <c r="J121" i="1"/>
  <c r="I124" i="1"/>
  <c r="I119" i="1"/>
  <c r="I121" i="1"/>
  <c r="I126" i="1"/>
  <c r="H119" i="1"/>
  <c r="H124" i="1"/>
  <c r="H121" i="1"/>
  <c r="H126" i="1"/>
  <c r="G119" i="1"/>
  <c r="G124" i="1"/>
  <c r="G121" i="1"/>
  <c r="G126" i="1"/>
  <c r="F119" i="1"/>
  <c r="F124" i="1"/>
  <c r="E124" i="1"/>
  <c r="E119" i="1"/>
  <c r="E121" i="1"/>
  <c r="E126" i="1"/>
  <c r="F139" i="1"/>
  <c r="F144" i="1"/>
  <c r="H157" i="1"/>
  <c r="H162" i="1"/>
  <c r="G162" i="1"/>
  <c r="G157" i="1"/>
  <c r="F162" i="1"/>
  <c r="F157" i="1"/>
  <c r="J157" i="1"/>
  <c r="J162" i="1"/>
  <c r="J144" i="1"/>
  <c r="J139" i="1"/>
  <c r="G139" i="1"/>
  <c r="G144" i="1"/>
  <c r="I157" i="1"/>
  <c r="I162" i="1"/>
  <c r="E144" i="1"/>
  <c r="E139" i="1"/>
  <c r="I139" i="1"/>
  <c r="I144" i="1"/>
  <c r="E157" i="1"/>
  <c r="E162" i="1"/>
  <c r="H139" i="1"/>
  <c r="H144" i="1"/>
  <c r="E122" i="1" l="1"/>
  <c r="E127" i="1"/>
  <c r="AE8" i="7" l="1"/>
  <c r="U6" i="7"/>
  <c r="E50" i="1"/>
  <c r="J50" i="1"/>
  <c r="I50" i="1"/>
  <c r="H50" i="1"/>
  <c r="G50" i="1"/>
  <c r="F50" i="1"/>
  <c r="F243" i="3" l="1"/>
  <c r="I243" i="3"/>
  <c r="H243" i="3"/>
  <c r="G243" i="3"/>
  <c r="E243" i="3"/>
  <c r="J243" i="3"/>
  <c r="H245" i="3" l="1"/>
  <c r="H246" i="3" s="1"/>
  <c r="H499" i="1" s="1"/>
  <c r="J245" i="3"/>
  <c r="J246" i="3" s="1"/>
  <c r="J499" i="1" s="1"/>
  <c r="E245" i="3"/>
  <c r="E246" i="3" s="1"/>
  <c r="E499" i="1" s="1"/>
  <c r="G245" i="3"/>
  <c r="G246" i="3" s="1"/>
  <c r="G499" i="1" s="1"/>
  <c r="I245" i="3"/>
  <c r="I246" i="3" s="1"/>
  <c r="I499" i="1" s="1"/>
  <c r="F245" i="3"/>
  <c r="F246" i="3" s="1"/>
  <c r="F499" i="1" s="1"/>
  <c r="F271" i="1"/>
  <c r="G271" i="1"/>
  <c r="H271" i="1"/>
  <c r="I271" i="1"/>
  <c r="J271" i="1"/>
  <c r="F272" i="1"/>
  <c r="G272" i="1"/>
  <c r="H272" i="1"/>
  <c r="I272" i="1"/>
  <c r="J272" i="1"/>
  <c r="F273" i="1"/>
  <c r="G273" i="1"/>
  <c r="H273" i="1"/>
  <c r="I273" i="1"/>
  <c r="J273" i="1"/>
  <c r="F274" i="1"/>
  <c r="G274" i="1"/>
  <c r="H274" i="1"/>
  <c r="I274" i="1"/>
  <c r="J274" i="1"/>
  <c r="F275" i="1"/>
  <c r="G275" i="1"/>
  <c r="H275" i="1"/>
  <c r="I275" i="1"/>
  <c r="J275" i="1"/>
  <c r="F276" i="1"/>
  <c r="G276" i="1"/>
  <c r="H276" i="1"/>
  <c r="I276" i="1"/>
  <c r="J276" i="1"/>
  <c r="F277" i="1"/>
  <c r="G277" i="1"/>
  <c r="H277" i="1"/>
  <c r="I277" i="1"/>
  <c r="J277" i="1"/>
  <c r="F278" i="1"/>
  <c r="G278" i="1"/>
  <c r="H278" i="1"/>
  <c r="I278" i="1"/>
  <c r="J278" i="1"/>
  <c r="F279" i="1"/>
  <c r="G279" i="1"/>
  <c r="H279" i="1"/>
  <c r="I279" i="1"/>
  <c r="J279" i="1"/>
  <c r="F280" i="1"/>
  <c r="G280" i="1"/>
  <c r="H280" i="1"/>
  <c r="I280" i="1"/>
  <c r="J280" i="1"/>
  <c r="F281" i="1"/>
  <c r="G281" i="1"/>
  <c r="H281" i="1"/>
  <c r="I281" i="1"/>
  <c r="J281" i="1"/>
  <c r="F282" i="1"/>
  <c r="G282" i="1"/>
  <c r="H282" i="1"/>
  <c r="I282" i="1"/>
  <c r="J282" i="1"/>
  <c r="F283" i="1"/>
  <c r="G283" i="1"/>
  <c r="H283" i="1"/>
  <c r="I283" i="1"/>
  <c r="J283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71" i="1"/>
  <c r="E284" i="1" l="1"/>
  <c r="E303" i="1" s="1"/>
  <c r="G284" i="1"/>
  <c r="G303" i="1" s="1"/>
  <c r="J284" i="1"/>
  <c r="J303" i="1" s="1"/>
  <c r="I284" i="1"/>
  <c r="I303" i="1" s="1"/>
  <c r="F284" i="1"/>
  <c r="F303" i="1" s="1"/>
  <c r="H284" i="1"/>
  <c r="H303" i="1" s="1"/>
  <c r="H304" i="1" l="1"/>
  <c r="H305" i="1" s="1"/>
  <c r="J304" i="1"/>
  <c r="J305" i="1" s="1"/>
  <c r="F304" i="1"/>
  <c r="F305" i="1" s="1"/>
  <c r="I304" i="1"/>
  <c r="I305" i="1" s="1"/>
  <c r="G304" i="1"/>
  <c r="G305" i="1" s="1"/>
  <c r="E304" i="1"/>
  <c r="H7" i="7"/>
  <c r="G7" i="7"/>
  <c r="F7" i="7"/>
  <c r="I7" i="7"/>
  <c r="E7" i="7"/>
  <c r="D7" i="7"/>
  <c r="G516" i="1" l="1"/>
  <c r="I516" i="1"/>
  <c r="F516" i="1"/>
  <c r="J516" i="1"/>
  <c r="H516" i="1"/>
  <c r="E305" i="1"/>
  <c r="U5" i="7"/>
  <c r="F95" i="1"/>
  <c r="G95" i="1"/>
  <c r="H95" i="1"/>
  <c r="I95" i="1"/>
  <c r="J95" i="1"/>
  <c r="E95" i="1"/>
  <c r="F94" i="1"/>
  <c r="G94" i="1"/>
  <c r="H94" i="1"/>
  <c r="I94" i="1"/>
  <c r="J94" i="1"/>
  <c r="E94" i="1"/>
  <c r="E516" i="1" l="1"/>
  <c r="U37" i="7"/>
  <c r="E97" i="1"/>
  <c r="J97" i="1"/>
  <c r="I97" i="1"/>
  <c r="H97" i="1"/>
  <c r="G97" i="1"/>
  <c r="F97" i="1"/>
  <c r="F98" i="1" l="1"/>
  <c r="F99" i="1" s="1"/>
  <c r="I98" i="1"/>
  <c r="I99" i="1" s="1"/>
  <c r="E98" i="1"/>
  <c r="E99" i="1" s="1"/>
  <c r="G98" i="1"/>
  <c r="G99" i="1" s="1"/>
  <c r="H98" i="1"/>
  <c r="H99" i="1" s="1"/>
  <c r="J98" i="1"/>
  <c r="J99" i="1" s="1"/>
  <c r="Q9" i="7" l="1"/>
  <c r="G508" i="1"/>
  <c r="O9" i="7"/>
  <c r="E508" i="1"/>
  <c r="R9" i="7"/>
  <c r="H508" i="1"/>
  <c r="S9" i="7"/>
  <c r="U9" i="7" s="1"/>
  <c r="I508" i="1"/>
  <c r="T9" i="7"/>
  <c r="J508" i="1"/>
  <c r="P9" i="7"/>
  <c r="F508" i="1"/>
  <c r="J7" i="7" l="1"/>
  <c r="V37" i="7" s="1"/>
  <c r="F350" i="1"/>
  <c r="G350" i="1"/>
  <c r="H350" i="1"/>
  <c r="I350" i="1"/>
  <c r="J350" i="1"/>
  <c r="F351" i="1"/>
  <c r="G351" i="1"/>
  <c r="H351" i="1"/>
  <c r="I351" i="1"/>
  <c r="J351" i="1"/>
  <c r="F352" i="1"/>
  <c r="G352" i="1"/>
  <c r="H352" i="1"/>
  <c r="I352" i="1"/>
  <c r="J352" i="1"/>
  <c r="E352" i="1"/>
  <c r="E351" i="1"/>
  <c r="E350" i="1"/>
  <c r="F347" i="1"/>
  <c r="G347" i="1"/>
  <c r="H347" i="1"/>
  <c r="I347" i="1"/>
  <c r="J347" i="1"/>
  <c r="F348" i="1"/>
  <c r="G348" i="1"/>
  <c r="H348" i="1"/>
  <c r="I348" i="1"/>
  <c r="J348" i="1"/>
  <c r="F349" i="1"/>
  <c r="G349" i="1"/>
  <c r="H349" i="1"/>
  <c r="I349" i="1"/>
  <c r="J349" i="1"/>
  <c r="E349" i="1"/>
  <c r="E348" i="1"/>
  <c r="E347" i="1"/>
  <c r="F344" i="1"/>
  <c r="G344" i="1"/>
  <c r="H344" i="1"/>
  <c r="I344" i="1"/>
  <c r="J344" i="1"/>
  <c r="F345" i="1"/>
  <c r="G345" i="1"/>
  <c r="H345" i="1"/>
  <c r="I345" i="1"/>
  <c r="J345" i="1"/>
  <c r="F346" i="1"/>
  <c r="G346" i="1"/>
  <c r="H346" i="1"/>
  <c r="I346" i="1"/>
  <c r="J346" i="1"/>
  <c r="E346" i="1"/>
  <c r="E345" i="1"/>
  <c r="E344" i="1"/>
  <c r="F341" i="1"/>
  <c r="G341" i="1"/>
  <c r="H341" i="1"/>
  <c r="I341" i="1"/>
  <c r="J341" i="1"/>
  <c r="F342" i="1"/>
  <c r="G342" i="1"/>
  <c r="H342" i="1"/>
  <c r="I342" i="1"/>
  <c r="J342" i="1"/>
  <c r="F343" i="1"/>
  <c r="G343" i="1"/>
  <c r="H343" i="1"/>
  <c r="I343" i="1"/>
  <c r="J343" i="1"/>
  <c r="E343" i="1"/>
  <c r="E342" i="1"/>
  <c r="E341" i="1"/>
  <c r="F334" i="1"/>
  <c r="G334" i="1"/>
  <c r="H334" i="1"/>
  <c r="I334" i="1"/>
  <c r="J334" i="1"/>
  <c r="F335" i="1"/>
  <c r="G335" i="1"/>
  <c r="H335" i="1"/>
  <c r="I335" i="1"/>
  <c r="J335" i="1"/>
  <c r="F336" i="1"/>
  <c r="G336" i="1"/>
  <c r="H336" i="1"/>
  <c r="I336" i="1"/>
  <c r="J336" i="1"/>
  <c r="E336" i="1"/>
  <c r="E335" i="1"/>
  <c r="E334" i="1"/>
  <c r="F331" i="1"/>
  <c r="G331" i="1"/>
  <c r="H331" i="1"/>
  <c r="I331" i="1"/>
  <c r="J331" i="1"/>
  <c r="F332" i="1"/>
  <c r="G332" i="1"/>
  <c r="H332" i="1"/>
  <c r="I332" i="1"/>
  <c r="J332" i="1"/>
  <c r="F333" i="1"/>
  <c r="G333" i="1"/>
  <c r="H333" i="1"/>
  <c r="I333" i="1"/>
  <c r="J333" i="1"/>
  <c r="E333" i="1"/>
  <c r="E332" i="1"/>
  <c r="E331" i="1"/>
  <c r="F329" i="1"/>
  <c r="G329" i="1"/>
  <c r="H329" i="1"/>
  <c r="I329" i="1"/>
  <c r="J329" i="1"/>
  <c r="F330" i="1"/>
  <c r="G330" i="1"/>
  <c r="H330" i="1"/>
  <c r="I330" i="1"/>
  <c r="J330" i="1"/>
  <c r="E330" i="1"/>
  <c r="E329" i="1"/>
  <c r="J328" i="1"/>
  <c r="F328" i="1"/>
  <c r="G328" i="1"/>
  <c r="H328" i="1"/>
  <c r="I328" i="1"/>
  <c r="E328" i="1"/>
  <c r="F327" i="1"/>
  <c r="G327" i="1"/>
  <c r="H327" i="1"/>
  <c r="I327" i="1"/>
  <c r="J327" i="1"/>
  <c r="E327" i="1"/>
  <c r="F326" i="1"/>
  <c r="G326" i="1"/>
  <c r="H326" i="1"/>
  <c r="I326" i="1"/>
  <c r="J326" i="1"/>
  <c r="E326" i="1"/>
  <c r="E325" i="1"/>
  <c r="F325" i="1"/>
  <c r="G325" i="1"/>
  <c r="H325" i="1"/>
  <c r="I325" i="1"/>
  <c r="J325" i="1"/>
  <c r="F324" i="1"/>
  <c r="G324" i="1"/>
  <c r="H324" i="1"/>
  <c r="I324" i="1"/>
  <c r="J324" i="1"/>
  <c r="E324" i="1"/>
  <c r="F340" i="1"/>
  <c r="G340" i="1"/>
  <c r="H340" i="1"/>
  <c r="I340" i="1"/>
  <c r="J340" i="1"/>
  <c r="E340" i="1"/>
  <c r="F248" i="1"/>
  <c r="G248" i="1"/>
  <c r="H248" i="1"/>
  <c r="I248" i="1"/>
  <c r="J248" i="1"/>
  <c r="F249" i="1"/>
  <c r="G249" i="1"/>
  <c r="H249" i="1"/>
  <c r="I249" i="1"/>
  <c r="J249" i="1"/>
  <c r="F250" i="1"/>
  <c r="G250" i="1"/>
  <c r="H250" i="1"/>
  <c r="I250" i="1"/>
  <c r="J250" i="1"/>
  <c r="F251" i="1"/>
  <c r="G251" i="1"/>
  <c r="H251" i="1"/>
  <c r="I251" i="1"/>
  <c r="J251" i="1"/>
  <c r="F252" i="1"/>
  <c r="G252" i="1"/>
  <c r="H252" i="1"/>
  <c r="I252" i="1"/>
  <c r="J252" i="1"/>
  <c r="F253" i="1"/>
  <c r="G253" i="1"/>
  <c r="H253" i="1"/>
  <c r="I253" i="1"/>
  <c r="J253" i="1"/>
  <c r="F254" i="1"/>
  <c r="G254" i="1"/>
  <c r="H254" i="1"/>
  <c r="I254" i="1"/>
  <c r="J254" i="1"/>
  <c r="F255" i="1"/>
  <c r="G255" i="1"/>
  <c r="H255" i="1"/>
  <c r="I255" i="1"/>
  <c r="J255" i="1"/>
  <c r="F256" i="1"/>
  <c r="G256" i="1"/>
  <c r="H256" i="1"/>
  <c r="I256" i="1"/>
  <c r="J256" i="1"/>
  <c r="F257" i="1"/>
  <c r="G257" i="1"/>
  <c r="H257" i="1"/>
  <c r="I257" i="1"/>
  <c r="J257" i="1"/>
  <c r="F258" i="1"/>
  <c r="G258" i="1"/>
  <c r="H258" i="1"/>
  <c r="I258" i="1"/>
  <c r="J258" i="1"/>
  <c r="F259" i="1"/>
  <c r="G259" i="1"/>
  <c r="H259" i="1"/>
  <c r="I259" i="1"/>
  <c r="J259" i="1"/>
  <c r="F260" i="1"/>
  <c r="G260" i="1"/>
  <c r="H260" i="1"/>
  <c r="I260" i="1"/>
  <c r="J260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48" i="1"/>
  <c r="F233" i="1"/>
  <c r="G233" i="1"/>
  <c r="H233" i="1"/>
  <c r="I233" i="1"/>
  <c r="J233" i="1"/>
  <c r="F234" i="1"/>
  <c r="G234" i="1"/>
  <c r="H234" i="1"/>
  <c r="I234" i="1"/>
  <c r="J234" i="1"/>
  <c r="F235" i="1"/>
  <c r="G235" i="1"/>
  <c r="H235" i="1"/>
  <c r="I235" i="1"/>
  <c r="J235" i="1"/>
  <c r="F236" i="1"/>
  <c r="G236" i="1"/>
  <c r="H236" i="1"/>
  <c r="I236" i="1"/>
  <c r="J236" i="1"/>
  <c r="F237" i="1"/>
  <c r="G237" i="1"/>
  <c r="H237" i="1"/>
  <c r="I237" i="1"/>
  <c r="J237" i="1"/>
  <c r="F238" i="1"/>
  <c r="G238" i="1"/>
  <c r="H238" i="1"/>
  <c r="I238" i="1"/>
  <c r="J238" i="1"/>
  <c r="F239" i="1"/>
  <c r="G239" i="1"/>
  <c r="H239" i="1"/>
  <c r="I239" i="1"/>
  <c r="J239" i="1"/>
  <c r="F240" i="1"/>
  <c r="G240" i="1"/>
  <c r="H240" i="1"/>
  <c r="I240" i="1"/>
  <c r="J240" i="1"/>
  <c r="F241" i="1"/>
  <c r="G241" i="1"/>
  <c r="H241" i="1"/>
  <c r="I241" i="1"/>
  <c r="J241" i="1"/>
  <c r="F242" i="1"/>
  <c r="G242" i="1"/>
  <c r="H242" i="1"/>
  <c r="I242" i="1"/>
  <c r="J242" i="1"/>
  <c r="F243" i="1"/>
  <c r="G243" i="1"/>
  <c r="H243" i="1"/>
  <c r="I243" i="1"/>
  <c r="J243" i="1"/>
  <c r="F244" i="1"/>
  <c r="G244" i="1"/>
  <c r="H244" i="1"/>
  <c r="I244" i="1"/>
  <c r="J244" i="1"/>
  <c r="F245" i="1"/>
  <c r="G245" i="1"/>
  <c r="H245" i="1"/>
  <c r="I245" i="1"/>
  <c r="J245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33" i="1"/>
  <c r="AB7" i="7" l="1"/>
  <c r="AA7" i="7"/>
  <c r="AC7" i="7"/>
  <c r="Y7" i="7"/>
  <c r="Z7" i="7"/>
  <c r="AD7" i="7"/>
  <c r="F353" i="1"/>
  <c r="E353" i="1"/>
  <c r="H337" i="1"/>
  <c r="H353" i="1"/>
  <c r="G353" i="1"/>
  <c r="I353" i="1"/>
  <c r="J353" i="1"/>
  <c r="E337" i="1"/>
  <c r="J337" i="1"/>
  <c r="G337" i="1"/>
  <c r="F337" i="1"/>
  <c r="I337" i="1"/>
  <c r="I246" i="1"/>
  <c r="G246" i="1"/>
  <c r="F261" i="1"/>
  <c r="F246" i="1"/>
  <c r="E261" i="1"/>
  <c r="E246" i="1"/>
  <c r="J261" i="1"/>
  <c r="J246" i="1"/>
  <c r="I261" i="1"/>
  <c r="H261" i="1"/>
  <c r="H246" i="1"/>
  <c r="G261" i="1"/>
  <c r="AE7" i="7" l="1"/>
  <c r="I263" i="1"/>
  <c r="H355" i="1"/>
  <c r="F355" i="1"/>
  <c r="I355" i="1"/>
  <c r="G263" i="1"/>
  <c r="E355" i="1"/>
  <c r="J355" i="1"/>
  <c r="G355" i="1"/>
  <c r="E263" i="1"/>
  <c r="F263" i="1"/>
  <c r="H263" i="1"/>
  <c r="J263" i="1"/>
  <c r="J356" i="1" l="1"/>
  <c r="J357" i="1" s="1"/>
  <c r="E356" i="1"/>
  <c r="E357" i="1" s="1"/>
  <c r="I356" i="1"/>
  <c r="F356" i="1"/>
  <c r="F357" i="1" s="1"/>
  <c r="H356" i="1"/>
  <c r="G356" i="1"/>
  <c r="G357" i="1" s="1"/>
  <c r="I264" i="1"/>
  <c r="I265" i="1" s="1"/>
  <c r="I515" i="1" s="1"/>
  <c r="G264" i="1"/>
  <c r="J264" i="1"/>
  <c r="J265" i="1" s="1"/>
  <c r="J515" i="1" s="1"/>
  <c r="H264" i="1"/>
  <c r="F264" i="1"/>
  <c r="F265" i="1" s="1"/>
  <c r="F515" i="1" s="1"/>
  <c r="E264" i="1"/>
  <c r="E265" i="1" s="1"/>
  <c r="E515" i="1" s="1"/>
  <c r="P12" i="7" l="1"/>
  <c r="F517" i="1"/>
  <c r="Q12" i="7"/>
  <c r="G517" i="1"/>
  <c r="O12" i="7"/>
  <c r="E517" i="1"/>
  <c r="T12" i="7"/>
  <c r="J517" i="1"/>
  <c r="H357" i="1"/>
  <c r="I357" i="1"/>
  <c r="H265" i="1"/>
  <c r="H515" i="1" s="1"/>
  <c r="G265" i="1"/>
  <c r="G515" i="1" s="1"/>
  <c r="F210" i="1"/>
  <c r="G210" i="1"/>
  <c r="H210" i="1"/>
  <c r="I210" i="1"/>
  <c r="J210" i="1"/>
  <c r="F211" i="1"/>
  <c r="G211" i="1"/>
  <c r="H211" i="1"/>
  <c r="I211" i="1"/>
  <c r="J211" i="1"/>
  <c r="F212" i="1"/>
  <c r="G212" i="1"/>
  <c r="H212" i="1"/>
  <c r="I212" i="1"/>
  <c r="J212" i="1"/>
  <c r="F213" i="1"/>
  <c r="G213" i="1"/>
  <c r="H213" i="1"/>
  <c r="I213" i="1"/>
  <c r="J213" i="1"/>
  <c r="F214" i="1"/>
  <c r="G214" i="1"/>
  <c r="H214" i="1"/>
  <c r="I214" i="1"/>
  <c r="J214" i="1"/>
  <c r="F215" i="1"/>
  <c r="G215" i="1"/>
  <c r="H215" i="1"/>
  <c r="I215" i="1"/>
  <c r="J215" i="1"/>
  <c r="F216" i="1"/>
  <c r="G216" i="1"/>
  <c r="H216" i="1"/>
  <c r="I216" i="1"/>
  <c r="J216" i="1"/>
  <c r="F217" i="1"/>
  <c r="G217" i="1"/>
  <c r="H217" i="1"/>
  <c r="I217" i="1"/>
  <c r="J217" i="1"/>
  <c r="F218" i="1"/>
  <c r="G218" i="1"/>
  <c r="H218" i="1"/>
  <c r="I218" i="1"/>
  <c r="J218" i="1"/>
  <c r="F219" i="1"/>
  <c r="G219" i="1"/>
  <c r="H219" i="1"/>
  <c r="I219" i="1"/>
  <c r="J219" i="1"/>
  <c r="F220" i="1"/>
  <c r="G220" i="1"/>
  <c r="H220" i="1"/>
  <c r="I220" i="1"/>
  <c r="J220" i="1"/>
  <c r="F221" i="1"/>
  <c r="G221" i="1"/>
  <c r="H221" i="1"/>
  <c r="I221" i="1"/>
  <c r="J221" i="1"/>
  <c r="F222" i="1"/>
  <c r="G222" i="1"/>
  <c r="H222" i="1"/>
  <c r="I222" i="1"/>
  <c r="J222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10" i="1"/>
  <c r="F194" i="1"/>
  <c r="G194" i="1"/>
  <c r="H194" i="1"/>
  <c r="I194" i="1"/>
  <c r="J194" i="1"/>
  <c r="F195" i="1"/>
  <c r="G195" i="1"/>
  <c r="H195" i="1"/>
  <c r="I195" i="1"/>
  <c r="J195" i="1"/>
  <c r="F196" i="1"/>
  <c r="G196" i="1"/>
  <c r="H196" i="1"/>
  <c r="I196" i="1"/>
  <c r="J196" i="1"/>
  <c r="F197" i="1"/>
  <c r="G197" i="1"/>
  <c r="H197" i="1"/>
  <c r="I197" i="1"/>
  <c r="J197" i="1"/>
  <c r="F198" i="1"/>
  <c r="G198" i="1"/>
  <c r="H198" i="1"/>
  <c r="I198" i="1"/>
  <c r="J198" i="1"/>
  <c r="F199" i="1"/>
  <c r="G199" i="1"/>
  <c r="H199" i="1"/>
  <c r="I199" i="1"/>
  <c r="J199" i="1"/>
  <c r="F200" i="1"/>
  <c r="G200" i="1"/>
  <c r="H200" i="1"/>
  <c r="I200" i="1"/>
  <c r="J200" i="1"/>
  <c r="F201" i="1"/>
  <c r="G201" i="1"/>
  <c r="H201" i="1"/>
  <c r="I201" i="1"/>
  <c r="J201" i="1"/>
  <c r="F202" i="1"/>
  <c r="G202" i="1"/>
  <c r="H202" i="1"/>
  <c r="I202" i="1"/>
  <c r="J202" i="1"/>
  <c r="F203" i="1"/>
  <c r="G203" i="1"/>
  <c r="H203" i="1"/>
  <c r="I203" i="1"/>
  <c r="J203" i="1"/>
  <c r="F204" i="1"/>
  <c r="G204" i="1"/>
  <c r="H204" i="1"/>
  <c r="I204" i="1"/>
  <c r="J204" i="1"/>
  <c r="F205" i="1"/>
  <c r="G205" i="1"/>
  <c r="H205" i="1"/>
  <c r="I205" i="1"/>
  <c r="J205" i="1"/>
  <c r="F206" i="1"/>
  <c r="G206" i="1"/>
  <c r="H206" i="1"/>
  <c r="I206" i="1"/>
  <c r="J206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194" i="1"/>
  <c r="S12" i="7" l="1"/>
  <c r="I517" i="1"/>
  <c r="R12" i="7"/>
  <c r="U12" i="7" s="1"/>
  <c r="H517" i="1"/>
  <c r="I207" i="1"/>
  <c r="E207" i="1"/>
  <c r="G207" i="1"/>
  <c r="H207" i="1"/>
  <c r="F223" i="1"/>
  <c r="G223" i="1"/>
  <c r="F207" i="1"/>
  <c r="J207" i="1"/>
  <c r="I223" i="1"/>
  <c r="J223" i="1"/>
  <c r="E223" i="1"/>
  <c r="H223" i="1"/>
  <c r="I225" i="1" l="1"/>
  <c r="H225" i="1"/>
  <c r="J225" i="1"/>
  <c r="E225" i="1"/>
  <c r="G225" i="1"/>
  <c r="F225" i="1"/>
  <c r="F226" i="1" l="1"/>
  <c r="F227" i="1" s="1"/>
  <c r="E226" i="1"/>
  <c r="E227" i="1" s="1"/>
  <c r="J226" i="1"/>
  <c r="J227" i="1" s="1"/>
  <c r="H226" i="1"/>
  <c r="H227" i="1" s="1"/>
  <c r="G226" i="1"/>
  <c r="G227" i="1" s="1"/>
  <c r="I226" i="1"/>
  <c r="I227" i="1" s="1"/>
  <c r="F160" i="1"/>
  <c r="G160" i="1"/>
  <c r="H160" i="1"/>
  <c r="I160" i="1"/>
  <c r="J160" i="1"/>
  <c r="E160" i="1"/>
  <c r="F155" i="1"/>
  <c r="G155" i="1"/>
  <c r="H155" i="1"/>
  <c r="I155" i="1"/>
  <c r="J155" i="1"/>
  <c r="E155" i="1"/>
  <c r="F142" i="1"/>
  <c r="G142" i="1"/>
  <c r="H142" i="1"/>
  <c r="I142" i="1"/>
  <c r="J142" i="1"/>
  <c r="E142" i="1"/>
  <c r="F137" i="1"/>
  <c r="G137" i="1"/>
  <c r="H137" i="1"/>
  <c r="I137" i="1"/>
  <c r="J137" i="1"/>
  <c r="E137" i="1"/>
  <c r="F179" i="1"/>
  <c r="G179" i="1"/>
  <c r="H179" i="1"/>
  <c r="I179" i="1"/>
  <c r="J179" i="1"/>
  <c r="F180" i="1"/>
  <c r="G180" i="1"/>
  <c r="H180" i="1"/>
  <c r="I180" i="1"/>
  <c r="J180" i="1"/>
  <c r="F181" i="1"/>
  <c r="G181" i="1"/>
  <c r="H181" i="1"/>
  <c r="I181" i="1"/>
  <c r="J181" i="1"/>
  <c r="E181" i="1"/>
  <c r="E180" i="1"/>
  <c r="E179" i="1"/>
  <c r="F174" i="1"/>
  <c r="G174" i="1"/>
  <c r="H174" i="1"/>
  <c r="I174" i="1"/>
  <c r="J174" i="1"/>
  <c r="F175" i="1"/>
  <c r="G175" i="1"/>
  <c r="H175" i="1"/>
  <c r="I175" i="1"/>
  <c r="J175" i="1"/>
  <c r="F176" i="1"/>
  <c r="G176" i="1"/>
  <c r="H176" i="1"/>
  <c r="I176" i="1"/>
  <c r="J176" i="1"/>
  <c r="E176" i="1"/>
  <c r="E175" i="1"/>
  <c r="E174" i="1"/>
  <c r="E53" i="1"/>
  <c r="E12" i="7"/>
  <c r="F12" i="7"/>
  <c r="G12" i="7"/>
  <c r="H12" i="7"/>
  <c r="I12" i="7"/>
  <c r="D12" i="7"/>
  <c r="E21" i="7"/>
  <c r="F21" i="7"/>
  <c r="G21" i="7"/>
  <c r="H21" i="7"/>
  <c r="I21" i="7"/>
  <c r="D21" i="7"/>
  <c r="E3" i="7"/>
  <c r="F3" i="7"/>
  <c r="G3" i="7"/>
  <c r="H3" i="7"/>
  <c r="I3" i="7"/>
  <c r="D3" i="7"/>
  <c r="I514" i="1" l="1"/>
  <c r="S30" i="7"/>
  <c r="G514" i="1"/>
  <c r="Q30" i="7"/>
  <c r="H514" i="1"/>
  <c r="R30" i="7"/>
  <c r="J514" i="1"/>
  <c r="T30" i="7"/>
  <c r="E514" i="1"/>
  <c r="O30" i="7"/>
  <c r="F514" i="1"/>
  <c r="P30" i="7"/>
  <c r="F53" i="1"/>
  <c r="G53" i="1" s="1"/>
  <c r="H53" i="1" s="1"/>
  <c r="I53" i="1" s="1"/>
  <c r="J53" i="1" s="1"/>
  <c r="P3" i="7"/>
  <c r="Z3" i="7" s="1"/>
  <c r="E36" i="7"/>
  <c r="O3" i="7"/>
  <c r="Y3" i="7" s="1"/>
  <c r="D36" i="7"/>
  <c r="Q3" i="7"/>
  <c r="AA3" i="7" s="1"/>
  <c r="F36" i="7"/>
  <c r="T3" i="7"/>
  <c r="AD3" i="7" s="1"/>
  <c r="I36" i="7"/>
  <c r="S3" i="7"/>
  <c r="AC3" i="7" s="1"/>
  <c r="H36" i="7"/>
  <c r="R3" i="7"/>
  <c r="AB3" i="7" s="1"/>
  <c r="G36" i="7"/>
  <c r="E55" i="1"/>
  <c r="F54" i="1"/>
  <c r="I163" i="1"/>
  <c r="F163" i="1"/>
  <c r="H163" i="1"/>
  <c r="E163" i="1"/>
  <c r="I140" i="1"/>
  <c r="F140" i="1"/>
  <c r="H145" i="1"/>
  <c r="J158" i="1"/>
  <c r="E145" i="1"/>
  <c r="G145" i="1"/>
  <c r="G158" i="1"/>
  <c r="I158" i="1"/>
  <c r="I145" i="1"/>
  <c r="F158" i="1"/>
  <c r="H158" i="1"/>
  <c r="J163" i="1"/>
  <c r="E158" i="1"/>
  <c r="G163" i="1"/>
  <c r="F145" i="1"/>
  <c r="J140" i="1"/>
  <c r="H140" i="1"/>
  <c r="J145" i="1"/>
  <c r="E140" i="1"/>
  <c r="G140" i="1"/>
  <c r="U30" i="7" l="1"/>
  <c r="G54" i="1"/>
  <c r="H54" i="1" s="1"/>
  <c r="I54" i="1" s="1"/>
  <c r="P28" i="7"/>
  <c r="P34" i="7" s="1"/>
  <c r="Q28" i="7"/>
  <c r="Q34" i="7" s="1"/>
  <c r="S28" i="7"/>
  <c r="S34" i="7" s="1"/>
  <c r="R28" i="7"/>
  <c r="R34" i="7" s="1"/>
  <c r="T28" i="7"/>
  <c r="T34" i="7" s="1"/>
  <c r="O28" i="7"/>
  <c r="O34" i="7" s="1"/>
  <c r="I147" i="1"/>
  <c r="J165" i="1"/>
  <c r="E165" i="1"/>
  <c r="G147" i="1"/>
  <c r="I165" i="1"/>
  <c r="E147" i="1"/>
  <c r="H147" i="1"/>
  <c r="H165" i="1"/>
  <c r="F165" i="1"/>
  <c r="F147" i="1"/>
  <c r="J147" i="1"/>
  <c r="G165" i="1"/>
  <c r="F55" i="1"/>
  <c r="H166" i="1" l="1"/>
  <c r="H167" i="1" s="1"/>
  <c r="H512" i="1" s="1"/>
  <c r="I166" i="1"/>
  <c r="I167" i="1" s="1"/>
  <c r="I512" i="1" s="1"/>
  <c r="G166" i="1"/>
  <c r="G167" i="1" s="1"/>
  <c r="G512" i="1" s="1"/>
  <c r="F166" i="1"/>
  <c r="F167" i="1" s="1"/>
  <c r="F512" i="1" s="1"/>
  <c r="E166" i="1"/>
  <c r="E167" i="1" s="1"/>
  <c r="E512" i="1" s="1"/>
  <c r="J166" i="1"/>
  <c r="J167" i="1" s="1"/>
  <c r="J512" i="1" s="1"/>
  <c r="I148" i="1"/>
  <c r="E148" i="1"/>
  <c r="E149" i="1" s="1"/>
  <c r="E511" i="1" s="1"/>
  <c r="F148" i="1"/>
  <c r="F149" i="1" s="1"/>
  <c r="F511" i="1" s="1"/>
  <c r="H148" i="1"/>
  <c r="G148" i="1"/>
  <c r="G149" i="1" s="1"/>
  <c r="G511" i="1" s="1"/>
  <c r="J148" i="1"/>
  <c r="J149" i="1" s="1"/>
  <c r="J511" i="1" s="1"/>
  <c r="J54" i="1"/>
  <c r="H55" i="1"/>
  <c r="H149" i="1" l="1"/>
  <c r="H511" i="1" s="1"/>
  <c r="I149" i="1"/>
  <c r="I511" i="1" s="1"/>
  <c r="F564" i="1"/>
  <c r="G564" i="1"/>
  <c r="H564" i="1"/>
  <c r="I564" i="1"/>
  <c r="J564" i="1"/>
  <c r="E564" i="1"/>
  <c r="F563" i="1"/>
  <c r="G563" i="1"/>
  <c r="H563" i="1"/>
  <c r="I563" i="1"/>
  <c r="J563" i="1"/>
  <c r="E563" i="1"/>
  <c r="F555" i="1"/>
  <c r="G555" i="1"/>
  <c r="H555" i="1"/>
  <c r="I555" i="1"/>
  <c r="J555" i="1"/>
  <c r="E555" i="1"/>
  <c r="F554" i="1"/>
  <c r="G554" i="1"/>
  <c r="H554" i="1"/>
  <c r="I554" i="1"/>
  <c r="J554" i="1"/>
  <c r="E554" i="1"/>
  <c r="E14" i="1"/>
  <c r="F13" i="1"/>
  <c r="F16" i="1" s="1"/>
  <c r="G13" i="1"/>
  <c r="G16" i="1" s="1"/>
  <c r="H13" i="1"/>
  <c r="H16" i="1" s="1"/>
  <c r="I13" i="1"/>
  <c r="I16" i="1" s="1"/>
  <c r="J13" i="1"/>
  <c r="J16" i="1" s="1"/>
  <c r="E13" i="1"/>
  <c r="J17" i="1" l="1"/>
  <c r="J18" i="1" s="1"/>
  <c r="I17" i="1"/>
  <c r="I18" i="1" s="1"/>
  <c r="H17" i="1"/>
  <c r="H18" i="1" s="1"/>
  <c r="F17" i="1"/>
  <c r="F18" i="1" s="1"/>
  <c r="G17" i="1"/>
  <c r="G18" i="1" s="1"/>
  <c r="F557" i="1"/>
  <c r="J566" i="1"/>
  <c r="I566" i="1"/>
  <c r="G557" i="1"/>
  <c r="E566" i="1"/>
  <c r="H566" i="1"/>
  <c r="H557" i="1"/>
  <c r="G566" i="1"/>
  <c r="F566" i="1"/>
  <c r="I557" i="1"/>
  <c r="E557" i="1"/>
  <c r="J557" i="1"/>
  <c r="J548" i="1"/>
  <c r="H548" i="1"/>
  <c r="G548" i="1"/>
  <c r="F548" i="1"/>
  <c r="I548" i="1"/>
  <c r="E548" i="1"/>
  <c r="E16" i="1"/>
  <c r="E17" i="1" s="1"/>
  <c r="E67" i="1"/>
  <c r="E66" i="1"/>
  <c r="E38" i="3"/>
  <c r="J58" i="3"/>
  <c r="F58" i="3"/>
  <c r="G58" i="3"/>
  <c r="H58" i="3"/>
  <c r="I58" i="3"/>
  <c r="E58" i="3"/>
  <c r="Q4" i="7" l="1"/>
  <c r="G502" i="1"/>
  <c r="P4" i="7"/>
  <c r="F502" i="1"/>
  <c r="R4" i="7"/>
  <c r="H502" i="1"/>
  <c r="S4" i="7"/>
  <c r="I502" i="1"/>
  <c r="T4" i="7"/>
  <c r="J502" i="1"/>
  <c r="E18" i="1"/>
  <c r="Z6" i="7"/>
  <c r="AC6" i="7"/>
  <c r="AA6" i="7"/>
  <c r="AD6" i="7"/>
  <c r="AB6" i="7"/>
  <c r="Y6" i="7"/>
  <c r="Z5" i="7"/>
  <c r="AB5" i="7"/>
  <c r="AD5" i="7"/>
  <c r="AA5" i="7"/>
  <c r="AC5" i="7"/>
  <c r="Z4" i="7"/>
  <c r="Z18" i="7" s="1"/>
  <c r="E8" i="7"/>
  <c r="AA4" i="7"/>
  <c r="F8" i="7"/>
  <c r="AB4" i="7"/>
  <c r="G8" i="7"/>
  <c r="AD4" i="7"/>
  <c r="I8" i="7"/>
  <c r="Y4" i="7"/>
  <c r="Y18" i="7" s="1"/>
  <c r="D8" i="7"/>
  <c r="AC4" i="7"/>
  <c r="H8" i="7"/>
  <c r="Y5" i="7"/>
  <c r="E68" i="1"/>
  <c r="E70" i="1" s="1"/>
  <c r="G122" i="1"/>
  <c r="F122" i="1"/>
  <c r="I51" i="1"/>
  <c r="J68" i="1"/>
  <c r="I127" i="1"/>
  <c r="G127" i="1"/>
  <c r="J127" i="1"/>
  <c r="E51" i="1"/>
  <c r="E57" i="1" s="1"/>
  <c r="J51" i="1"/>
  <c r="H127" i="1"/>
  <c r="F127" i="1"/>
  <c r="H51" i="1"/>
  <c r="H57" i="1" s="1"/>
  <c r="E177" i="1"/>
  <c r="G182" i="1"/>
  <c r="G51" i="1"/>
  <c r="I68" i="1"/>
  <c r="E182" i="1"/>
  <c r="F182" i="1"/>
  <c r="F51" i="1"/>
  <c r="F57" i="1" s="1"/>
  <c r="H68" i="1"/>
  <c r="G68" i="1"/>
  <c r="I122" i="1"/>
  <c r="J177" i="1"/>
  <c r="F68" i="1"/>
  <c r="J122" i="1"/>
  <c r="H122" i="1"/>
  <c r="G177" i="1"/>
  <c r="I177" i="1"/>
  <c r="F177" i="1"/>
  <c r="H177" i="1"/>
  <c r="H182" i="1"/>
  <c r="J182" i="1"/>
  <c r="I182" i="1"/>
  <c r="AD18" i="7" l="1"/>
  <c r="AB18" i="7"/>
  <c r="O4" i="7"/>
  <c r="E502" i="1"/>
  <c r="AC18" i="7"/>
  <c r="AA18" i="7"/>
  <c r="F58" i="1"/>
  <c r="F59" i="1" s="1"/>
  <c r="H58" i="1"/>
  <c r="H59" i="1" s="1"/>
  <c r="E58" i="1"/>
  <c r="E59" i="1" s="1"/>
  <c r="AE6" i="7"/>
  <c r="AE5" i="7"/>
  <c r="AE4" i="7"/>
  <c r="U4" i="7"/>
  <c r="J8" i="7"/>
  <c r="J184" i="1"/>
  <c r="F184" i="1"/>
  <c r="I184" i="1"/>
  <c r="H184" i="1"/>
  <c r="G184" i="1"/>
  <c r="I129" i="1"/>
  <c r="F129" i="1"/>
  <c r="H129" i="1"/>
  <c r="J129" i="1"/>
  <c r="G129" i="1"/>
  <c r="E71" i="1"/>
  <c r="E73" i="1" s="1"/>
  <c r="E129" i="1"/>
  <c r="E184" i="1"/>
  <c r="R7" i="7" l="1"/>
  <c r="H505" i="1"/>
  <c r="P7" i="7"/>
  <c r="F505" i="1"/>
  <c r="O7" i="7"/>
  <c r="E505" i="1"/>
  <c r="E185" i="1"/>
  <c r="E186" i="1" s="1"/>
  <c r="G185" i="1"/>
  <c r="G186" i="1" s="1"/>
  <c r="H185" i="1"/>
  <c r="I185" i="1"/>
  <c r="I186" i="1" s="1"/>
  <c r="F185" i="1"/>
  <c r="F186" i="1" s="1"/>
  <c r="J185" i="1"/>
  <c r="J186" i="1" s="1"/>
  <c r="E130" i="1"/>
  <c r="E131" i="1" s="1"/>
  <c r="I130" i="1"/>
  <c r="I131" i="1" s="1"/>
  <c r="J130" i="1"/>
  <c r="J131" i="1" s="1"/>
  <c r="F130" i="1"/>
  <c r="F131" i="1" s="1"/>
  <c r="G130" i="1"/>
  <c r="G131" i="1" s="1"/>
  <c r="H130" i="1"/>
  <c r="E74" i="1"/>
  <c r="E75" i="1" s="1"/>
  <c r="I6" i="7"/>
  <c r="AE18" i="7"/>
  <c r="AF18" i="7" s="1"/>
  <c r="J7" i="1"/>
  <c r="J359" i="1" s="1"/>
  <c r="J360" i="1" s="1"/>
  <c r="F4" i="1"/>
  <c r="G4" i="1"/>
  <c r="H4" i="1"/>
  <c r="I4" i="1"/>
  <c r="J4" i="1"/>
  <c r="E4" i="1"/>
  <c r="O29" i="7" l="1"/>
  <c r="E510" i="1"/>
  <c r="O8" i="7"/>
  <c r="E506" i="1"/>
  <c r="P11" i="7"/>
  <c r="F513" i="1"/>
  <c r="S11" i="7"/>
  <c r="I513" i="1"/>
  <c r="H6" i="7"/>
  <c r="S29" i="7"/>
  <c r="S32" i="7" s="1"/>
  <c r="I510" i="1"/>
  <c r="T11" i="7"/>
  <c r="J513" i="1"/>
  <c r="E6" i="7"/>
  <c r="P29" i="7"/>
  <c r="P32" i="7" s="1"/>
  <c r="F510" i="1"/>
  <c r="Q11" i="7"/>
  <c r="G513" i="1"/>
  <c r="Q29" i="7"/>
  <c r="Q32" i="7" s="1"/>
  <c r="G510" i="1"/>
  <c r="T29" i="7"/>
  <c r="T32" i="7" s="1"/>
  <c r="J510" i="1"/>
  <c r="O11" i="7"/>
  <c r="E513" i="1"/>
  <c r="J267" i="1"/>
  <c r="J268" i="1" s="1"/>
  <c r="J307" i="1"/>
  <c r="J308" i="1" s="1"/>
  <c r="J169" i="1"/>
  <c r="J170" i="1" s="1"/>
  <c r="J229" i="1"/>
  <c r="J230" i="1" s="1"/>
  <c r="J188" i="1"/>
  <c r="J189" i="1" s="1"/>
  <c r="H186" i="1"/>
  <c r="J101" i="1"/>
  <c r="J102" i="1" s="1"/>
  <c r="J151" i="1"/>
  <c r="J152" i="1" s="1"/>
  <c r="F6" i="7"/>
  <c r="D6" i="7"/>
  <c r="J133" i="1"/>
  <c r="J134" i="1" s="1"/>
  <c r="H131" i="1"/>
  <c r="J20" i="1"/>
  <c r="J21" i="1" s="1"/>
  <c r="J77" i="1"/>
  <c r="J78" i="1" s="1"/>
  <c r="J605" i="1"/>
  <c r="J606" i="1" s="1"/>
  <c r="J623" i="1"/>
  <c r="J624" i="1" s="1"/>
  <c r="J576" i="1"/>
  <c r="J577" i="1" s="1"/>
  <c r="J549" i="1"/>
  <c r="J567" i="1"/>
  <c r="J568" i="1" s="1"/>
  <c r="J558" i="1"/>
  <c r="J559" i="1" s="1"/>
  <c r="I25" i="7"/>
  <c r="O32" i="7"/>
  <c r="I10" i="3"/>
  <c r="I7" i="1" s="1"/>
  <c r="I359" i="1" s="1"/>
  <c r="I360" i="1" s="1"/>
  <c r="F38" i="3"/>
  <c r="G38" i="3"/>
  <c r="H38" i="3"/>
  <c r="I38" i="3"/>
  <c r="J38" i="3"/>
  <c r="F530" i="1" l="1"/>
  <c r="F532" i="1" s="1"/>
  <c r="F535" i="1" s="1"/>
  <c r="F539" i="1" s="1"/>
  <c r="E530" i="1"/>
  <c r="E532" i="1" s="1"/>
  <c r="G6" i="7"/>
  <c r="J6" i="7" s="1"/>
  <c r="V32" i="7" s="1"/>
  <c r="R29" i="7"/>
  <c r="R32" i="7" s="1"/>
  <c r="U32" i="7" s="1"/>
  <c r="H510" i="1"/>
  <c r="R11" i="7"/>
  <c r="U11" i="7" s="1"/>
  <c r="H513" i="1"/>
  <c r="I267" i="1"/>
  <c r="I268" i="1" s="1"/>
  <c r="I307" i="1"/>
  <c r="I308" i="1" s="1"/>
  <c r="I188" i="1"/>
  <c r="I189" i="1" s="1"/>
  <c r="I229" i="1"/>
  <c r="I230" i="1" s="1"/>
  <c r="I151" i="1"/>
  <c r="I152" i="1" s="1"/>
  <c r="I169" i="1"/>
  <c r="I170" i="1" s="1"/>
  <c r="I101" i="1"/>
  <c r="I102" i="1" s="1"/>
  <c r="I133" i="1"/>
  <c r="I134" i="1" s="1"/>
  <c r="I20" i="1"/>
  <c r="I21" i="1" s="1"/>
  <c r="I77" i="1"/>
  <c r="I78" i="1" s="1"/>
  <c r="I605" i="1"/>
  <c r="I606" i="1" s="1"/>
  <c r="I623" i="1"/>
  <c r="I624" i="1" s="1"/>
  <c r="I15" i="7"/>
  <c r="I24" i="7" s="1"/>
  <c r="I576" i="1"/>
  <c r="I577" i="1" s="1"/>
  <c r="I558" i="1"/>
  <c r="I559" i="1" s="1"/>
  <c r="I549" i="1"/>
  <c r="I567" i="1"/>
  <c r="I568" i="1" s="1"/>
  <c r="J550" i="1"/>
  <c r="I17" i="7"/>
  <c r="I26" i="7" s="1"/>
  <c r="I39" i="7" s="1"/>
  <c r="H25" i="7"/>
  <c r="P23" i="7"/>
  <c r="P25" i="7" s="1"/>
  <c r="E5" i="7"/>
  <c r="E535" i="1"/>
  <c r="E539" i="1" s="1"/>
  <c r="U8" i="7"/>
  <c r="H10" i="3"/>
  <c r="H7" i="1" s="1"/>
  <c r="U29" i="7" l="1"/>
  <c r="H307" i="1"/>
  <c r="H308" i="1" s="1"/>
  <c r="H359" i="1"/>
  <c r="H360" i="1" s="1"/>
  <c r="H229" i="1"/>
  <c r="H230" i="1" s="1"/>
  <c r="H267" i="1"/>
  <c r="H268" i="1" s="1"/>
  <c r="H169" i="1"/>
  <c r="H170" i="1" s="1"/>
  <c r="H188" i="1"/>
  <c r="H189" i="1" s="1"/>
  <c r="H133" i="1"/>
  <c r="H134" i="1" s="1"/>
  <c r="H151" i="1"/>
  <c r="H152" i="1" s="1"/>
  <c r="H77" i="1"/>
  <c r="H78" i="1" s="1"/>
  <c r="H101" i="1"/>
  <c r="H102" i="1" s="1"/>
  <c r="H20" i="1"/>
  <c r="H21" i="1" s="1"/>
  <c r="H61" i="1"/>
  <c r="H62" i="1" s="1"/>
  <c r="H605" i="1"/>
  <c r="H606" i="1" s="1"/>
  <c r="H623" i="1"/>
  <c r="H624" i="1" s="1"/>
  <c r="H576" i="1"/>
  <c r="H577" i="1" s="1"/>
  <c r="H549" i="1"/>
  <c r="H558" i="1"/>
  <c r="H559" i="1" s="1"/>
  <c r="H567" i="1"/>
  <c r="H568" i="1" s="1"/>
  <c r="H15" i="7"/>
  <c r="H24" i="7" s="1"/>
  <c r="I550" i="1"/>
  <c r="H17" i="7"/>
  <c r="H26" i="7" s="1"/>
  <c r="H39" i="7" s="1"/>
  <c r="G25" i="7"/>
  <c r="O23" i="7"/>
  <c r="O25" i="7" s="1"/>
  <c r="D5" i="7"/>
  <c r="E9" i="7"/>
  <c r="E37" i="7" s="1"/>
  <c r="G10" i="3"/>
  <c r="G7" i="1" s="1"/>
  <c r="G359" i="1" s="1"/>
  <c r="G360" i="1" s="1"/>
  <c r="G267" i="1" l="1"/>
  <c r="G268" i="1" s="1"/>
  <c r="G307" i="1"/>
  <c r="G308" i="1" s="1"/>
  <c r="G188" i="1"/>
  <c r="G189" i="1" s="1"/>
  <c r="G229" i="1"/>
  <c r="G230" i="1" s="1"/>
  <c r="G151" i="1"/>
  <c r="G152" i="1" s="1"/>
  <c r="G169" i="1"/>
  <c r="G170" i="1" s="1"/>
  <c r="G101" i="1"/>
  <c r="G102" i="1" s="1"/>
  <c r="G133" i="1"/>
  <c r="G134" i="1" s="1"/>
  <c r="G20" i="1"/>
  <c r="G21" i="1" s="1"/>
  <c r="G77" i="1"/>
  <c r="G78" i="1" s="1"/>
  <c r="G605" i="1"/>
  <c r="G606" i="1" s="1"/>
  <c r="G623" i="1"/>
  <c r="G624" i="1" s="1"/>
  <c r="H550" i="1"/>
  <c r="G17" i="7"/>
  <c r="G26" i="7" s="1"/>
  <c r="G39" i="7" s="1"/>
  <c r="G576" i="1"/>
  <c r="G567" i="1"/>
  <c r="G568" i="1" s="1"/>
  <c r="G549" i="1"/>
  <c r="G550" i="1" s="1"/>
  <c r="G558" i="1"/>
  <c r="G559" i="1" s="1"/>
  <c r="G15" i="7"/>
  <c r="G24" i="7" s="1"/>
  <c r="F25" i="7"/>
  <c r="D9" i="7"/>
  <c r="D37" i="7" s="1"/>
  <c r="F10" i="3"/>
  <c r="F7" i="1" s="1"/>
  <c r="F359" i="1" s="1"/>
  <c r="F360" i="1" s="1"/>
  <c r="F267" i="1" l="1"/>
  <c r="F268" i="1" s="1"/>
  <c r="F307" i="1"/>
  <c r="F308" i="1" s="1"/>
  <c r="F188" i="1"/>
  <c r="F189" i="1" s="1"/>
  <c r="F229" i="1"/>
  <c r="F230" i="1" s="1"/>
  <c r="F151" i="1"/>
  <c r="F152" i="1" s="1"/>
  <c r="F169" i="1"/>
  <c r="F170" i="1" s="1"/>
  <c r="F101" i="1"/>
  <c r="F102" i="1" s="1"/>
  <c r="F133" i="1"/>
  <c r="F134" i="1" s="1"/>
  <c r="F61" i="1"/>
  <c r="F62" i="1" s="1"/>
  <c r="F77" i="1"/>
  <c r="F78" i="1" s="1"/>
  <c r="F623" i="1"/>
  <c r="F624" i="1" s="1"/>
  <c r="F20" i="1"/>
  <c r="F21" i="1" s="1"/>
  <c r="F113" i="1"/>
  <c r="F114" i="1" s="1"/>
  <c r="F605" i="1"/>
  <c r="F606" i="1" s="1"/>
  <c r="F576" i="1"/>
  <c r="F558" i="1"/>
  <c r="F559" i="1" s="1"/>
  <c r="F549" i="1"/>
  <c r="F550" i="1" s="1"/>
  <c r="F567" i="1"/>
  <c r="F568" i="1" s="1"/>
  <c r="F540" i="1"/>
  <c r="F541" i="1" s="1"/>
  <c r="F15" i="7"/>
  <c r="F24" i="7" s="1"/>
  <c r="F17" i="7"/>
  <c r="F26" i="7" s="1"/>
  <c r="F39" i="7" s="1"/>
  <c r="G577" i="1"/>
  <c r="E10" i="3"/>
  <c r="E7" i="1" s="1"/>
  <c r="E359" i="1" s="1"/>
  <c r="E360" i="1" s="1"/>
  <c r="E25" i="7"/>
  <c r="E267" i="1" l="1"/>
  <c r="E268" i="1" s="1"/>
  <c r="E307" i="1"/>
  <c r="E308" i="1" s="1"/>
  <c r="E188" i="1"/>
  <c r="E189" i="1" s="1"/>
  <c r="E229" i="1"/>
  <c r="E230" i="1" s="1"/>
  <c r="E151" i="1"/>
  <c r="E152" i="1" s="1"/>
  <c r="E169" i="1"/>
  <c r="E170" i="1" s="1"/>
  <c r="E101" i="1"/>
  <c r="E102" i="1" s="1"/>
  <c r="E133" i="1"/>
  <c r="E134" i="1" s="1"/>
  <c r="E61" i="1"/>
  <c r="E62" i="1" s="1"/>
  <c r="E77" i="1"/>
  <c r="E78" i="1" s="1"/>
  <c r="E623" i="1"/>
  <c r="E624" i="1" s="1"/>
  <c r="E20" i="1"/>
  <c r="E21" i="1" s="1"/>
  <c r="E113" i="1"/>
  <c r="E114" i="1" s="1"/>
  <c r="E605" i="1"/>
  <c r="E606" i="1" s="1"/>
  <c r="E576" i="1"/>
  <c r="E558" i="1"/>
  <c r="E559" i="1" s="1"/>
  <c r="E549" i="1"/>
  <c r="E550" i="1" s="1"/>
  <c r="E567" i="1"/>
  <c r="E568" i="1" s="1"/>
  <c r="E540" i="1"/>
  <c r="E541" i="1" s="1"/>
  <c r="E15" i="7"/>
  <c r="E24" i="7" s="1"/>
  <c r="E14" i="7"/>
  <c r="E17" i="7"/>
  <c r="E26" i="7" s="1"/>
  <c r="F577" i="1"/>
  <c r="E18" i="7" l="1"/>
  <c r="D14" i="7"/>
  <c r="E23" i="7"/>
  <c r="E27" i="7" s="1"/>
  <c r="D15" i="7"/>
  <c r="J15" i="7" s="1"/>
  <c r="E38" i="7"/>
  <c r="D17" i="7"/>
  <c r="D26" i="7" s="1"/>
  <c r="E577" i="1"/>
  <c r="E39" i="7"/>
  <c r="J16" i="7"/>
  <c r="D25" i="7"/>
  <c r="J25" i="7" s="1"/>
  <c r="I55" i="1"/>
  <c r="G55" i="1"/>
  <c r="G57" i="1" s="1"/>
  <c r="G58" i="1" s="1"/>
  <c r="G59" i="1" s="1"/>
  <c r="J55" i="1"/>
  <c r="G61" i="1" l="1"/>
  <c r="G62" i="1" s="1"/>
  <c r="Q7" i="7"/>
  <c r="G505" i="1"/>
  <c r="J57" i="1"/>
  <c r="J58" i="1" s="1"/>
  <c r="J59" i="1" s="1"/>
  <c r="I57" i="1"/>
  <c r="I58" i="1" s="1"/>
  <c r="I59" i="1" s="1"/>
  <c r="D18" i="7"/>
  <c r="J17" i="7"/>
  <c r="D24" i="7"/>
  <c r="J24" i="7" s="1"/>
  <c r="K24" i="7" s="1"/>
  <c r="D23" i="7"/>
  <c r="D38" i="7"/>
  <c r="J26" i="7"/>
  <c r="D39" i="7"/>
  <c r="J39" i="7" s="1"/>
  <c r="K25" i="7"/>
  <c r="I61" i="1" l="1"/>
  <c r="I62" i="1" s="1"/>
  <c r="S7" i="7"/>
  <c r="I505" i="1"/>
  <c r="J61" i="1"/>
  <c r="J62" i="1" s="1"/>
  <c r="T7" i="7"/>
  <c r="J505" i="1"/>
  <c r="D27" i="7"/>
  <c r="K26" i="7"/>
  <c r="K39" i="7"/>
  <c r="G109" i="1"/>
  <c r="U7" i="7" l="1"/>
  <c r="G110" i="1"/>
  <c r="G111" i="1" s="1"/>
  <c r="G113" i="1"/>
  <c r="Q10" i="7" l="1"/>
  <c r="G509" i="1"/>
  <c r="G530" i="1" s="1"/>
  <c r="G532" i="1" s="1"/>
  <c r="G535" i="1" s="1"/>
  <c r="G539" i="1" s="1"/>
  <c r="G540" i="1" s="1"/>
  <c r="G541" i="1" s="1"/>
  <c r="F5" i="7"/>
  <c r="F9" i="7" s="1"/>
  <c r="F37" i="7" s="1"/>
  <c r="F14" i="7"/>
  <c r="F18" i="7" s="1"/>
  <c r="G114" i="1"/>
  <c r="Q23" i="7" l="1"/>
  <c r="Q25" i="7" s="1"/>
  <c r="F23" i="7"/>
  <c r="F27" i="7" s="1"/>
  <c r="F38" i="7"/>
  <c r="I109" i="1"/>
  <c r="J109" i="1"/>
  <c r="H109" i="1"/>
  <c r="I110" i="1" l="1"/>
  <c r="I111" i="1" s="1"/>
  <c r="H113" i="1"/>
  <c r="H110" i="1"/>
  <c r="H111" i="1" s="1"/>
  <c r="J110" i="1"/>
  <c r="J111" i="1" s="1"/>
  <c r="J113" i="1"/>
  <c r="I113" i="1"/>
  <c r="T10" i="7" l="1"/>
  <c r="J509" i="1"/>
  <c r="J530" i="1" s="1"/>
  <c r="J532" i="1" s="1"/>
  <c r="J535" i="1" s="1"/>
  <c r="J539" i="1" s="1"/>
  <c r="T23" i="7" s="1"/>
  <c r="T25" i="7" s="1"/>
  <c r="S10" i="7"/>
  <c r="I509" i="1"/>
  <c r="I530" i="1" s="1"/>
  <c r="I532" i="1" s="1"/>
  <c r="I535" i="1" s="1"/>
  <c r="I539" i="1" s="1"/>
  <c r="I540" i="1" s="1"/>
  <c r="I541" i="1" s="1"/>
  <c r="R10" i="7"/>
  <c r="U10" i="7" s="1"/>
  <c r="H509" i="1"/>
  <c r="H530" i="1" s="1"/>
  <c r="H532" i="1" s="1"/>
  <c r="H535" i="1" s="1"/>
  <c r="H539" i="1" s="1"/>
  <c r="H114" i="1"/>
  <c r="J114" i="1"/>
  <c r="I5" i="7"/>
  <c r="I9" i="7" s="1"/>
  <c r="I37" i="7" s="1"/>
  <c r="H5" i="7"/>
  <c r="H9" i="7" s="1"/>
  <c r="H37" i="7" s="1"/>
  <c r="I114" i="1"/>
  <c r="S23" i="7" l="1"/>
  <c r="S25" i="7" s="1"/>
  <c r="J540" i="1"/>
  <c r="H14" i="7"/>
  <c r="H18" i="7" s="1"/>
  <c r="R23" i="7"/>
  <c r="H540" i="1"/>
  <c r="H541" i="1" s="1"/>
  <c r="G5" i="7"/>
  <c r="G9" i="7" s="1"/>
  <c r="G37" i="7" s="1"/>
  <c r="J37" i="7" s="1"/>
  <c r="G14" i="7"/>
  <c r="J541" i="1" l="1"/>
  <c r="I14" i="7"/>
  <c r="H38" i="7"/>
  <c r="H23" i="7"/>
  <c r="H27" i="7" s="1"/>
  <c r="R25" i="7"/>
  <c r="U25" i="7" s="1"/>
  <c r="U23" i="7"/>
  <c r="J5" i="7"/>
  <c r="J9" i="7" s="1"/>
  <c r="K37" i="7" s="1"/>
  <c r="G38" i="7"/>
  <c r="G23" i="7"/>
  <c r="G18" i="7"/>
  <c r="I38" i="7" l="1"/>
  <c r="I23" i="7"/>
  <c r="I27" i="7" s="1"/>
  <c r="I18" i="7"/>
  <c r="J14" i="7"/>
  <c r="J18" i="7" s="1"/>
  <c r="V25" i="7"/>
  <c r="J38" i="7"/>
  <c r="K38" i="7" s="1"/>
  <c r="G27" i="7"/>
  <c r="J23" i="7"/>
  <c r="J27" i="7" l="1"/>
  <c r="K27" i="7" s="1"/>
  <c r="K23" i="7"/>
</calcChain>
</file>

<file path=xl/comments1.xml><?xml version="1.0" encoding="utf-8"?>
<comments xmlns="http://schemas.openxmlformats.org/spreadsheetml/2006/main">
  <authors>
    <author>Maeve McSparron</author>
  </authors>
  <commentList>
    <comment ref="Q171" authorId="0" shapeId="0">
      <text>
        <r>
          <rPr>
            <b/>
            <sz val="9"/>
            <color indexed="81"/>
            <rFont val="Tahoma"/>
            <family val="2"/>
          </rPr>
          <t>Maeve McSparron:</t>
        </r>
        <r>
          <rPr>
            <sz val="9"/>
            <color indexed="81"/>
            <rFont val="Tahoma"/>
            <family val="2"/>
          </rPr>
          <t xml:space="preserve">
GD17 post-efficiency rate adjusted to CPIH</t>
        </r>
      </text>
    </comment>
  </commentList>
</comments>
</file>

<file path=xl/sharedStrings.xml><?xml version="1.0" encoding="utf-8"?>
<sst xmlns="http://schemas.openxmlformats.org/spreadsheetml/2006/main" count="1687" uniqueCount="491">
  <si>
    <t>Uncertainty Mechanism Adjustments - GD23</t>
  </si>
  <si>
    <t>Change Log</t>
  </si>
  <si>
    <t>Date</t>
  </si>
  <si>
    <t xml:space="preserve">Details </t>
  </si>
  <si>
    <t>GDN Check</t>
  </si>
  <si>
    <t>UR Check</t>
  </si>
  <si>
    <t>Domestic</t>
  </si>
  <si>
    <t>CONNECTIONS</t>
  </si>
  <si>
    <t>I&amp;C Very Small</t>
  </si>
  <si>
    <t>U6</t>
  </si>
  <si>
    <t>I&amp;C Small</t>
  </si>
  <si>
    <t>U16</t>
  </si>
  <si>
    <t>U25</t>
  </si>
  <si>
    <t>U40</t>
  </si>
  <si>
    <t>I&amp;C Medium</t>
  </si>
  <si>
    <t>U65</t>
  </si>
  <si>
    <t>U100</t>
  </si>
  <si>
    <t>U160</t>
  </si>
  <si>
    <t>I&amp;C Large</t>
  </si>
  <si>
    <t>U250</t>
  </si>
  <si>
    <t>U400</t>
  </si>
  <si>
    <t>U650</t>
  </si>
  <si>
    <t>I&amp;C Very Large</t>
  </si>
  <si>
    <t>U1000</t>
  </si>
  <si>
    <t>U1600</t>
  </si>
  <si>
    <t>U2500</t>
  </si>
  <si>
    <t>Actual/Forecast</t>
  </si>
  <si>
    <t>Total</t>
  </si>
  <si>
    <t>Data Source</t>
  </si>
  <si>
    <t>Mains New Builld</t>
  </si>
  <si>
    <t>32mm</t>
  </si>
  <si>
    <t>50mm</t>
  </si>
  <si>
    <t>63mm</t>
  </si>
  <si>
    <t>75mm</t>
  </si>
  <si>
    <t>90mm</t>
  </si>
  <si>
    <t>125mm</t>
  </si>
  <si>
    <t>180mm</t>
  </si>
  <si>
    <t>200mm</t>
  </si>
  <si>
    <t>250mm</t>
  </si>
  <si>
    <t>315mm</t>
  </si>
  <si>
    <t>355mm</t>
  </si>
  <si>
    <t>400mm</t>
  </si>
  <si>
    <t>450mm</t>
  </si>
  <si>
    <t>600mm</t>
  </si>
  <si>
    <t>Mains Feeder/Infill</t>
  </si>
  <si>
    <t xml:space="preserve">Domestic Services Existing </t>
  </si>
  <si>
    <t>Existing</t>
  </si>
  <si>
    <t>New Build</t>
  </si>
  <si>
    <t>Very Small (U6)</t>
  </si>
  <si>
    <t>Small (U16-U40)</t>
  </si>
  <si>
    <t>Medium (U65-U160)</t>
  </si>
  <si>
    <t>Large (U250-U650)</t>
  </si>
  <si>
    <t>Very Large (&gt;U650)</t>
  </si>
  <si>
    <t>7 Bar Mains</t>
  </si>
  <si>
    <t>Other Capex</t>
  </si>
  <si>
    <t>Determined Properties Passed Target</t>
  </si>
  <si>
    <t>Actual Properties Passed</t>
  </si>
  <si>
    <t>Efficiency</t>
  </si>
  <si>
    <t>Capex</t>
  </si>
  <si>
    <t>Opex</t>
  </si>
  <si>
    <t>m</t>
  </si>
  <si>
    <t>Determined Length</t>
  </si>
  <si>
    <t>Actual Total Length</t>
  </si>
  <si>
    <t>Determined Mains Feeder/Infill Allowance</t>
  </si>
  <si>
    <t>all sizes</t>
  </si>
  <si>
    <t>Max Average Meter per PP Allowance</t>
  </si>
  <si>
    <t>m/pp</t>
  </si>
  <si>
    <t xml:space="preserve">Cumulative meter per PP Actual </t>
  </si>
  <si>
    <t>new build</t>
  </si>
  <si>
    <t>other mains</t>
  </si>
  <si>
    <t>Determined Mains New Build Rate</t>
  </si>
  <si>
    <t>£</t>
  </si>
  <si>
    <t>Total UM adjustment</t>
  </si>
  <si>
    <t>Total UM return adjustment</t>
  </si>
  <si>
    <t>Capex 40 Year RoR</t>
  </si>
  <si>
    <t>TOTAL UM adjustments for TMA</t>
  </si>
  <si>
    <t>Capex 40 Year Total</t>
  </si>
  <si>
    <t>Cost of Capital</t>
  </si>
  <si>
    <t>Proportion of year return reduction</t>
  </si>
  <si>
    <t>Rate of Return (up to 31.12.2028)</t>
  </si>
  <si>
    <t>Price Base</t>
  </si>
  <si>
    <t xml:space="preserve">All prices avg. 2020 CPI-H unless otherwise stated </t>
  </si>
  <si>
    <t xml:space="preserve">GD23 Draft Determination </t>
  </si>
  <si>
    <t>n</t>
  </si>
  <si>
    <t>t =</t>
  </si>
  <si>
    <t>TOTAL UM adjustments for 7 Bar Mains</t>
  </si>
  <si>
    <t>Avg.2020 CPI-H</t>
  </si>
  <si>
    <t>Additional Comments</t>
  </si>
  <si>
    <t>Other</t>
  </si>
  <si>
    <t>TOTAL UM adjustments for INFILL</t>
  </si>
  <si>
    <t>Over/(under) Performance</t>
  </si>
  <si>
    <t>Penalty</t>
  </si>
  <si>
    <t>Reward</t>
  </si>
  <si>
    <t>TOTAL UM adjustments for PP Penalty/Reward Mechanism</t>
  </si>
  <si>
    <t xml:space="preserve">All figures stated are post efficiency </t>
  </si>
  <si>
    <t>Owner Occupied (OO)</t>
  </si>
  <si>
    <t xml:space="preserve">NI Housing Executive (NIHE) </t>
  </si>
  <si>
    <r>
      <t xml:space="preserve">Properties Passed - </t>
    </r>
    <r>
      <rPr>
        <b/>
        <sz val="10"/>
        <rFont val="Calibri"/>
        <family val="2"/>
        <scheme val="minor"/>
      </rPr>
      <t>GD23 Determined Allowance</t>
    </r>
  </si>
  <si>
    <r>
      <t xml:space="preserve">Properties Passed - </t>
    </r>
    <r>
      <rPr>
        <b/>
        <sz val="10"/>
        <rFont val="Calibri"/>
        <family val="2"/>
        <scheme val="minor"/>
      </rPr>
      <t>GD23 Actual</t>
    </r>
  </si>
  <si>
    <r>
      <t xml:space="preserve">Mains - </t>
    </r>
    <r>
      <rPr>
        <b/>
        <sz val="10"/>
        <rFont val="Calibri"/>
        <family val="2"/>
        <scheme val="minor"/>
      </rPr>
      <t>GD23 Determined Allowance</t>
    </r>
  </si>
  <si>
    <r>
      <t>Mains</t>
    </r>
    <r>
      <rPr>
        <b/>
        <sz val="10"/>
        <rFont val="Calibri"/>
        <family val="2"/>
        <scheme val="minor"/>
      </rPr>
      <t xml:space="preserve"> - GD23 UM Adjusted Allowance</t>
    </r>
  </si>
  <si>
    <r>
      <t xml:space="preserve">7 Bar Mains </t>
    </r>
    <r>
      <rPr>
        <b/>
        <sz val="10"/>
        <rFont val="Calibri"/>
        <family val="2"/>
        <scheme val="minor"/>
      </rPr>
      <t>- GD23 UM Adjusted Allowance</t>
    </r>
  </si>
  <si>
    <r>
      <t>7 Bar Mains</t>
    </r>
    <r>
      <rPr>
        <b/>
        <sz val="10"/>
        <rFont val="Calibri"/>
        <family val="2"/>
        <scheme val="minor"/>
      </rPr>
      <t xml:space="preserve"> - GD23 Determined Allowance</t>
    </r>
  </si>
  <si>
    <r>
      <t xml:space="preserve">TMA - </t>
    </r>
    <r>
      <rPr>
        <b/>
        <sz val="10"/>
        <rFont val="Calibri"/>
        <family val="2"/>
        <scheme val="minor"/>
      </rPr>
      <t>GD23 Determined Allowance</t>
    </r>
  </si>
  <si>
    <r>
      <t xml:space="preserve">TMA - </t>
    </r>
    <r>
      <rPr>
        <b/>
        <sz val="10"/>
        <rFont val="Calibri"/>
        <family val="2"/>
        <scheme val="minor"/>
      </rPr>
      <t>GD23 UM Adjusted Allowance</t>
    </r>
  </si>
  <si>
    <r>
      <t xml:space="preserve">Domestic Services - </t>
    </r>
    <r>
      <rPr>
        <b/>
        <sz val="10"/>
        <rFont val="Calibri"/>
        <family val="2"/>
        <scheme val="minor"/>
      </rPr>
      <t>GD23 Determined Allowance</t>
    </r>
  </si>
  <si>
    <t>TOTAL UM adjustments for Domestic Services</t>
  </si>
  <si>
    <r>
      <t xml:space="preserve">Domestic Services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</si>
  <si>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r>
      <t xml:space="preserve">E.O.L Replacement  - </t>
    </r>
    <r>
      <rPr>
        <b/>
        <sz val="10"/>
        <rFont val="Calibri"/>
        <family val="2"/>
        <scheme val="minor"/>
      </rPr>
      <t>GD23 Determined Allowance</t>
    </r>
  </si>
  <si>
    <r>
      <t xml:space="preserve">E.O.L Replacement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</si>
  <si>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>TOTAL UM adjustments for E.O.L Replacement</t>
  </si>
  <si>
    <r>
      <t xml:space="preserve">New Connections  - </t>
    </r>
    <r>
      <rPr>
        <b/>
        <sz val="10"/>
        <rFont val="Calibri"/>
        <family val="2"/>
        <scheme val="minor"/>
      </rPr>
      <t>GD23 Determined Allowance</t>
    </r>
  </si>
  <si>
    <r>
      <t xml:space="preserve">New Connections 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</si>
  <si>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 xml:space="preserve">TOTAL UM adjustments for New Connections </t>
  </si>
  <si>
    <r>
      <t xml:space="preserve">Other Replacement  - </t>
    </r>
    <r>
      <rPr>
        <b/>
        <sz val="10"/>
        <rFont val="Calibri"/>
        <family val="2"/>
        <scheme val="minor"/>
      </rPr>
      <t>GD23 Determined Allowance</t>
    </r>
  </si>
  <si>
    <r>
      <t xml:space="preserve">Other Replacement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</si>
  <si>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>TOTAL UM adjustments for Other Replacement</t>
  </si>
  <si>
    <r>
      <t xml:space="preserve">I&amp;C Services  - </t>
    </r>
    <r>
      <rPr>
        <b/>
        <sz val="10"/>
        <rFont val="Calibri"/>
        <family val="2"/>
        <scheme val="minor"/>
      </rPr>
      <t>GD23 Determined Allowance</t>
    </r>
  </si>
  <si>
    <r>
      <t xml:space="preserve">I&amp;C Services 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</si>
  <si>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>TOTAL UM adjustments for I&amp;C Services</t>
  </si>
  <si>
    <t>To be adjusted as required following SPED approval</t>
  </si>
  <si>
    <t xml:space="preserve">TOTAL UM adjustments for Project A </t>
  </si>
  <si>
    <r>
      <t>Project A</t>
    </r>
    <r>
      <rPr>
        <b/>
        <sz val="10"/>
        <rFont val="Calibri"/>
        <family val="2"/>
        <scheme val="minor"/>
      </rPr>
      <t xml:space="preserve"> - Determined Allowance</t>
    </r>
  </si>
  <si>
    <r>
      <t xml:space="preserve">Project A  </t>
    </r>
    <r>
      <rPr>
        <b/>
        <sz val="10"/>
        <rFont val="Calibri"/>
        <family val="2"/>
        <scheme val="minor"/>
      </rPr>
      <t>- Actual</t>
    </r>
  </si>
  <si>
    <t>Project A : Project Title</t>
  </si>
  <si>
    <t>To be adjusted as required following ADA approval</t>
  </si>
  <si>
    <t>To be adjusted as required following Materiality Threshold approval</t>
  </si>
  <si>
    <t>CAPEX</t>
  </si>
  <si>
    <t>OPEX</t>
  </si>
  <si>
    <t>UM Adjustments to Capex</t>
  </si>
  <si>
    <t>Annual Capex (Saving) / Overspend</t>
  </si>
  <si>
    <t>Consumer Risk Factor</t>
  </si>
  <si>
    <r>
      <rPr>
        <sz val="10"/>
        <rFont val="Calibri"/>
        <family val="2"/>
        <scheme val="minor"/>
      </rPr>
      <t>Total Capex  -</t>
    </r>
    <r>
      <rPr>
        <b/>
        <sz val="10"/>
        <rFont val="Calibri"/>
        <family val="2"/>
        <scheme val="minor"/>
      </rPr>
      <t xml:space="preserve"> GD23 UM Adjusted Allowance</t>
    </r>
  </si>
  <si>
    <t>TOTAL UM adjustments for Capex Risk Sharing</t>
  </si>
  <si>
    <r>
      <t xml:space="preserve">Network Rates - </t>
    </r>
    <r>
      <rPr>
        <b/>
        <sz val="10"/>
        <rFont val="Calibri"/>
        <family val="2"/>
        <scheme val="minor"/>
      </rPr>
      <t>GD23 Determined Allowance</t>
    </r>
  </si>
  <si>
    <r>
      <t xml:space="preserve">Network Rates - </t>
    </r>
    <r>
      <rPr>
        <b/>
        <sz val="10"/>
        <rFont val="Calibri"/>
        <family val="2"/>
        <scheme val="minor"/>
      </rPr>
      <t>GD23 UM Adjusted Allowance</t>
    </r>
  </si>
  <si>
    <t>TOTAL UM adjustments for Network Rates</t>
  </si>
  <si>
    <r>
      <t xml:space="preserve">Licence Fees - </t>
    </r>
    <r>
      <rPr>
        <b/>
        <sz val="10"/>
        <rFont val="Calibri"/>
        <family val="2"/>
        <scheme val="minor"/>
      </rPr>
      <t>GD23 Determined Allowance</t>
    </r>
  </si>
  <si>
    <r>
      <t xml:space="preserve">Licence Fees - </t>
    </r>
    <r>
      <rPr>
        <b/>
        <sz val="10"/>
        <rFont val="Calibri"/>
        <family val="2"/>
        <scheme val="minor"/>
      </rPr>
      <t>GD23 UM Adjusted Allowance</t>
    </r>
  </si>
  <si>
    <t>TOTAL UM adjustments for Licence Fees</t>
  </si>
  <si>
    <t xml:space="preserve">Depreciation Category </t>
  </si>
  <si>
    <t>Totals</t>
  </si>
  <si>
    <r>
      <t xml:space="preserve">SoLR - </t>
    </r>
    <r>
      <rPr>
        <b/>
        <sz val="10"/>
        <rFont val="Calibri"/>
        <family val="2"/>
        <scheme val="minor"/>
      </rPr>
      <t>GD23 Determined Allowance</t>
    </r>
  </si>
  <si>
    <r>
      <t xml:space="preserve">SoLR - </t>
    </r>
    <r>
      <rPr>
        <b/>
        <sz val="10"/>
        <rFont val="Calibri"/>
        <family val="2"/>
        <scheme val="minor"/>
      </rPr>
      <t>GD23 UM Adjusted Allowance</t>
    </r>
  </si>
  <si>
    <t>TOTAL UM adjustments for SoLR</t>
  </si>
  <si>
    <t>New Build (NB)</t>
  </si>
  <si>
    <t>NI Housing Executive (NIHE)</t>
  </si>
  <si>
    <t>Capex 15 Year RoR</t>
  </si>
  <si>
    <t>Capex 15 Year Total</t>
  </si>
  <si>
    <t xml:space="preserve"> OTHER MAINS DETERMINATION</t>
  </si>
  <si>
    <t>NEW BUILD DETERMINATION</t>
  </si>
  <si>
    <t>TRAFFIC MANAGEMENT ACT (TMA)</t>
  </si>
  <si>
    <t>SECURITY OF SUPPLY (SoS)</t>
  </si>
  <si>
    <t>NETWORK RATES</t>
  </si>
  <si>
    <t>LICENCE FEES</t>
  </si>
  <si>
    <t>SUPPLIER OF LAST RESORT (SoLR)</t>
  </si>
  <si>
    <t>CAPEX INPUTS</t>
  </si>
  <si>
    <t>Opex Inputs</t>
  </si>
  <si>
    <t>m+1</t>
  </si>
  <si>
    <t>m+2</t>
  </si>
  <si>
    <t>m+3</t>
  </si>
  <si>
    <t>m+4</t>
  </si>
  <si>
    <t>m+5</t>
  </si>
  <si>
    <t>TOTAL</t>
  </si>
  <si>
    <t>Adjustment Categories - UM</t>
  </si>
  <si>
    <t>Actual</t>
  </si>
  <si>
    <t>Forecast</t>
  </si>
  <si>
    <t>Total UM Adjustments</t>
  </si>
  <si>
    <t>Adjustment Categories - RoR</t>
  </si>
  <si>
    <t>Capex 5 Year RoR</t>
  </si>
  <si>
    <t>Opex RoR</t>
  </si>
  <si>
    <t>Total RoR Adjustments</t>
  </si>
  <si>
    <t>Adjustment Categories - TOTAL</t>
  </si>
  <si>
    <t>Capex 5 Year Total</t>
  </si>
  <si>
    <t>Opex Total</t>
  </si>
  <si>
    <t>Total Adjustments (UM + RoR)</t>
  </si>
  <si>
    <r>
      <t>OVERALL SUMMARY UNCERTAINTY MECHANISM ADJUSTMENTS BY FORMULA YEAR (Av. £2020 CPIH)</t>
    </r>
    <r>
      <rPr>
        <b/>
        <sz val="10"/>
        <color theme="0"/>
        <rFont val="Calibri"/>
        <family val="2"/>
        <scheme val="minor"/>
      </rPr>
      <t xml:space="preserve"> - POST EFF</t>
    </r>
  </si>
  <si>
    <t>Capex 40 Year</t>
  </si>
  <si>
    <t>Capex 15 Year</t>
  </si>
  <si>
    <t>End of Life Replacement</t>
  </si>
  <si>
    <t>Domestic Credit (U6)</t>
  </si>
  <si>
    <t>Domestic Credit (U16)</t>
  </si>
  <si>
    <t>Domestic Prepayment</t>
  </si>
  <si>
    <t>Other Replacement</t>
  </si>
  <si>
    <r>
      <t xml:space="preserve">TMA - </t>
    </r>
    <r>
      <rPr>
        <b/>
        <sz val="11"/>
        <rFont val="Calibri"/>
        <family val="2"/>
        <scheme val="minor"/>
      </rPr>
      <t>GD23 Determined Allowance</t>
    </r>
  </si>
  <si>
    <r>
      <t xml:space="preserve">TMA - </t>
    </r>
    <r>
      <rPr>
        <b/>
        <sz val="11"/>
        <rFont val="Calibri"/>
        <family val="2"/>
        <scheme val="minor"/>
      </rPr>
      <t>GD23 UM Adjusted Allowance</t>
    </r>
  </si>
  <si>
    <r>
      <t xml:space="preserve">Security of Supply </t>
    </r>
    <r>
      <rPr>
        <b/>
        <sz val="11"/>
        <rFont val="Calibri"/>
        <family val="2"/>
        <scheme val="minor"/>
      </rPr>
      <t>- GD23 Determined Allowance</t>
    </r>
  </si>
  <si>
    <r>
      <t xml:space="preserve">Security of Supply - </t>
    </r>
    <r>
      <rPr>
        <b/>
        <sz val="11"/>
        <rFont val="Calibri"/>
        <family val="2"/>
        <scheme val="minor"/>
      </rPr>
      <t>GD23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UM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Adjusted Allowance</t>
    </r>
  </si>
  <si>
    <r>
      <t xml:space="preserve">Network Rates - </t>
    </r>
    <r>
      <rPr>
        <b/>
        <sz val="11"/>
        <rFont val="Calibri"/>
        <family val="2"/>
        <scheme val="minor"/>
      </rPr>
      <t>GD23 UM Adjusted Allowance</t>
    </r>
  </si>
  <si>
    <r>
      <t xml:space="preserve">Licence Fees - </t>
    </r>
    <r>
      <rPr>
        <b/>
        <sz val="11"/>
        <rFont val="Calibri"/>
        <family val="2"/>
        <scheme val="minor"/>
      </rPr>
      <t>GD23 Determined Allowance</t>
    </r>
  </si>
  <si>
    <r>
      <t xml:space="preserve">Licence Fees - </t>
    </r>
    <r>
      <rPr>
        <b/>
        <sz val="11"/>
        <rFont val="Calibri"/>
        <family val="2"/>
        <scheme val="minor"/>
      </rPr>
      <t>GD23 UM Adjusted Allowance</t>
    </r>
  </si>
  <si>
    <r>
      <t xml:space="preserve">SoLR - </t>
    </r>
    <r>
      <rPr>
        <b/>
        <sz val="11"/>
        <rFont val="Calibri"/>
        <family val="2"/>
        <scheme val="minor"/>
      </rPr>
      <t>GD23 Determined Allowance</t>
    </r>
  </si>
  <si>
    <r>
      <t xml:space="preserve">SoLR - </t>
    </r>
    <r>
      <rPr>
        <b/>
        <sz val="11"/>
        <rFont val="Calibri"/>
        <family val="2"/>
        <scheme val="minor"/>
      </rPr>
      <t>GD23 UM Adjusted Allowance</t>
    </r>
  </si>
  <si>
    <t>TMA Adjustment</t>
  </si>
  <si>
    <t>Infill Adjustment</t>
  </si>
  <si>
    <t>Domestic Services Adjustment</t>
  </si>
  <si>
    <t>I&amp;C Services Adjustment</t>
  </si>
  <si>
    <t>SPEDS Adjustment</t>
  </si>
  <si>
    <t>Additional Projects Adjustment</t>
  </si>
  <si>
    <t>Materiality Threshold Adjustment</t>
  </si>
  <si>
    <t>Total Adjustments</t>
  </si>
  <si>
    <t>CAPEX RISK SHARING MECHANISM</t>
  </si>
  <si>
    <r>
      <t>Total Capex -</t>
    </r>
    <r>
      <rPr>
        <b/>
        <sz val="11"/>
        <color theme="1"/>
        <rFont val="Calibri"/>
        <family val="2"/>
        <scheme val="minor"/>
      </rPr>
      <t xml:space="preserve"> GD23 UM Actual</t>
    </r>
  </si>
  <si>
    <t>COST TO SERVE MECHANISM</t>
  </si>
  <si>
    <r>
      <t xml:space="preserve">Cost To Serve -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</si>
  <si>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Cost To Serve</t>
  </si>
  <si>
    <t>Capex 5 Year</t>
  </si>
  <si>
    <r>
      <t xml:space="preserve">Security of Supply : Resilience </t>
    </r>
    <r>
      <rPr>
        <b/>
        <sz val="10"/>
        <rFont val="Calibri"/>
        <family val="2"/>
        <scheme val="minor"/>
      </rPr>
      <t>- GD23 Determined Allowance</t>
    </r>
  </si>
  <si>
    <r>
      <t xml:space="preserve">Security of Supply : Resilience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UM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</si>
  <si>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>TOTAL UM adjustments for Security of Supply : Resilience</t>
  </si>
  <si>
    <r>
      <t xml:space="preserve">Security of Supply : Reinforcement </t>
    </r>
    <r>
      <rPr>
        <b/>
        <sz val="10"/>
        <rFont val="Calibri"/>
        <family val="2"/>
        <scheme val="minor"/>
      </rPr>
      <t>- GD23 Determined Allowance</t>
    </r>
  </si>
  <si>
    <r>
      <t xml:space="preserve">Security of Supply : Reinforcement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UM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</si>
  <si>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>TOTAL UM adjustments for Security of Supply : Reinforcement</t>
  </si>
  <si>
    <t>DOMESTIC METERS - NEW CONNECTIONS, E.O.L REPLACEMENT &amp; OTHER REPLACEMENT</t>
  </si>
  <si>
    <t>DOMESTIC METERS - NEW CONNECTIONS</t>
  </si>
  <si>
    <t>INDIVIDUALLY FUNDED</t>
  </si>
  <si>
    <t>SoS - REINFORCEMENT</t>
  </si>
  <si>
    <t xml:space="preserve">SoS - RESILIENCE </t>
  </si>
  <si>
    <t>PROPERTIES PASSED (PP) PENALTY/REWARD MECHANISM</t>
  </si>
  <si>
    <t>INFILL ADJUSTMENT</t>
  </si>
  <si>
    <t>7 BAR MAINS</t>
  </si>
  <si>
    <t>PRESSURE REDUCTION STATIONS (PRS)</t>
  </si>
  <si>
    <t>DOMESTIC METERS - END OF LIFE (E.O.L.) REPLACEMENT</t>
  </si>
  <si>
    <t>DOMESTIC METERS - OTHER REPLACEMENT</t>
  </si>
  <si>
    <t>DOMESTIC SERVICES - NEW CONNECTIONS</t>
  </si>
  <si>
    <t>I&amp;C METERS - NEW CONNECTIONS</t>
  </si>
  <si>
    <t>I&amp;C METERS - END OF LIFE (E.O.L.) REPLACEMENT</t>
  </si>
  <si>
    <t>I&amp;C METERS - OTHER REPLACEMENT</t>
  </si>
  <si>
    <t>Projects of Specific Engineering Difficulty (SPEDs)</t>
  </si>
  <si>
    <t>OTHER CAPEX</t>
  </si>
  <si>
    <r>
      <t xml:space="preserve">Other Capex  </t>
    </r>
    <r>
      <rPr>
        <b/>
        <sz val="10"/>
        <rFont val="Calibri"/>
        <family val="2"/>
        <scheme val="minor"/>
      </rPr>
      <t>- GD23 UM Adjusted Allowance</t>
    </r>
  </si>
  <si>
    <r>
      <t>Other Capex</t>
    </r>
    <r>
      <rPr>
        <b/>
        <sz val="10"/>
        <rFont val="Calibri"/>
        <family val="2"/>
        <scheme val="minor"/>
      </rPr>
      <t xml:space="preserve"> - GD23 Determined Allowance</t>
    </r>
  </si>
  <si>
    <t>Additional Projects (Additional Development Areas)</t>
  </si>
  <si>
    <t>CAPEX MATERIALITY THRESHOLD</t>
  </si>
  <si>
    <t>COST TO SERVE</t>
  </si>
  <si>
    <t>OPEX MATERIALITY THRESHOLD</t>
  </si>
  <si>
    <t xml:space="preserve">SECURITY OF SUPPLY (SoS) </t>
  </si>
  <si>
    <t xml:space="preserve">Reinforcement </t>
  </si>
  <si>
    <t>Resilience</t>
  </si>
  <si>
    <r>
      <t xml:space="preserve">PRS - </t>
    </r>
    <r>
      <rPr>
        <b/>
        <sz val="10"/>
        <rFont val="Calibri"/>
        <family val="2"/>
        <scheme val="minor"/>
      </rPr>
      <t>GD23 Determined Allowance</t>
    </r>
  </si>
  <si>
    <r>
      <t xml:space="preserve">PRS </t>
    </r>
    <r>
      <rPr>
        <b/>
        <sz val="10"/>
        <rFont val="Calibri"/>
        <family val="2"/>
        <scheme val="minor"/>
      </rPr>
      <t>- GD23 UM Adjusted Allowance</t>
    </r>
  </si>
  <si>
    <t>TOTAL UM adjustments for PRS</t>
  </si>
  <si>
    <r>
      <t xml:space="preserve">PRS - </t>
    </r>
    <r>
      <rPr>
        <b/>
        <sz val="11"/>
        <color theme="1"/>
        <rFont val="Calibri"/>
        <family val="2"/>
        <scheme val="minor"/>
      </rPr>
      <t xml:space="preserve">GD23 Determined Allowance </t>
    </r>
  </si>
  <si>
    <r>
      <t>PRS -</t>
    </r>
    <r>
      <rPr>
        <b/>
        <sz val="11"/>
        <color theme="1"/>
        <rFont val="Calibri"/>
        <family val="2"/>
        <scheme val="minor"/>
      </rPr>
      <t xml:space="preserve"> GD23 UM Actual</t>
    </r>
  </si>
  <si>
    <r>
      <t xml:space="preserve">Other Capex - </t>
    </r>
    <r>
      <rPr>
        <b/>
        <sz val="11"/>
        <color theme="1"/>
        <rFont val="Calibri"/>
        <family val="2"/>
        <scheme val="minor"/>
      </rPr>
      <t xml:space="preserve">GD23 Determined Allowance </t>
    </r>
  </si>
  <si>
    <r>
      <t>Other Capex -</t>
    </r>
    <r>
      <rPr>
        <b/>
        <sz val="11"/>
        <color theme="1"/>
        <rFont val="Calibri"/>
        <family val="2"/>
        <scheme val="minor"/>
      </rPr>
      <t xml:space="preserve"> GD23 UM Actual</t>
    </r>
  </si>
  <si>
    <t>TOTAL UM adjustments for Other Capex</t>
  </si>
  <si>
    <t>Domestic Meters - Credit</t>
  </si>
  <si>
    <t>Domestic Meters - Pay As You Go (PAYG)</t>
  </si>
  <si>
    <t>U4000</t>
  </si>
  <si>
    <t>Infill</t>
  </si>
  <si>
    <t>Summary</t>
  </si>
  <si>
    <t>Cost to Serve</t>
  </si>
  <si>
    <t>Adjust depreciation category as necessary</t>
  </si>
  <si>
    <t>PRS</t>
  </si>
  <si>
    <t>Properties Passed</t>
  </si>
  <si>
    <t>Security of Supply : Resilience</t>
  </si>
  <si>
    <t>Security of Supply : Reinforcement</t>
  </si>
  <si>
    <t>Individually Funded</t>
  </si>
  <si>
    <t>Domestic Meters : New Connections</t>
  </si>
  <si>
    <t>Domestic Meters : E.O.L Replacement</t>
  </si>
  <si>
    <t>Domestic Meters : Other Replacement</t>
  </si>
  <si>
    <t>I&amp;C Meters : New Connections</t>
  </si>
  <si>
    <t>I&amp;C Meters : E.O.L Replacement</t>
  </si>
  <si>
    <t xml:space="preserve">I&amp;C Meters : Other Replacement </t>
  </si>
  <si>
    <t>Industrial &amp; Meter Installation Replacement</t>
  </si>
  <si>
    <t>Project Ref: Portstewart Reinforcement (2023)</t>
  </si>
  <si>
    <t>Post Efficiency</t>
  </si>
  <si>
    <t>LP, 2Bar or 4Bar Mains</t>
  </si>
  <si>
    <t>Pressure Reduction</t>
  </si>
  <si>
    <t>Domestic Services</t>
  </si>
  <si>
    <t>Domestic Meters</t>
  </si>
  <si>
    <t>I&amp;C Services</t>
  </si>
  <si>
    <t>I&amp;C Meters</t>
  </si>
  <si>
    <t>TMA</t>
  </si>
  <si>
    <t xml:space="preserve">Total </t>
  </si>
  <si>
    <t>All Post Efficiency</t>
  </si>
  <si>
    <t>Traffic Management Act (TMA)</t>
  </si>
  <si>
    <t>Pressure Reduction Stations (PRS)</t>
  </si>
  <si>
    <t>Security of Supply</t>
  </si>
  <si>
    <t>Capex Risk Sharing Mechanism</t>
  </si>
  <si>
    <t xml:space="preserve">TOTAL CAPEX 40 YEAR </t>
  </si>
  <si>
    <t xml:space="preserve">TOTAL CAPEX 15 YEAR </t>
  </si>
  <si>
    <t xml:space="preserve">TOTAL CAPEX 5 YEAR </t>
  </si>
  <si>
    <t>CAPEX SUMMARY BREAKDOWN</t>
  </si>
  <si>
    <t>OPEX SUMMARY BREAKDOWN</t>
  </si>
  <si>
    <t>Network Rates</t>
  </si>
  <si>
    <t>Licence Fees</t>
  </si>
  <si>
    <t xml:space="preserve">TOTAL OPEX </t>
  </si>
  <si>
    <t>Supplier of Last Resort</t>
  </si>
  <si>
    <t>Opex Materiality Threshold</t>
  </si>
  <si>
    <r>
      <t xml:space="preserve">Network Rates - </t>
    </r>
    <r>
      <rPr>
        <b/>
        <sz val="11"/>
        <rFont val="Calibri"/>
        <family val="2"/>
        <scheme val="minor"/>
      </rPr>
      <t>GD23 Determined Allowance</t>
    </r>
  </si>
  <si>
    <t>Inputs</t>
  </si>
  <si>
    <t xml:space="preserve">Uncertainty Mechanism </t>
  </si>
  <si>
    <t>An area to record material changes to the Uncertanity Mechanism for future reference</t>
  </si>
  <si>
    <t>GD23 Uncertainty Mechanism</t>
  </si>
  <si>
    <t>An area to record all inputs required for the UM calculations. GDNs should input actual figures into cells shaded yellow.</t>
  </si>
  <si>
    <t xml:space="preserve">Uncertainty Mechanism Adjustments: </t>
  </si>
  <si>
    <t>Traffic Management Act</t>
  </si>
  <si>
    <t>Pressure Reduction Stations</t>
  </si>
  <si>
    <t>Capex Materiality Threshold</t>
  </si>
  <si>
    <t xml:space="preserve">Capex Risk Sharing Mechanism </t>
  </si>
  <si>
    <t>ADDITIONAL PROJECTS (Additional Development Areas)</t>
  </si>
  <si>
    <t xml:space="preserve">Opex Materiality Threshold </t>
  </si>
  <si>
    <t>Summary:</t>
  </si>
  <si>
    <t>Total Rate of Return Adjustment</t>
  </si>
  <si>
    <t>Capex 40 Year Adjustment</t>
  </si>
  <si>
    <t>Capex 15 Year Adjustment</t>
  </si>
  <si>
    <t>Capex 5 Year Adjustment</t>
  </si>
  <si>
    <t xml:space="preserve">Opex Adjustment </t>
  </si>
  <si>
    <t>Workbook Contents:</t>
  </si>
  <si>
    <t>Pre-Efficiency Figures</t>
  </si>
  <si>
    <t>DETERMINED RATES</t>
  </si>
  <si>
    <t>Mains New Build</t>
  </si>
  <si>
    <t xml:space="preserve">Mains Feeder/Infill </t>
  </si>
  <si>
    <r>
      <t xml:space="preserve">Total Capex - </t>
    </r>
    <r>
      <rPr>
        <b/>
        <sz val="11"/>
        <color theme="1"/>
        <rFont val="Calibri"/>
        <family val="2"/>
        <scheme val="minor"/>
      </rPr>
      <t>GD23 UM Actual</t>
    </r>
  </si>
  <si>
    <r>
      <t xml:space="preserve">Total Capex - </t>
    </r>
    <r>
      <rPr>
        <b/>
        <sz val="11"/>
        <color theme="1"/>
        <rFont val="Calibri"/>
        <family val="2"/>
        <scheme val="minor"/>
      </rPr>
      <t>GD23 Determined Allowance</t>
    </r>
  </si>
  <si>
    <t xml:space="preserve">Connections </t>
  </si>
  <si>
    <t>Fixed amount</t>
  </si>
  <si>
    <t>m+6</t>
  </si>
  <si>
    <t>n = 2028</t>
  </si>
  <si>
    <t>GD17 Cumulative Adjusted Allowance</t>
  </si>
  <si>
    <t>Not Applicable in GD23 per Draft Determination, Table 9.4</t>
  </si>
  <si>
    <t>I&amp;C METERS - INDUSTRIAL &amp; METER INSTALLATION REPLACEMENT</t>
  </si>
  <si>
    <r>
      <t xml:space="preserve">Ind &amp; Inst Replacement  - </t>
    </r>
    <r>
      <rPr>
        <b/>
        <sz val="10"/>
        <rFont val="Calibri"/>
        <family val="2"/>
        <scheme val="minor"/>
      </rPr>
      <t>GD23 Determined Allowance</t>
    </r>
  </si>
  <si>
    <r>
      <t xml:space="preserve">Ind &amp; Inst Replacement 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</si>
  <si>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t xml:space="preserve">Not Applicable in GD23 </t>
  </si>
  <si>
    <t>TOTAL UM adjustments for Ind &amp; Inst Replacement</t>
  </si>
  <si>
    <t xml:space="preserve">Figures to be carried forward into Pi Model </t>
  </si>
  <si>
    <t>Total Capex (excluding Rate of Return)</t>
  </si>
  <si>
    <t>Total Capex Rate of Return only</t>
  </si>
  <si>
    <t xml:space="preserve">Total Opex including Rate of Return </t>
  </si>
  <si>
    <t>Row 201 of GD17 Uncertainty Mechanism</t>
  </si>
  <si>
    <t>Avg-14</t>
  </si>
  <si>
    <t>Avg-20</t>
  </si>
  <si>
    <t>RPI</t>
  </si>
  <si>
    <t xml:space="preserve">CPIH </t>
  </si>
  <si>
    <t>Avg 20</t>
  </si>
  <si>
    <t>Contains UM calculations and formulas only</t>
  </si>
  <si>
    <t>A summary of the UM adjustments. Includes Rate of Return calculation and figures needed for Pi Model</t>
  </si>
  <si>
    <t>GD23 Actual</t>
  </si>
  <si>
    <t>GD23 Determined</t>
  </si>
  <si>
    <t>ENERGY STRATEGY</t>
  </si>
  <si>
    <r>
      <t xml:space="preserve">Energy Strategy - </t>
    </r>
    <r>
      <rPr>
        <b/>
        <sz val="11"/>
        <color theme="1"/>
        <rFont val="Calibri"/>
        <family val="2"/>
        <scheme val="minor"/>
      </rPr>
      <t>GD23 UM Actual Expenditure</t>
    </r>
  </si>
  <si>
    <r>
      <t xml:space="preserve">Energy Strategy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</si>
  <si>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r>
      <t xml:space="preserve">Energy Strategy - 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</si>
  <si>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Energy Strategy</t>
  </si>
  <si>
    <t>Total UM adjustments</t>
  </si>
  <si>
    <t xml:space="preserve">Rate of Return </t>
  </si>
  <si>
    <r>
      <t xml:space="preserve">Cost to Serve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</si>
  <si>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t>Industrial &amp; Commercial Meters</t>
  </si>
  <si>
    <t>Industrial &amp; Commercial Services</t>
  </si>
  <si>
    <t>Industrial &amp; Commercial (I&amp;C) Meter Replacement</t>
  </si>
  <si>
    <t>Industrial &amp; Commercial (I&amp;C) Services</t>
  </si>
  <si>
    <t>Industrial &amp; Commercial (I&amp;C) Meters</t>
  </si>
  <si>
    <t>Industrial &amp; Commercial (I&amp;C) Meter - End of Life Replacement</t>
  </si>
  <si>
    <t>Industrial &amp; Commercial (I&amp;C) Meter - Other Replacement</t>
  </si>
  <si>
    <t>Industrial &amp; Commercial (I&amp;C) - Meter Installation Replacement</t>
  </si>
  <si>
    <t>Industrial &amp; Commercial (I&amp;C) Meter - E.o.L Replacement</t>
  </si>
  <si>
    <t>DETERMINED TARGETS - BASKET OF WORKS</t>
  </si>
  <si>
    <r>
      <t xml:space="preserve">DETERMINED RATES - £ - </t>
    </r>
    <r>
      <rPr>
        <i/>
        <sz val="11"/>
        <color theme="1"/>
        <rFont val="Calibri"/>
        <family val="2"/>
        <scheme val="minor"/>
      </rPr>
      <t>POST EFFICIENCY</t>
    </r>
  </si>
  <si>
    <t>Variable Rate</t>
  </si>
  <si>
    <t>Variable Allowance</t>
  </si>
  <si>
    <r>
      <t>Cost To Serve -</t>
    </r>
    <r>
      <rPr>
        <b/>
        <sz val="11"/>
        <color theme="1"/>
        <rFont val="Calibri"/>
        <family val="2"/>
        <scheme val="minor"/>
      </rPr>
      <t xml:space="preserve"> GD23 UM Adjusted Allowance</t>
    </r>
  </si>
  <si>
    <r>
      <t xml:space="preserve">Cost To Serve - </t>
    </r>
    <r>
      <rPr>
        <b/>
        <sz val="11"/>
        <color theme="1"/>
        <rFont val="Calibri"/>
        <family val="2"/>
        <scheme val="minor"/>
      </rPr>
      <t>GD23 Determined Total Allowance</t>
    </r>
  </si>
  <si>
    <t>Properties Passed Mechanism applies to 2023 only</t>
  </si>
  <si>
    <t>pp</t>
  </si>
  <si>
    <t>Determined Private Roads Rate</t>
  </si>
  <si>
    <t>New Connections</t>
  </si>
  <si>
    <t>INDUSTRIAL &amp; COMMERCIAL (I&amp;C) METERS  - NEW CONNECTIONS, E.O.L REPLACEMENT &amp; OTHER REPLACEMENT</t>
  </si>
  <si>
    <t>INDUSTRIAL &amp; COMMERCIAL (I&amp;C) SERVICES</t>
  </si>
  <si>
    <t>PROJECTS OF SPECIAL ENGINEERING DIFFICULTY (SPEDs)</t>
  </si>
  <si>
    <t>BUSINESS SEPARATION</t>
  </si>
  <si>
    <r>
      <t xml:space="preserve">Business Separation - </t>
    </r>
    <r>
      <rPr>
        <b/>
        <sz val="11"/>
        <color theme="1"/>
        <rFont val="Calibri"/>
        <family val="2"/>
        <scheme val="minor"/>
      </rPr>
      <t>GD23 UM Actual Expenditure</t>
    </r>
  </si>
  <si>
    <t xml:space="preserve">IT &amp; TELECOMS </t>
  </si>
  <si>
    <r>
      <t xml:space="preserve">IT &amp; Telecoms - </t>
    </r>
    <r>
      <rPr>
        <b/>
        <sz val="11"/>
        <color theme="1"/>
        <rFont val="Calibri"/>
        <family val="2"/>
        <scheme val="minor"/>
      </rPr>
      <t>GD23 UM Actual Expenditure</t>
    </r>
  </si>
  <si>
    <t>To be adjusted as required following approval</t>
  </si>
  <si>
    <t>FUTURE CONSUMER PROTECTION DEVELOPMENT</t>
  </si>
  <si>
    <t>To be adjusted as/when required</t>
  </si>
  <si>
    <r>
      <t xml:space="preserve">Consumer Protection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</si>
  <si>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Consumer Protection - </t>
    </r>
    <r>
      <rPr>
        <b/>
        <sz val="11"/>
        <color theme="1"/>
        <rFont val="Calibri"/>
        <family val="2"/>
        <scheme val="minor"/>
      </rPr>
      <t>GD23 UM Actual Expenditure</t>
    </r>
  </si>
  <si>
    <t>GDN METER INSPECTION COSTS</t>
  </si>
  <si>
    <r>
      <t xml:space="preserve">GDN Meter Inspection Costs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</si>
  <si>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GDN Meter Inspection Costs - </t>
    </r>
    <r>
      <rPr>
        <b/>
        <sz val="11"/>
        <color theme="1"/>
        <rFont val="Calibri"/>
        <family val="2"/>
        <scheme val="minor"/>
      </rPr>
      <t>GD23 UM Actual Expenditure</t>
    </r>
  </si>
  <si>
    <t>GDN METER READING COSTS</t>
  </si>
  <si>
    <r>
      <t xml:space="preserve">GDN Meter Reading Costs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</si>
  <si>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GDN Meter Reading Costs - </t>
    </r>
    <r>
      <rPr>
        <b/>
        <sz val="11"/>
        <color theme="1"/>
        <rFont val="Calibri"/>
        <family val="2"/>
        <scheme val="minor"/>
      </rPr>
      <t>GD23 UM Actual Expenditure</t>
    </r>
  </si>
  <si>
    <t>NEW METER SPECIFICATION COSTS</t>
  </si>
  <si>
    <r>
      <t xml:space="preserve">New Meter Specification Costs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</si>
  <si>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New Meter Specification Costs - </t>
    </r>
    <r>
      <rPr>
        <b/>
        <sz val="11"/>
        <color theme="1"/>
        <rFont val="Calibri"/>
        <family val="2"/>
        <scheme val="minor"/>
      </rPr>
      <t>GD23 UM Actual Expenditure</t>
    </r>
  </si>
  <si>
    <r>
      <t xml:space="preserve">Consumer Protection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</si>
  <si>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t>TOTAL UM adjustments for Consumer Protection</t>
  </si>
  <si>
    <r>
      <t xml:space="preserve">Business Separation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</si>
  <si>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t xml:space="preserve">TOTAL UM adjustments for Business Separation </t>
  </si>
  <si>
    <t>IT AND TELECOMS</t>
  </si>
  <si>
    <r>
      <t xml:space="preserve">IT and Telecoms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</si>
  <si>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r>
      <t xml:space="preserve">IT and Telecoms -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</si>
  <si>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IT and Telecoms</t>
  </si>
  <si>
    <r>
      <t xml:space="preserve">GDN Meter Inspection Costs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</si>
  <si>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r>
      <t xml:space="preserve">GDN Meter Inspection Costs  -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</si>
  <si>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GDN Meter Inspection Costs</t>
  </si>
  <si>
    <r>
      <t xml:space="preserve">GDN Meter Reading Costs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</si>
  <si>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r>
      <t xml:space="preserve">GDN Meter Reading Costs  -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</si>
  <si>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GDN Meter Reading Costs</t>
  </si>
  <si>
    <t>NEW METER SPECIFICATION</t>
  </si>
  <si>
    <r>
      <t xml:space="preserve">New Meter Specification - </t>
    </r>
    <r>
      <rPr>
        <b/>
        <sz val="11"/>
        <color theme="1"/>
        <rFont val="Calibri"/>
        <family val="2"/>
        <scheme val="minor"/>
      </rPr>
      <t xml:space="preserve">Total GD23 Determined Allowance </t>
    </r>
  </si>
  <si>
    <r>
      <t xml:space="preserve">New Meter Specification - </t>
    </r>
    <r>
      <rPr>
        <b/>
        <sz val="11"/>
        <color theme="1"/>
        <rFont val="Calibri"/>
        <family val="2"/>
        <scheme val="minor"/>
      </rPr>
      <t>GD23 UM Actual Expenditure</t>
    </r>
  </si>
  <si>
    <t>TOTAL UM adjustments for New Meter Specification</t>
  </si>
  <si>
    <t>Energy Strategy</t>
  </si>
  <si>
    <t>Future Consumer Protection</t>
  </si>
  <si>
    <t>GDN Meter Inspection Costs</t>
  </si>
  <si>
    <t>GDN Meter Reading Costs</t>
  </si>
  <si>
    <t>New Meter Specification</t>
  </si>
  <si>
    <t>Business Separation</t>
  </si>
  <si>
    <t>IT and Telecoms</t>
  </si>
  <si>
    <r>
      <t>GD23 FINAL DETERMINATION NUMBERS - POST FRONTIER SHIFT</t>
    </r>
    <r>
      <rPr>
        <b/>
        <u/>
        <sz val="10"/>
        <color rgb="FFFF0000"/>
        <rFont val="Calibri"/>
        <family val="2"/>
        <scheme val="minor"/>
      </rPr>
      <t xml:space="preserve"> (Pre Fronteir Shift figures from column N &gt; &gt; &gt;)</t>
    </r>
  </si>
  <si>
    <t>Additional Projects</t>
  </si>
  <si>
    <t>Distribution Revenue</t>
  </si>
  <si>
    <t>Rate Multiplier</t>
  </si>
  <si>
    <t>Rateable Value</t>
  </si>
  <si>
    <t>Rate in pound</t>
  </si>
  <si>
    <t>COST TO SERVE MECHANISM (AMD OO)</t>
  </si>
  <si>
    <t>Contributions</t>
  </si>
  <si>
    <r>
      <t>Total Capex -</t>
    </r>
    <r>
      <rPr>
        <b/>
        <sz val="11"/>
        <color theme="1"/>
        <rFont val="Calibri"/>
        <family val="2"/>
        <scheme val="minor"/>
      </rPr>
      <t xml:space="preserve"> GD23 Determined Allowance (less contributions)</t>
    </r>
  </si>
  <si>
    <r>
      <t xml:space="preserve">Total Capex - </t>
    </r>
    <r>
      <rPr>
        <b/>
        <sz val="11"/>
        <color theme="1"/>
        <rFont val="Calibri"/>
        <family val="2"/>
        <scheme val="minor"/>
      </rPr>
      <t>GD23 Determined Allowance (less contributions)</t>
    </r>
  </si>
  <si>
    <r>
      <t>Total Capex Spend -</t>
    </r>
    <r>
      <rPr>
        <b/>
        <sz val="10"/>
        <rFont val="Calibri"/>
        <family val="2"/>
        <scheme val="minor"/>
      </rPr>
      <t xml:space="preserve"> Actual (less contributions)</t>
    </r>
  </si>
  <si>
    <t>GD23 Final Determination, Annex I</t>
  </si>
  <si>
    <t>GD23 Final Determination, Annex E</t>
  </si>
  <si>
    <t>Private Streets</t>
  </si>
  <si>
    <t xml:space="preserve">Determined Private Streets Properties Passed </t>
  </si>
  <si>
    <t xml:space="preserve">Actual Private Streets Properties Passed </t>
  </si>
  <si>
    <t>Determined Private Streets Rate</t>
  </si>
  <si>
    <r>
      <t xml:space="preserve">Individually Funded - Private Streets - </t>
    </r>
    <r>
      <rPr>
        <b/>
        <sz val="10"/>
        <rFont val="Calibri"/>
        <family val="2"/>
        <scheme val="minor"/>
      </rPr>
      <t>GD23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UM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Adjusted Allowance</t>
    </r>
  </si>
  <si>
    <r>
      <t xml:space="preserve">Individually Funded - Private Streets </t>
    </r>
    <r>
      <rPr>
        <b/>
        <sz val="10"/>
        <rFont val="Calibri"/>
        <family val="2"/>
        <scheme val="minor"/>
      </rPr>
      <t>- GD23 Determined Allowance</t>
    </r>
  </si>
  <si>
    <t>TOTAL UM adjustments for Individually Funded - Private Streets</t>
  </si>
  <si>
    <t>GD23 Final Determination, Annex C, Table 3.1</t>
  </si>
  <si>
    <t>GD23 Final Determination, Annex F, Table 5.17</t>
  </si>
  <si>
    <t>GD23 Final Determination, Annex F, Table 5.16</t>
  </si>
  <si>
    <t>GD23 Final Determination, Annex F, Table 5.21</t>
  </si>
  <si>
    <t>GD23 Final Determination, Annex F, Table 5.6</t>
  </si>
  <si>
    <t>GD23 Final Determination, Annex F, Paragraph 5.23 + 5.26</t>
  </si>
  <si>
    <t>GD23 Final Determination, Annex F, Paragraph 5.24 + 5.26</t>
  </si>
  <si>
    <t>GD23 Final Determination, Annex F, Table 5.7</t>
  </si>
  <si>
    <t>GD23 Final Determination, Annex F, Table 5.3</t>
  </si>
  <si>
    <t>GD23 Final Determination, Annex F, Paragraph 5.14 onwards</t>
  </si>
  <si>
    <t>GD23 Final Determination, Annex F, Paragraph 5.92</t>
  </si>
  <si>
    <t>GD23 Final Determination, Annex F, Paragraph 5.29</t>
  </si>
  <si>
    <t>GD23 Final Determination, Annex F, Paragraph  5.31</t>
  </si>
  <si>
    <t>GD23 Final Determination, Chapter 9, Table 9.4</t>
  </si>
  <si>
    <t>GD23 Final Determination, Annex F, Paragraph 5.40</t>
  </si>
  <si>
    <t>GD23 Final Determination, Annex F, Table 3.4</t>
  </si>
  <si>
    <t>GD23 Final Determination, Annex F, Paragraph 4.17</t>
  </si>
  <si>
    <t>GD23 Final Determination, Annex F, Table 5.23</t>
  </si>
  <si>
    <t>GD23 Final Determination, Annex F, Table 5.14</t>
  </si>
  <si>
    <t>GD23 Final Determination, Annex F, Table 5.18</t>
  </si>
  <si>
    <t>GD23 Final Determination, Annex F, Table 5.20</t>
  </si>
  <si>
    <t>GD23 Final Determination, Annex F, Table 3.10</t>
  </si>
  <si>
    <t>GD23 Final Determination, Annex D, Paragraph 4.116 onwards</t>
  </si>
  <si>
    <t>GD23 Final Determination, Annex D, Paragraph 4.165</t>
  </si>
  <si>
    <t>GD23 Final Determination, Annex D, Paragraph 4.166</t>
  </si>
  <si>
    <t>GD23 Final Determination, Annex Q, Chapter 6</t>
  </si>
  <si>
    <t>GD23 Final Determination, Annex G</t>
  </si>
  <si>
    <t>GD23 Final Determination, Paragraph 2.42 onwards</t>
  </si>
  <si>
    <t>GD23 Final Determination, Annex D, Paragraph 4.115</t>
  </si>
  <si>
    <t>GD23 Final Determination, Paragraph 8.3</t>
  </si>
  <si>
    <t>GD23 Final Determination, Paragraph 9.1</t>
  </si>
  <si>
    <t>Future Consumer Protection Development</t>
  </si>
  <si>
    <t>Credit (U6)</t>
  </si>
  <si>
    <t>Credit (U16)</t>
  </si>
  <si>
    <t>End of Life Replacement (U6)</t>
  </si>
  <si>
    <t>End of Life Replacement (U16)</t>
  </si>
  <si>
    <t>Other Replacement (U6)</t>
  </si>
  <si>
    <t>Other Replacement (U16)</t>
  </si>
  <si>
    <t>Customer Contributions</t>
  </si>
  <si>
    <t>GD23 Final Determination, Annex F, Paragraph 3.110</t>
  </si>
  <si>
    <t>UM adjustment</t>
  </si>
  <si>
    <r>
      <t>Total UM adjustments -</t>
    </r>
    <r>
      <rPr>
        <b/>
        <sz val="10"/>
        <rFont val="Calibri"/>
        <family val="2"/>
        <scheme val="minor"/>
      </rPr>
      <t xml:space="preserve"> less contributions</t>
    </r>
  </si>
  <si>
    <t>SPEDs</t>
  </si>
  <si>
    <t>GSN Meter Inspection Costs</t>
  </si>
  <si>
    <t>GSN Meter Reading Costs</t>
  </si>
  <si>
    <t>New Meter Specifications</t>
  </si>
  <si>
    <t>IT &amp; Telecoms</t>
  </si>
  <si>
    <r>
      <t xml:space="preserve">Energy Strategy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</si>
  <si>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Business Separation - </t>
    </r>
    <r>
      <rPr>
        <b/>
        <sz val="11"/>
        <color theme="1"/>
        <rFont val="Calibri"/>
        <family val="2"/>
        <scheme val="minor"/>
      </rPr>
      <t>GD23 Determined Total Allowance</t>
    </r>
  </si>
  <si>
    <r>
      <t xml:space="preserve">IT &amp; Telecoms - </t>
    </r>
    <r>
      <rPr>
        <b/>
        <sz val="11"/>
        <color theme="1"/>
        <rFont val="Calibri"/>
        <family val="2"/>
        <scheme val="minor"/>
      </rPr>
      <t>GD23 Determined Total Allowance</t>
    </r>
  </si>
  <si>
    <t>Total Uncertainty Mechanism Adjustment (excl. RoR)</t>
  </si>
  <si>
    <t>Total Uncertainty Mechanism Adjustment (incl. RoR)</t>
  </si>
  <si>
    <t>*Note - Cost to serve connection targets differ from connection targets in row 22*</t>
  </si>
  <si>
    <t>*Note - Domestic OO connection targets may not align with table 3.1*</t>
  </si>
  <si>
    <t>Project Ref: SoS-040 (2026)</t>
  </si>
  <si>
    <t>Project Ref: Portadown SoS-016 (2027)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</si>
</sst>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000000;[Red]\(#,##0.0000000\)"/>
    <numFmt numFmtId="165" formatCode="_-* #,##0_-;\-* #,##0_-;_-* &quot;-&quot;??_-;_-@_-"/>
    <numFmt numFmtId="166" formatCode="#,##0;[Red]\(#,##0\)"/>
    <numFmt numFmtId="167" formatCode="0.0000"/>
    <numFmt numFmtId="168" formatCode="0.000"/>
    <numFmt numFmtId="169" formatCode="_-* #,##0.000_-;\-* #,##0.000_-;_-* &quot;-&quot;??_-;_-@_-"/>
    <numFmt numFmtId="170" formatCode="0.0%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FFFF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theme="1"/>
      <name val="Calibri"/>
      <family val="2"/>
    </font>
    <font>
      <i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G Omega"/>
      <family val="2"/>
    </font>
    <font>
      <b/>
      <sz val="14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2D69B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rgb="FFA6A6A6"/>
      </right>
      <top/>
      <bottom style="medium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6" borderId="0" applyNumberFormat="0" applyBorder="0" applyAlignment="0" applyProtection="0"/>
    <xf numFmtId="0" fontId="38" fillId="0" borderId="0" applyFont="0" applyFill="0" applyBorder="0" applyAlignment="0" applyProtection="0"/>
    <xf numFmtId="0" fontId="40" fillId="0" borderId="0" applyNumberFormat="0" applyFill="0" applyBorder="0" applyAlignment="0" applyProtection="0"/>
  </cellStyleXfs>
  <cellXfs count="254">
    <xf numFmtId="0" fontId="0" fillId="0" borderId="0" xfId="0"/>
    <xf numFmtId="0" fontId="3" fillId="0" borderId="0" xfId="2" applyFont="1" applyFill="1" applyAlignment="1">
      <alignment horizontal="center" vertical="center"/>
    </xf>
    <xf numFmtId="0" fontId="3" fillId="0" borderId="0" xfId="2" applyFont="1" applyFill="1"/>
    <xf numFmtId="0" fontId="4" fillId="2" borderId="1" xfId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 applyAlignment="1">
      <alignment horizontal="center"/>
    </xf>
    <xf numFmtId="0" fontId="9" fillId="4" borderId="0" xfId="2" applyFont="1" applyFill="1"/>
    <xf numFmtId="0" fontId="7" fillId="0" borderId="0" xfId="4"/>
    <xf numFmtId="0" fontId="0" fillId="0" borderId="0" xfId="0" applyFill="1"/>
    <xf numFmtId="164" fontId="8" fillId="0" borderId="0" xfId="0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0" fontId="11" fillId="0" borderId="8" xfId="7" applyFont="1" applyFill="1" applyBorder="1"/>
    <xf numFmtId="0" fontId="11" fillId="0" borderId="5" xfId="7" applyFont="1" applyFill="1" applyBorder="1"/>
    <xf numFmtId="0" fontId="6" fillId="0" borderId="0" xfId="5" applyFill="1"/>
    <xf numFmtId="165" fontId="10" fillId="0" borderId="5" xfId="3" applyNumberFormat="1" applyFont="1" applyBorder="1"/>
    <xf numFmtId="1" fontId="10" fillId="0" borderId="5" xfId="3" applyNumberFormat="1" applyFont="1" applyBorder="1"/>
    <xf numFmtId="0" fontId="11" fillId="0" borderId="5" xfId="5" applyFont="1" applyFill="1" applyBorder="1"/>
    <xf numFmtId="0" fontId="11" fillId="0" borderId="0" xfId="7" applyFont="1" applyFill="1" applyBorder="1"/>
    <xf numFmtId="1" fontId="10" fillId="0" borderId="0" xfId="3" applyNumberFormat="1" applyFont="1" applyBorder="1"/>
    <xf numFmtId="0" fontId="12" fillId="2" borderId="9" xfId="4" applyFont="1" applyFill="1" applyBorder="1" applyAlignment="1">
      <alignment horizontal="center" vertical="center" wrapText="1"/>
    </xf>
    <xf numFmtId="0" fontId="7" fillId="0" borderId="0" xfId="4" applyFill="1"/>
    <xf numFmtId="0" fontId="3" fillId="0" borderId="0" xfId="0" applyFont="1" applyFill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166" fontId="3" fillId="0" borderId="0" xfId="0" applyNumberFormat="1" applyFont="1" applyFill="1" applyAlignment="1">
      <alignment wrapText="1"/>
    </xf>
    <xf numFmtId="3" fontId="3" fillId="0" borderId="0" xfId="9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3" fontId="3" fillId="5" borderId="5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166" fontId="13" fillId="0" borderId="0" xfId="0" applyNumberFormat="1" applyFont="1" applyFill="1" applyAlignment="1">
      <alignment horizontal="left" vertical="center"/>
    </xf>
    <xf numFmtId="166" fontId="5" fillId="0" borderId="0" xfId="0" applyNumberFormat="1" applyFont="1" applyFill="1" applyAlignment="1">
      <alignment vertical="center" wrapText="1"/>
    </xf>
    <xf numFmtId="166" fontId="5" fillId="0" borderId="1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center"/>
    </xf>
    <xf numFmtId="0" fontId="4" fillId="2" borderId="14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0" fillId="0" borderId="5" xfId="0" applyFill="1" applyBorder="1" applyAlignment="1"/>
    <xf numFmtId="0" fontId="5" fillId="0" borderId="0" xfId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2" fillId="2" borderId="5" xfId="4" applyFont="1" applyFill="1" applyBorder="1" applyAlignment="1">
      <alignment horizontal="center" vertical="center" wrapText="1"/>
    </xf>
    <xf numFmtId="166" fontId="5" fillId="0" borderId="0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5" fillId="0" borderId="0" xfId="4" applyNumberFormat="1" applyFont="1" applyFill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Alignment="1">
      <alignment vertical="center" wrapText="1"/>
    </xf>
    <xf numFmtId="0" fontId="3" fillId="0" borderId="18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166" fontId="5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9" fillId="0" borderId="0" xfId="0" applyFont="1"/>
    <xf numFmtId="0" fontId="4" fillId="0" borderId="18" xfId="1" applyFont="1" applyFill="1" applyBorder="1" applyAlignment="1">
      <alignment horizontal="left" vertical="center" wrapText="1"/>
    </xf>
    <xf numFmtId="166" fontId="9" fillId="0" borderId="0" xfId="0" applyNumberFormat="1" applyFont="1" applyFill="1" applyAlignment="1">
      <alignment wrapText="1"/>
    </xf>
    <xf numFmtId="166" fontId="5" fillId="0" borderId="0" xfId="0" applyNumberFormat="1" applyFont="1" applyFill="1" applyAlignment="1">
      <alignment wrapText="1"/>
    </xf>
    <xf numFmtId="0" fontId="20" fillId="0" borderId="13" xfId="7" applyFont="1" applyFill="1" applyBorder="1"/>
    <xf numFmtId="1" fontId="21" fillId="0" borderId="13" xfId="3" applyNumberFormat="1" applyFont="1" applyBorder="1"/>
    <xf numFmtId="168" fontId="3" fillId="0" borderId="5" xfId="1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right" vertical="center"/>
    </xf>
    <xf numFmtId="43" fontId="10" fillId="0" borderId="5" xfId="3" applyNumberFormat="1" applyFont="1" applyBorder="1"/>
    <xf numFmtId="165" fontId="10" fillId="0" borderId="5" xfId="3" applyNumberFormat="1" applyFont="1" applyBorder="1" applyAlignment="1">
      <alignment horizontal="right"/>
    </xf>
    <xf numFmtId="43" fontId="10" fillId="0" borderId="5" xfId="3" applyNumberFormat="1" applyFont="1" applyBorder="1" applyAlignment="1">
      <alignment horizontal="right"/>
    </xf>
    <xf numFmtId="10" fontId="3" fillId="0" borderId="5" xfId="8" applyNumberFormat="1" applyFont="1" applyFill="1" applyBorder="1" applyAlignment="1">
      <alignment horizontal="center" vertical="center" wrapText="1"/>
    </xf>
    <xf numFmtId="165" fontId="10" fillId="0" borderId="0" xfId="3" applyNumberFormat="1" applyFont="1" applyBorder="1"/>
    <xf numFmtId="3" fontId="0" fillId="0" borderId="0" xfId="0" applyNumberFormat="1"/>
    <xf numFmtId="0" fontId="4" fillId="2" borderId="21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8" fillId="0" borderId="0" xfId="1" applyFont="1" applyFill="1" applyBorder="1" applyAlignment="1">
      <alignment vertical="center" wrapText="1"/>
    </xf>
    <xf numFmtId="0" fontId="20" fillId="0" borderId="0" xfId="7" applyFont="1" applyFill="1" applyBorder="1"/>
    <xf numFmtId="1" fontId="21" fillId="0" borderId="0" xfId="3" applyNumberFormat="1" applyFont="1" applyBorder="1"/>
    <xf numFmtId="0" fontId="5" fillId="0" borderId="0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4" fillId="2" borderId="23" xfId="1" applyFont="1" applyFill="1" applyBorder="1" applyAlignment="1">
      <alignment horizontal="center" vertical="center" wrapText="1"/>
    </xf>
    <xf numFmtId="0" fontId="0" fillId="0" borderId="0" xfId="0" applyFont="1"/>
    <xf numFmtId="166" fontId="3" fillId="0" borderId="23" xfId="0" applyNumberFormat="1" applyFont="1" applyFill="1" applyBorder="1" applyAlignment="1">
      <alignment horizontal="center" vertical="center"/>
    </xf>
    <xf numFmtId="166" fontId="5" fillId="0" borderId="23" xfId="0" applyNumberFormat="1" applyFont="1" applyFill="1" applyBorder="1" applyAlignment="1">
      <alignment horizontal="center" vertical="center"/>
    </xf>
    <xf numFmtId="166" fontId="5" fillId="0" borderId="4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Alignment="1">
      <alignment horizontal="center" vertical="center"/>
    </xf>
    <xf numFmtId="0" fontId="4" fillId="2" borderId="1" xfId="1" applyFont="1" applyFill="1" applyBorder="1" applyAlignment="1">
      <alignment vertical="center"/>
    </xf>
    <xf numFmtId="0" fontId="4" fillId="2" borderId="2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3" fontId="3" fillId="0" borderId="5" xfId="0" applyNumberFormat="1" applyFont="1" applyFill="1" applyBorder="1" applyAlignment="1">
      <alignment horizontal="right" vertical="center"/>
    </xf>
    <xf numFmtId="166" fontId="22" fillId="0" borderId="0" xfId="0" applyNumberFormat="1" applyFont="1" applyFill="1" applyAlignment="1">
      <alignment vertical="center"/>
    </xf>
    <xf numFmtId="0" fontId="18" fillId="0" borderId="0" xfId="10" applyFont="1" applyFill="1" applyBorder="1" applyAlignment="1">
      <alignment horizontal="left" vertical="center" wrapText="1"/>
    </xf>
    <xf numFmtId="0" fontId="18" fillId="0" borderId="0" xfId="0" applyFont="1" applyFill="1"/>
    <xf numFmtId="3" fontId="3" fillId="0" borderId="5" xfId="0" applyNumberFormat="1" applyFont="1" applyFill="1" applyBorder="1" applyAlignment="1">
      <alignment horizontal="center" vertical="center"/>
    </xf>
    <xf numFmtId="0" fontId="11" fillId="0" borderId="0" xfId="5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166" fontId="23" fillId="0" borderId="0" xfId="0" applyNumberFormat="1" applyFont="1" applyFill="1" applyAlignment="1">
      <alignment horizontal="left" vertical="center"/>
    </xf>
    <xf numFmtId="0" fontId="6" fillId="0" borderId="0" xfId="0" applyFont="1"/>
    <xf numFmtId="0" fontId="28" fillId="0" borderId="5" xfId="7" applyFont="1" applyFill="1" applyBorder="1" applyAlignment="1">
      <alignment vertical="center"/>
    </xf>
    <xf numFmtId="0" fontId="6" fillId="0" borderId="0" xfId="0" applyFont="1" applyFill="1"/>
    <xf numFmtId="0" fontId="29" fillId="0" borderId="0" xfId="1" applyFont="1" applyFill="1" applyBorder="1" applyAlignment="1">
      <alignment horizontal="center" vertical="center" wrapText="1"/>
    </xf>
    <xf numFmtId="164" fontId="30" fillId="0" borderId="0" xfId="0" applyNumberFormat="1" applyFont="1" applyFill="1"/>
    <xf numFmtId="0" fontId="31" fillId="0" borderId="22" xfId="1" applyFont="1" applyFill="1" applyBorder="1" applyAlignment="1">
      <alignment vertical="center" wrapText="1"/>
    </xf>
    <xf numFmtId="0" fontId="32" fillId="0" borderId="13" xfId="7" applyFont="1" applyFill="1" applyBorder="1"/>
    <xf numFmtId="0" fontId="32" fillId="0" borderId="0" xfId="7" applyFont="1" applyFill="1" applyBorder="1"/>
    <xf numFmtId="0" fontId="28" fillId="0" borderId="22" xfId="5" applyFont="1" applyFill="1" applyBorder="1" applyAlignment="1">
      <alignment horizontal="left" vertical="center"/>
    </xf>
    <xf numFmtId="0" fontId="28" fillId="0" borderId="0" xfId="5" applyFont="1" applyFill="1" applyBorder="1" applyAlignment="1">
      <alignment horizontal="left" vertical="center"/>
    </xf>
    <xf numFmtId="0" fontId="28" fillId="0" borderId="0" xfId="7" applyFont="1" applyFill="1" applyBorder="1" applyAlignment="1">
      <alignment vertical="center"/>
    </xf>
    <xf numFmtId="166" fontId="33" fillId="0" borderId="0" xfId="0" applyNumberFormat="1" applyFont="1" applyFill="1" applyAlignment="1">
      <alignment wrapText="1"/>
    </xf>
    <xf numFmtId="166" fontId="33" fillId="0" borderId="0" xfId="0" applyNumberFormat="1" applyFont="1" applyFill="1" applyAlignment="1">
      <alignment vertical="center" wrapText="1"/>
    </xf>
    <xf numFmtId="0" fontId="28" fillId="0" borderId="0" xfId="7" applyFont="1" applyFill="1" applyBorder="1" applyAlignment="1">
      <alignment horizontal="left" vertical="center"/>
    </xf>
    <xf numFmtId="43" fontId="3" fillId="0" borderId="0" xfId="0" applyNumberFormat="1" applyFont="1" applyFill="1" applyBorder="1" applyAlignment="1">
      <alignment horizontal="right" vertical="center"/>
    </xf>
    <xf numFmtId="1" fontId="10" fillId="0" borderId="5" xfId="3" applyNumberFormat="1" applyFont="1" applyBorder="1" applyAlignment="1">
      <alignment horizontal="right"/>
    </xf>
    <xf numFmtId="1" fontId="3" fillId="5" borderId="5" xfId="0" applyNumberFormat="1" applyFont="1" applyFill="1" applyBorder="1" applyAlignment="1">
      <alignment horizontal="right" vertical="center"/>
    </xf>
    <xf numFmtId="0" fontId="0" fillId="0" borderId="0" xfId="0" applyFont="1" applyBorder="1"/>
    <xf numFmtId="0" fontId="0" fillId="0" borderId="0" xfId="0" applyFill="1" applyBorder="1" applyAlignment="1"/>
    <xf numFmtId="0" fontId="0" fillId="0" borderId="0" xfId="0" applyBorder="1"/>
    <xf numFmtId="0" fontId="34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3" fontId="3" fillId="0" borderId="5" xfId="0" applyNumberFormat="1" applyFont="1" applyFill="1" applyBorder="1" applyAlignment="1">
      <alignment horizontal="right" vertical="center"/>
    </xf>
    <xf numFmtId="166" fontId="0" fillId="0" borderId="0" xfId="0" applyNumberFormat="1"/>
    <xf numFmtId="0" fontId="11" fillId="0" borderId="0" xfId="0" applyFont="1"/>
    <xf numFmtId="165" fontId="10" fillId="0" borderId="0" xfId="3" applyNumberFormat="1" applyFont="1" applyBorder="1" applyAlignment="1">
      <alignment horizontal="right"/>
    </xf>
    <xf numFmtId="166" fontId="37" fillId="0" borderId="19" xfId="0" applyNumberFormat="1" applyFont="1" applyFill="1" applyBorder="1" applyAlignment="1">
      <alignment horizontal="right" vertical="center"/>
    </xf>
    <xf numFmtId="165" fontId="10" fillId="0" borderId="5" xfId="3" applyNumberFormat="1" applyFont="1" applyFill="1" applyBorder="1"/>
    <xf numFmtId="165" fontId="36" fillId="0" borderId="5" xfId="3" applyNumberFormat="1" applyFont="1" applyFill="1" applyBorder="1"/>
    <xf numFmtId="0" fontId="4" fillId="2" borderId="1" xfId="1" applyFont="1" applyFill="1" applyBorder="1" applyAlignment="1">
      <alignment vertical="center" wrapText="1"/>
    </xf>
    <xf numFmtId="0" fontId="0" fillId="0" borderId="4" xfId="0" applyBorder="1"/>
    <xf numFmtId="166" fontId="3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166" fontId="5" fillId="0" borderId="20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66" fontId="3" fillId="0" borderId="0" xfId="0" applyNumberFormat="1" applyFont="1" applyFill="1" applyAlignment="1">
      <alignment horizontal="left" vertical="center" wrapText="1"/>
    </xf>
    <xf numFmtId="0" fontId="18" fillId="6" borderId="1" xfId="10" applyFont="1" applyBorder="1" applyAlignment="1">
      <alignment horizontal="left" vertical="center" wrapText="1"/>
    </xf>
    <xf numFmtId="0" fontId="18" fillId="6" borderId="2" xfId="10" applyFont="1" applyBorder="1" applyAlignment="1">
      <alignment horizontal="left" vertical="center" wrapText="1"/>
    </xf>
    <xf numFmtId="0" fontId="18" fillId="6" borderId="3" xfId="10" applyFont="1" applyBorder="1" applyAlignment="1">
      <alignment horizontal="left" vertical="center" wrapText="1"/>
    </xf>
    <xf numFmtId="0" fontId="28" fillId="0" borderId="10" xfId="7" applyFont="1" applyFill="1" applyBorder="1" applyAlignment="1">
      <alignment horizontal="left" vertical="center"/>
    </xf>
    <xf numFmtId="0" fontId="28" fillId="0" borderId="11" xfId="7" applyFont="1" applyFill="1" applyBorder="1" applyAlignment="1">
      <alignment horizontal="left" vertical="center"/>
    </xf>
    <xf numFmtId="0" fontId="24" fillId="2" borderId="1" xfId="1" applyFont="1" applyFill="1" applyBorder="1" applyAlignment="1">
      <alignment horizontal="center" vertical="center" wrapText="1"/>
    </xf>
    <xf numFmtId="0" fontId="24" fillId="2" borderId="2" xfId="1" applyFont="1" applyFill="1" applyBorder="1" applyAlignment="1">
      <alignment horizontal="center" vertical="center" wrapText="1"/>
    </xf>
    <xf numFmtId="0" fontId="24" fillId="2" borderId="3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/>
    </xf>
    <xf numFmtId="0" fontId="4" fillId="0" borderId="0" xfId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6" fontId="5" fillId="0" borderId="0" xfId="0" applyNumberFormat="1" applyFont="1" applyFill="1" applyAlignment="1">
      <alignment horizontal="center" vertical="center" wrapText="1"/>
    </xf>
    <xf numFmtId="0" fontId="0" fillId="4" borderId="0" xfId="0" applyFill="1" applyBorder="1" applyAlignment="1"/>
    <xf numFmtId="0" fontId="0" fillId="4" borderId="0" xfId="0" applyFill="1"/>
    <xf numFmtId="0" fontId="0" fillId="4" borderId="25" xfId="0" applyFill="1" applyBorder="1" applyAlignment="1"/>
    <xf numFmtId="0" fontId="0" fillId="4" borderId="26" xfId="0" applyFill="1" applyBorder="1" applyAlignment="1"/>
    <xf numFmtId="0" fontId="0" fillId="4" borderId="27" xfId="0" applyFill="1" applyBorder="1" applyAlignment="1"/>
    <xf numFmtId="166" fontId="3" fillId="4" borderId="0" xfId="0" applyNumberFormat="1" applyFont="1" applyFill="1" applyAlignment="1">
      <alignment vertical="center" wrapText="1"/>
    </xf>
    <xf numFmtId="166" fontId="3" fillId="4" borderId="0" xfId="0" applyNumberFormat="1" applyFont="1" applyFill="1" applyBorder="1" applyAlignment="1">
      <alignment vertical="center" wrapText="1"/>
    </xf>
    <xf numFmtId="0" fontId="0" fillId="8" borderId="0" xfId="0" applyFill="1"/>
    <xf numFmtId="0" fontId="25" fillId="7" borderId="1" xfId="1" applyFont="1" applyFill="1" applyBorder="1" applyAlignment="1">
      <alignment vertical="top" wrapText="1"/>
    </xf>
    <xf numFmtId="0" fontId="25" fillId="7" borderId="2" xfId="1" applyFont="1" applyFill="1" applyBorder="1" applyAlignment="1">
      <alignment vertical="top" wrapText="1"/>
    </xf>
    <xf numFmtId="0" fontId="25" fillId="7" borderId="3" xfId="1" applyFont="1" applyFill="1" applyBorder="1" applyAlignment="1">
      <alignment vertical="top" wrapText="1"/>
    </xf>
    <xf numFmtId="0" fontId="35" fillId="0" borderId="0" xfId="0" applyFont="1"/>
    <xf numFmtId="0" fontId="41" fillId="0" borderId="0" xfId="12" applyFont="1"/>
    <xf numFmtId="0" fontId="10" fillId="0" borderId="0" xfId="0" applyFont="1"/>
    <xf numFmtId="0" fontId="11" fillId="0" borderId="0" xfId="4" applyFont="1"/>
    <xf numFmtId="0" fontId="18" fillId="6" borderId="1" xfId="10" applyFont="1" applyBorder="1" applyAlignment="1">
      <alignment vertical="center" wrapText="1"/>
    </xf>
    <xf numFmtId="0" fontId="18" fillId="6" borderId="2" xfId="10" applyFont="1" applyBorder="1" applyAlignment="1">
      <alignment vertical="center" wrapText="1"/>
    </xf>
    <xf numFmtId="0" fontId="18" fillId="6" borderId="3" xfId="10" applyFont="1" applyBorder="1" applyAlignment="1">
      <alignment vertical="center" wrapText="1"/>
    </xf>
    <xf numFmtId="0" fontId="24" fillId="2" borderId="1" xfId="1" applyFont="1" applyFill="1" applyBorder="1" applyAlignment="1">
      <alignment vertical="center" wrapText="1"/>
    </xf>
    <xf numFmtId="0" fontId="24" fillId="2" borderId="2" xfId="1" applyFont="1" applyFill="1" applyBorder="1" applyAlignment="1">
      <alignment vertical="center" wrapText="1"/>
    </xf>
    <xf numFmtId="0" fontId="24" fillId="2" borderId="3" xfId="1" applyFont="1" applyFill="1" applyBorder="1" applyAlignment="1">
      <alignment vertical="center" wrapText="1"/>
    </xf>
    <xf numFmtId="0" fontId="18" fillId="6" borderId="4" xfId="10" applyFont="1" applyBorder="1" applyAlignment="1">
      <alignment vertical="center" wrapText="1"/>
    </xf>
    <xf numFmtId="0" fontId="18" fillId="6" borderId="4" xfId="10" applyFont="1" applyBorder="1" applyAlignment="1">
      <alignment horizontal="left" vertical="center" wrapText="1"/>
    </xf>
    <xf numFmtId="0" fontId="0" fillId="0" borderId="10" xfId="0" applyBorder="1"/>
    <xf numFmtId="166" fontId="3" fillId="4" borderId="12" xfId="0" applyNumberFormat="1" applyFont="1" applyFill="1" applyBorder="1" applyAlignment="1">
      <alignment vertical="center" wrapText="1"/>
    </xf>
    <xf numFmtId="166" fontId="3" fillId="4" borderId="11" xfId="0" applyNumberFormat="1" applyFont="1" applyFill="1" applyBorder="1" applyAlignment="1">
      <alignment vertical="center" wrapText="1"/>
    </xf>
    <xf numFmtId="0" fontId="11" fillId="0" borderId="8" xfId="5" applyFont="1" applyFill="1" applyBorder="1"/>
    <xf numFmtId="0" fontId="0" fillId="4" borderId="10" xfId="0" applyFill="1" applyBorder="1"/>
    <xf numFmtId="0" fontId="28" fillId="4" borderId="12" xfId="5" applyFont="1" applyFill="1" applyBorder="1" applyAlignment="1">
      <alignment horizontal="left" vertical="center"/>
    </xf>
    <xf numFmtId="0" fontId="28" fillId="4" borderId="11" xfId="5" applyFont="1" applyFill="1" applyBorder="1" applyAlignment="1">
      <alignment horizontal="left" vertical="center"/>
    </xf>
    <xf numFmtId="0" fontId="0" fillId="4" borderId="12" xfId="0" applyFill="1" applyBorder="1"/>
    <xf numFmtId="0" fontId="0" fillId="4" borderId="12" xfId="5" applyFont="1" applyFill="1" applyBorder="1" applyAlignment="1">
      <alignment horizontal="left" vertical="center"/>
    </xf>
    <xf numFmtId="0" fontId="28" fillId="4" borderId="12" xfId="7" applyFont="1" applyFill="1" applyBorder="1" applyAlignment="1">
      <alignment horizontal="left" vertical="center"/>
    </xf>
    <xf numFmtId="0" fontId="28" fillId="4" borderId="11" xfId="7" applyFont="1" applyFill="1" applyBorder="1" applyAlignment="1">
      <alignment horizontal="left" vertical="center"/>
    </xf>
    <xf numFmtId="0" fontId="28" fillId="4" borderId="10" xfId="7" applyFont="1" applyFill="1" applyBorder="1" applyAlignment="1">
      <alignment horizontal="left" vertical="center"/>
    </xf>
    <xf numFmtId="0" fontId="6" fillId="4" borderId="10" xfId="0" applyFont="1" applyFill="1" applyBorder="1"/>
    <xf numFmtId="0" fontId="0" fillId="0" borderId="8" xfId="0" applyBorder="1"/>
    <xf numFmtId="0" fontId="0" fillId="4" borderId="10" xfId="0" applyFont="1" applyFill="1" applyBorder="1"/>
    <xf numFmtId="0" fontId="6" fillId="0" borderId="10" xfId="0" applyFont="1" applyBorder="1"/>
    <xf numFmtId="0" fontId="6" fillId="0" borderId="11" xfId="0" applyFont="1" applyBorder="1"/>
    <xf numFmtId="0" fontId="2" fillId="2" borderId="0" xfId="1" applyFont="1" applyFill="1" applyBorder="1" applyAlignment="1">
      <alignment vertical="center" wrapText="1"/>
    </xf>
    <xf numFmtId="0" fontId="2" fillId="2" borderId="20" xfId="1" applyFont="1" applyFill="1" applyBorder="1" applyAlignment="1">
      <alignment vertical="center" wrapText="1"/>
    </xf>
    <xf numFmtId="166" fontId="34" fillId="0" borderId="0" xfId="0" applyNumberFormat="1" applyFont="1" applyFill="1" applyAlignment="1">
      <alignment vertical="center"/>
    </xf>
    <xf numFmtId="166" fontId="3" fillId="0" borderId="0" xfId="0" applyNumberFormat="1" applyFont="1" applyFill="1" applyBorder="1" applyAlignment="1">
      <alignment vertical="center" wrapText="1"/>
    </xf>
    <xf numFmtId="166" fontId="23" fillId="0" borderId="0" xfId="0" applyNumberFormat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42" fillId="0" borderId="0" xfId="7" applyFont="1" applyFill="1" applyBorder="1"/>
    <xf numFmtId="0" fontId="34" fillId="0" borderId="0" xfId="1" applyFont="1" applyFill="1" applyBorder="1" applyAlignment="1">
      <alignment horizontal="center" vertical="center" wrapText="1"/>
    </xf>
    <xf numFmtId="43" fontId="10" fillId="0" borderId="5" xfId="3" applyNumberFormat="1" applyFont="1" applyFill="1" applyBorder="1"/>
    <xf numFmtId="0" fontId="5" fillId="0" borderId="0" xfId="0" applyFont="1" applyFill="1" applyAlignment="1">
      <alignment horizontal="center" vertical="center"/>
    </xf>
    <xf numFmtId="0" fontId="0" fillId="5" borderId="28" xfId="0" applyFill="1" applyBorder="1"/>
    <xf numFmtId="0" fontId="0" fillId="5" borderId="18" xfId="0" applyFill="1" applyBorder="1"/>
    <xf numFmtId="0" fontId="0" fillId="5" borderId="29" xfId="0" applyFill="1" applyBorder="1"/>
    <xf numFmtId="0" fontId="24" fillId="2" borderId="4" xfId="1" applyFont="1" applyFill="1" applyBorder="1" applyAlignment="1">
      <alignment vertical="center" wrapText="1"/>
    </xf>
    <xf numFmtId="0" fontId="0" fillId="5" borderId="0" xfId="0" applyFill="1" applyBorder="1"/>
    <xf numFmtId="0" fontId="0" fillId="5" borderId="20" xfId="0" applyFill="1" applyBorder="1"/>
    <xf numFmtId="0" fontId="0" fillId="5" borderId="24" xfId="0" applyFill="1" applyBorder="1"/>
    <xf numFmtId="166" fontId="26" fillId="0" borderId="0" xfId="0" applyNumberFormat="1" applyFont="1" applyFill="1" applyBorder="1" applyAlignment="1">
      <alignment horizontal="center" vertical="center"/>
    </xf>
    <xf numFmtId="0" fontId="0" fillId="5" borderId="30" xfId="0" applyFill="1" applyBorder="1"/>
    <xf numFmtId="0" fontId="0" fillId="5" borderId="16" xfId="0" applyFill="1" applyBorder="1"/>
    <xf numFmtId="0" fontId="0" fillId="5" borderId="31" xfId="0" applyFill="1" applyBorder="1"/>
    <xf numFmtId="169" fontId="10" fillId="0" borderId="5" xfId="3" applyNumberFormat="1" applyFont="1" applyBorder="1"/>
    <xf numFmtId="0" fontId="0" fillId="4" borderId="18" xfId="0" applyFill="1" applyBorder="1" applyAlignment="1"/>
    <xf numFmtId="0" fontId="0" fillId="4" borderId="0" xfId="0" applyFill="1" applyAlignment="1"/>
    <xf numFmtId="167" fontId="3" fillId="0" borderId="0" xfId="2" applyNumberFormat="1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43" fontId="0" fillId="0" borderId="0" xfId="3" applyFont="1"/>
    <xf numFmtId="9" fontId="5" fillId="0" borderId="4" xfId="8" applyFont="1" applyFill="1" applyBorder="1" applyAlignment="1">
      <alignment horizontal="center" vertical="center"/>
    </xf>
    <xf numFmtId="0" fontId="0" fillId="0" borderId="0" xfId="0" applyFill="1" applyBorder="1"/>
    <xf numFmtId="0" fontId="44" fillId="0" borderId="0" xfId="7" applyFont="1" applyFill="1" applyBorder="1" applyAlignment="1">
      <alignment vertical="center"/>
    </xf>
    <xf numFmtId="0" fontId="6" fillId="0" borderId="5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0" fillId="0" borderId="5" xfId="7" applyFont="1" applyFill="1" applyBorder="1" applyAlignment="1">
      <alignment vertical="center"/>
    </xf>
    <xf numFmtId="1" fontId="35" fillId="0" borderId="5" xfId="3" applyNumberFormat="1" applyFont="1" applyBorder="1" applyAlignment="1">
      <alignment horizontal="right"/>
    </xf>
    <xf numFmtId="166" fontId="3" fillId="4" borderId="5" xfId="0" applyNumberFormat="1" applyFont="1" applyFill="1" applyBorder="1" applyAlignment="1">
      <alignment vertical="center" wrapText="1"/>
    </xf>
    <xf numFmtId="0" fontId="6" fillId="4" borderId="32" xfId="0" applyFont="1" applyFill="1" applyBorder="1"/>
    <xf numFmtId="166" fontId="45" fillId="0" borderId="0" xfId="0" applyNumberFormat="1" applyFont="1" applyFill="1" applyBorder="1" applyAlignment="1">
      <alignment horizontal="left" vertical="center" wrapText="1"/>
    </xf>
    <xf numFmtId="9" fontId="10" fillId="0" borderId="5" xfId="8" applyFont="1" applyBorder="1" applyAlignment="1">
      <alignment horizontal="right"/>
    </xf>
    <xf numFmtId="2" fontId="10" fillId="0" borderId="5" xfId="8" applyNumberFormat="1" applyFont="1" applyBorder="1" applyAlignment="1">
      <alignment horizontal="right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166" fontId="37" fillId="0" borderId="0" xfId="0" applyNumberFormat="1" applyFont="1" applyFill="1" applyBorder="1" applyAlignment="1">
      <alignment horizontal="right" vertical="center"/>
    </xf>
    <xf numFmtId="170" fontId="11" fillId="0" borderId="5" xfId="8" applyNumberFormat="1" applyFont="1" applyFill="1" applyBorder="1"/>
    <xf numFmtId="0" fontId="28" fillId="4" borderId="0" xfId="5" applyFont="1" applyFill="1" applyBorder="1" applyAlignment="1">
      <alignment horizontal="left" vertical="center"/>
    </xf>
    <xf numFmtId="0" fontId="23" fillId="0" borderId="0" xfId="0" applyFont="1"/>
    <xf numFmtId="165" fontId="10" fillId="0" borderId="5" xfId="3" applyNumberFormat="1" applyFont="1" applyFill="1" applyBorder="1" applyAlignment="1">
      <alignment horizontal="right"/>
    </xf>
    <xf numFmtId="0" fontId="6" fillId="4" borderId="0" xfId="0" applyFont="1" applyFill="1"/>
    <xf numFmtId="168" fontId="3" fillId="0" borderId="0" xfId="1" applyNumberFormat="1" applyFont="1" applyFill="1" applyBorder="1" applyAlignment="1">
      <alignment horizontal="center" vertical="center" wrapText="1"/>
    </xf>
    <xf numFmtId="170" fontId="3" fillId="0" borderId="5" xfId="8" applyNumberFormat="1" applyFont="1" applyFill="1" applyBorder="1" applyAlignment="1">
      <alignment horizontal="center" vertical="center" wrapText="1"/>
    </xf>
    <xf numFmtId="170" fontId="3" fillId="0" borderId="0" xfId="8" applyNumberFormat="1" applyFont="1" applyFill="1" applyAlignment="1">
      <alignment horizontal="center" vertical="center"/>
    </xf>
    <xf numFmtId="166" fontId="37" fillId="4" borderId="19" xfId="0" applyNumberFormat="1" applyFont="1" applyFill="1" applyBorder="1" applyAlignment="1">
      <alignment horizontal="right" vertical="center"/>
    </xf>
    <xf numFmtId="0" fontId="39" fillId="2" borderId="1" xfId="1" applyFont="1" applyFill="1" applyBorder="1" applyAlignment="1">
      <alignment horizontal="left" vertical="center"/>
    </xf>
    <xf numFmtId="0" fontId="39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left" vertical="center" wrapText="1"/>
    </xf>
    <xf numFmtId="43" fontId="36" fillId="0" borderId="5" xfId="3" applyNumberFormat="1" applyFont="1" applyFill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7" applyFont="1" applyFill="1" applyBorder="1" applyAlignment="1">
      <alignment vertical="center"/>
    </xf>
  </cellXfs>
  <cellStyles count="13">
    <cellStyle name="20% - Accent2" xfId="5" builtinId="34"/>
    <cellStyle name="40% - Accent6" xfId="10" builtinId="51"/>
    <cellStyle name="Comma" xfId="3" builtinId="3"/>
    <cellStyle name="Explanatory Text" xfId="4" builtinId="53"/>
    <cellStyle name="Hyperlink" xfId="12" builtinId="8"/>
    <cellStyle name="Normal" xfId="0" builtinId="0"/>
    <cellStyle name="Normal - Style1 2" xfId="2"/>
    <cellStyle name="Normal 2" xfId="11"/>
    <cellStyle name="Normal 2 2 2 2 2 24" xfId="6"/>
    <cellStyle name="Normal 2 2 7 3" xfId="9"/>
    <cellStyle name="Normal 2 3" xfId="1"/>
    <cellStyle name="Normal 48 2" xfId="7"/>
    <cellStyle name="Percent" xfId="8" builtinId="5"/>
  </cellStyles>
  <dxfs count="25"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109764</xdr:colOff>
      <xdr:row>1</xdr:row>
      <xdr:rowOff>79829</xdr:rowOff>
    </xdr:from>
    <xdr:to>
      <xdr:col>1</xdr:col>
      <xdr:colOff>2186214</xdr:colOff>
      <xdr:row>1</xdr:row>
      <xdr:rowOff>607786</xdr:rowOff>
    </xdr:to>
    <xdr:pic>
      <xdr:nvPicPr>
        <xdr:cNvPr id="3" name="Picture 2" descr="cid:image001.png@01CCFBA6.65191FB0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121" y="261258"/>
          <a:ext cx="2076450" cy="5279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57"/>
  <sheetViews>
    <sheetView tabSelected="1" workbookViewId="0">
      <selection activeCell="B1" sqref="B1"/>
    </sheetView>
  </sheetViews>
  <sheetFormatPr defaultRowHeight="14.5"/>
  <cols>
    <col min="3" max="3" width="30.453125" bestFit="1" customWidth="1"/>
    <col min="4" max="4" width="41.81640625" customWidth="1"/>
    <col min="5" max="5" width="93.81640625" bestFit="1" customWidth="1"/>
  </cols>
  <sheetData>
    <row r="1" spans="3:5" ht="15" thickBot="1"/>
    <row r="2" spans="3:5" ht="18.649999999999999" customHeight="1" thickBot="1">
      <c r="C2" s="245"/>
      <c r="D2" s="246"/>
      <c r="E2" s="247" t="s">
        <v>295</v>
      </c>
    </row>
    <row r="3" spans="3:5" ht="15" thickBot="1">
      <c r="C3" s="248" t="s">
        <v>310</v>
      </c>
      <c r="D3" s="165" t="s">
        <v>1</v>
      </c>
      <c r="E3" s="167" t="s">
        <v>294</v>
      </c>
    </row>
    <row r="4" spans="3:5">
      <c r="C4" s="164"/>
      <c r="D4" s="165" t="s">
        <v>292</v>
      </c>
      <c r="E4" s="167" t="s">
        <v>296</v>
      </c>
    </row>
    <row r="5" spans="3:5">
      <c r="C5" s="164"/>
      <c r="D5" s="165" t="s">
        <v>293</v>
      </c>
      <c r="E5" s="167" t="s">
        <v>338</v>
      </c>
    </row>
    <row r="6" spans="3:5">
      <c r="C6" s="164"/>
      <c r="D6" s="165" t="s">
        <v>251</v>
      </c>
      <c r="E6" s="167" t="s">
        <v>339</v>
      </c>
    </row>
    <row r="7" spans="3:5">
      <c r="C7" s="164"/>
      <c r="D7" s="166"/>
      <c r="E7" s="166"/>
    </row>
    <row r="8" spans="3:5" ht="15" thickBot="1">
      <c r="C8" s="164"/>
      <c r="D8" s="166"/>
      <c r="E8" s="166"/>
    </row>
    <row r="9" spans="3:5" ht="15" thickBot="1">
      <c r="C9" s="248" t="s">
        <v>297</v>
      </c>
      <c r="D9" s="165" t="s">
        <v>298</v>
      </c>
      <c r="E9" s="166"/>
    </row>
    <row r="10" spans="3:5">
      <c r="C10" s="164"/>
      <c r="D10" s="165" t="s">
        <v>299</v>
      </c>
      <c r="E10" s="166"/>
    </row>
    <row r="11" spans="3:5">
      <c r="D11" s="165" t="s">
        <v>53</v>
      </c>
      <c r="E11" s="166"/>
    </row>
    <row r="12" spans="3:5">
      <c r="D12" s="165" t="s">
        <v>250</v>
      </c>
      <c r="E12" s="166"/>
    </row>
    <row r="13" spans="3:5">
      <c r="D13" s="165" t="s">
        <v>255</v>
      </c>
      <c r="E13" s="166"/>
    </row>
    <row r="14" spans="3:5">
      <c r="D14" s="165" t="s">
        <v>279</v>
      </c>
      <c r="E14" s="166"/>
    </row>
    <row r="15" spans="3:5">
      <c r="D15" s="165" t="s">
        <v>258</v>
      </c>
      <c r="E15" s="166"/>
    </row>
    <row r="16" spans="3:5">
      <c r="D16" s="165" t="s">
        <v>271</v>
      </c>
      <c r="E16" s="166"/>
    </row>
    <row r="17" spans="4:5">
      <c r="D17" s="165" t="s">
        <v>270</v>
      </c>
      <c r="E17" s="166"/>
    </row>
    <row r="18" spans="4:5">
      <c r="D18" s="165" t="s">
        <v>350</v>
      </c>
      <c r="E18" s="166"/>
    </row>
    <row r="19" spans="4:5">
      <c r="D19" s="165" t="s">
        <v>351</v>
      </c>
      <c r="E19" s="166"/>
    </row>
    <row r="20" spans="4:5">
      <c r="D20" s="165" t="s">
        <v>54</v>
      </c>
      <c r="E20" s="166"/>
    </row>
    <row r="21" spans="4:5">
      <c r="D21" s="165" t="s">
        <v>228</v>
      </c>
      <c r="E21" s="166"/>
    </row>
    <row r="22" spans="4:5">
      <c r="D22" s="165" t="s">
        <v>232</v>
      </c>
      <c r="E22" s="166"/>
    </row>
    <row r="23" spans="4:5">
      <c r="D23" s="165" t="s">
        <v>300</v>
      </c>
      <c r="E23" s="166"/>
    </row>
    <row r="24" spans="4:5">
      <c r="D24" s="165" t="s">
        <v>408</v>
      </c>
      <c r="E24" s="166"/>
    </row>
    <row r="25" spans="4:5">
      <c r="D25" s="165" t="s">
        <v>413</v>
      </c>
      <c r="E25" s="166"/>
    </row>
    <row r="26" spans="4:5">
      <c r="D26" s="165" t="s">
        <v>414</v>
      </c>
      <c r="E26" s="166"/>
    </row>
    <row r="27" spans="4:5">
      <c r="D27" s="165" t="s">
        <v>466</v>
      </c>
    </row>
    <row r="28" spans="4:5">
      <c r="D28" s="165" t="s">
        <v>410</v>
      </c>
    </row>
    <row r="29" spans="4:5">
      <c r="D29" s="165" t="s">
        <v>411</v>
      </c>
    </row>
    <row r="30" spans="4:5">
      <c r="D30" s="165" t="s">
        <v>412</v>
      </c>
    </row>
    <row r="31" spans="4:5">
      <c r="D31" s="165" t="s">
        <v>301</v>
      </c>
    </row>
    <row r="32" spans="4:5">
      <c r="D32" s="165"/>
    </row>
    <row r="33" spans="3:4">
      <c r="D33" s="165" t="s">
        <v>286</v>
      </c>
    </row>
    <row r="34" spans="3:4">
      <c r="D34" s="165" t="s">
        <v>287</v>
      </c>
    </row>
    <row r="35" spans="3:4">
      <c r="D35" s="165" t="s">
        <v>289</v>
      </c>
    </row>
    <row r="36" spans="3:4">
      <c r="D36" s="165" t="s">
        <v>252</v>
      </c>
    </row>
    <row r="37" spans="3:4">
      <c r="D37" s="165" t="s">
        <v>303</v>
      </c>
    </row>
    <row r="38" spans="3:4">
      <c r="D38" s="165" t="s">
        <v>232</v>
      </c>
    </row>
    <row r="39" spans="3:4">
      <c r="D39" s="165" t="s">
        <v>408</v>
      </c>
    </row>
    <row r="40" spans="3:4">
      <c r="D40" s="165" t="s">
        <v>413</v>
      </c>
    </row>
    <row r="41" spans="3:4">
      <c r="D41" s="165" t="s">
        <v>414</v>
      </c>
    </row>
    <row r="42" spans="3:4">
      <c r="D42" s="165" t="s">
        <v>466</v>
      </c>
    </row>
    <row r="43" spans="3:4">
      <c r="D43" s="165" t="s">
        <v>410</v>
      </c>
    </row>
    <row r="44" spans="3:4">
      <c r="D44" s="165" t="s">
        <v>411</v>
      </c>
    </row>
    <row r="45" spans="3:4">
      <c r="D45" s="165" t="s">
        <v>412</v>
      </c>
    </row>
    <row r="46" spans="3:4">
      <c r="D46" s="165"/>
    </row>
    <row r="47" spans="3:4" ht="15" thickBot="1">
      <c r="D47" s="165"/>
    </row>
    <row r="48" spans="3:4" ht="15" thickBot="1">
      <c r="C48" s="248" t="s">
        <v>304</v>
      </c>
      <c r="D48" s="165" t="s">
        <v>485</v>
      </c>
    </row>
    <row r="49" spans="4:4">
      <c r="D49" s="165" t="s">
        <v>305</v>
      </c>
    </row>
    <row r="50" spans="4:4">
      <c r="D50" s="165" t="s">
        <v>306</v>
      </c>
    </row>
    <row r="51" spans="4:4">
      <c r="D51" s="165" t="s">
        <v>307</v>
      </c>
    </row>
    <row r="52" spans="4:4">
      <c r="D52" s="165" t="s">
        <v>308</v>
      </c>
    </row>
    <row r="53" spans="4:4">
      <c r="D53" s="165" t="s">
        <v>309</v>
      </c>
    </row>
    <row r="54" spans="4:4">
      <c r="D54" s="165" t="s">
        <v>486</v>
      </c>
    </row>
    <row r="55" spans="4:4">
      <c r="D55" s="165"/>
    </row>
    <row r="56" spans="4:4">
      <c r="D56" s="165"/>
    </row>
    <row r="57" spans="4:4">
      <c r="D57" s="166"/>
    </row>
  </sheetData>
  <sheetProtection algorithmName="SHA-512" hashValue="/z97mzRJVEKLgdyOficozachIgy9kKirAmB8j4rp4OE7sJ/I4Q4KUXFTfLYDADFm3oYPzo1tzSTYV7294AmdRg==" saltValue="pMSiJaWk/J8HWt5RUKl2zQ==" spinCount="100000" sheet="1" objects="1" scenarios="1"/>
  <hyperlinks>
    <hyperlink ref="D3" location="'Change Log'!A1" display="Change Log"/>
    <hyperlink ref="D4" location="Inputs!A1" display="Inputs"/>
    <hyperlink ref="D5" location="'Uncertainty Mechanism '!A1" display="Uncertainty Mechanism "/>
    <hyperlink ref="D6" location="Summary!A1" display="Summary"/>
    <hyperlink ref="D9" location="'Uncertainty Mechanism '!B10" display="Traffic Management Act"/>
    <hyperlink ref="D10" location="'Uncertainty Mechanism '!B23" display="Pressure Reduction Stations"/>
    <hyperlink ref="D11" location="'Uncertainty Mechanism '!B35" display="7 Bar Mains"/>
    <hyperlink ref="D12" location="'Uncertainty Mechanism '!B47" display="Infill"/>
    <hyperlink ref="D13" location="'Uncertainty Mechanism '!B64" display="Properties Passed"/>
    <hyperlink ref="D14" location="'Uncertainty Mechanism '!B80" display="Security of Supply"/>
    <hyperlink ref="D15" location="'Uncertainty Mechanism '!B104" display="Individually Funded"/>
    <hyperlink ref="D16" location="'Uncertainty Mechanism '!B116" display="Domestic Meters"/>
    <hyperlink ref="D17" location="'Uncertainty Mechanism '!B172" display="Domestic Services"/>
    <hyperlink ref="D18" location="'Uncertainty Mechanism '!B191" display="Industrial &amp; Commercial Meters"/>
    <hyperlink ref="D19" location="'Uncertainty Mechanism '!B322" display="Industrial &amp; Commercial Services"/>
    <hyperlink ref="D20" location="'Uncertainty Mechanism '!B362" display="Other Capex"/>
    <hyperlink ref="D21" location="'Uncertainty Mechanism '!B374" display="Projects of Specific Engineering Difficulty (SPEDs)"/>
    <hyperlink ref="D22" location="'Uncertainty Mechanism '!B387" display="Additional Projects (Additional Development Areas)"/>
    <hyperlink ref="D23" location="'Uncertainty Mechanism '!B400" display="Capex Materiality Threshold"/>
    <hyperlink ref="D31" location="'Uncertainty Mechanism '!B497" display="Capex Risk Sharing Mechanism "/>
    <hyperlink ref="D33" location="'Uncertainty Mechanism '!B543" display="Network Rates"/>
    <hyperlink ref="D34" location="'Uncertainty Mechanism '!B552" display="Licence Fees"/>
    <hyperlink ref="D35" location="'Uncertainty Mechanism '!B561" display="Supplier of Last Resort"/>
    <hyperlink ref="D36" location="'Uncertainty Mechanism '!B570" display="Cost to Serve"/>
    <hyperlink ref="D37" location="'Uncertainty Mechanism '!B579" display="Opex Materiality Threshold "/>
    <hyperlink ref="D38" location="'Uncertainty Mechanism '!B589" display="Additional Projects (Additional Development Areas)"/>
    <hyperlink ref="D48" location="Summary!J9" display="Total Uncertainty Mechanism Adjustment (excl. RoR)"/>
    <hyperlink ref="D49" location="Summary!J18" display="Total Rate of Return Adjustment"/>
    <hyperlink ref="D50" location="Summary!U25" display="Capex 40 Year Adjustment"/>
    <hyperlink ref="D51" location="Summary!U32" display="Capex 15 Year Adjustment"/>
    <hyperlink ref="D52" location="Summary!U37" display="Capex 5 Year Adjustment"/>
    <hyperlink ref="D53" location="Summary!AE18" display="Opex Adjustment "/>
    <hyperlink ref="D24" location="'Uncertainty Mechanism '!B413" display="Energy Strategy"/>
    <hyperlink ref="D25" location="'Uncertainty Mechanism '!B425" display="Business Separation"/>
    <hyperlink ref="D26" location="'Uncertainty Mechanism '!B437" display="IT and Telecoms"/>
    <hyperlink ref="D27" location="'Uncertainty Mechanism '!B449" display="Future Consumer Protection Development"/>
    <hyperlink ref="D28" location="'Uncertainty Mechanism '!B461" display="GDN Meter Inspection Costs"/>
    <hyperlink ref="D29" location="'Uncertainty Mechanism '!B473" display="GDN Meter Reading Costs"/>
    <hyperlink ref="D30" location="'Uncertainty Mechanism '!B485" display="New Meter Specification"/>
    <hyperlink ref="D39" location="'Uncertainty Mechanism '!B599" display="Energy Strategy"/>
    <hyperlink ref="D40" location="'Uncertainty Mechanism '!B608" display="Business Separation"/>
    <hyperlink ref="D41" location="'Uncertainty Mechanism '!B617" display="IT and Telecoms"/>
    <hyperlink ref="D42" location="'Uncertainty Mechanism '!B626" display="Future Consumer Protection Development"/>
    <hyperlink ref="D43" location="'Uncertainty Mechanism '!B635" display="GDN Meter Inspection Costs"/>
    <hyperlink ref="D44" location="'Uncertainty Mechanism '!B644" display="GDN Meter Reading Costs"/>
    <hyperlink ref="D45" location="'Uncertainty Mechanism '!B553" display="New Meter Specification"/>
    <hyperlink ref="D54" location="Summary!J27" display="Total Uncertainty Mechanism Adjustment (incl. RoR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C10" sqref="C10"/>
    </sheetView>
  </sheetViews>
  <sheetFormatPr defaultRowHeight="14.5"/>
  <cols>
    <col min="2" max="2" width="10.26953125" bestFit="1" customWidth="1"/>
    <col min="3" max="3" width="40.54296875" customWidth="1"/>
    <col min="4" max="4" width="10" bestFit="1" customWidth="1"/>
    <col min="5" max="5" width="8.54296875" bestFit="1" customWidth="1"/>
  </cols>
  <sheetData>
    <row r="2" spans="2:5">
      <c r="B2" s="250" t="s">
        <v>1</v>
      </c>
      <c r="C2" s="251"/>
      <c r="D2" s="251"/>
      <c r="E2" s="252"/>
    </row>
    <row r="3" spans="2:5">
      <c r="B3" s="4" t="s">
        <v>2</v>
      </c>
      <c r="C3" s="5" t="s">
        <v>3</v>
      </c>
      <c r="D3" s="4" t="s">
        <v>4</v>
      </c>
      <c r="E3" s="4" t="s">
        <v>5</v>
      </c>
    </row>
    <row r="4" spans="2:5">
      <c r="B4" s="4"/>
      <c r="C4" s="4"/>
      <c r="D4" s="4"/>
      <c r="E4" s="4"/>
    </row>
    <row r="5" spans="2:5">
      <c r="B5" s="4"/>
      <c r="C5" s="4"/>
      <c r="D5" s="4"/>
      <c r="E5" s="4"/>
    </row>
    <row r="6" spans="2:5">
      <c r="B6" s="4"/>
      <c r="C6" s="4"/>
      <c r="D6" s="4"/>
      <c r="E6" s="4"/>
    </row>
    <row r="7" spans="2:5">
      <c r="B7" s="4"/>
      <c r="C7" s="4"/>
      <c r="D7" s="4"/>
      <c r="E7" s="4"/>
    </row>
    <row r="8" spans="2:5">
      <c r="B8" s="4"/>
      <c r="C8" s="4"/>
      <c r="D8" s="4"/>
      <c r="E8" s="4"/>
    </row>
    <row r="9" spans="2:5">
      <c r="B9" s="4"/>
      <c r="C9" s="4"/>
      <c r="D9" s="4"/>
      <c r="E9" s="4"/>
    </row>
    <row r="10" spans="2:5">
      <c r="B10" s="4"/>
      <c r="C10" s="4"/>
      <c r="D10" s="4"/>
      <c r="E10" s="4"/>
    </row>
    <row r="11" spans="2:5">
      <c r="B11" s="4"/>
      <c r="C11" s="4"/>
      <c r="D11" s="4"/>
      <c r="E11" s="4"/>
    </row>
    <row r="12" spans="2:5">
      <c r="B12" s="4"/>
      <c r="C12" s="4"/>
      <c r="D12" s="4"/>
      <c r="E12" s="4"/>
    </row>
    <row r="13" spans="2:5">
      <c r="B13" s="4"/>
      <c r="C13" s="4"/>
      <c r="D13" s="4"/>
      <c r="E13" s="4"/>
    </row>
    <row r="14" spans="2:5">
      <c r="B14" s="4"/>
      <c r="C14" s="4"/>
      <c r="D14" s="4"/>
      <c r="E14" s="4"/>
    </row>
    <row r="15" spans="2:5">
      <c r="B15" s="4"/>
      <c r="C15" s="4"/>
      <c r="D15" s="4"/>
      <c r="E15" s="4"/>
    </row>
    <row r="16" spans="2:5">
      <c r="B16" s="4"/>
      <c r="C16" s="4"/>
      <c r="D16" s="4"/>
      <c r="E16" s="4"/>
    </row>
    <row r="17" spans="2:5">
      <c r="B17" s="4"/>
      <c r="C17" s="4"/>
      <c r="D17" s="4"/>
      <c r="E17" s="4"/>
    </row>
    <row r="18" spans="2:5">
      <c r="B18" s="4"/>
      <c r="C18" s="4"/>
      <c r="D18" s="4"/>
      <c r="E18" s="4"/>
    </row>
    <row r="19" spans="2:5">
      <c r="B19" s="4"/>
      <c r="C19" s="4"/>
      <c r="D19" s="4"/>
      <c r="E19" s="4"/>
    </row>
    <row r="20" spans="2:5">
      <c r="B20" s="4"/>
      <c r="C20" s="4"/>
      <c r="D20" s="4"/>
      <c r="E20" s="4"/>
    </row>
  </sheetData>
  <mergeCells count="1">
    <mergeCell ref="B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H586"/>
  <sheetViews>
    <sheetView zoomScale="80" zoomScaleNormal="80" workbookViewId="0">
      <pane ySplit="4" topLeftCell="A5" activePane="bottomLeft" state="frozen"/>
      <selection pane="bottomLeft" activeCell="A260" sqref="A260"/>
    </sheetView>
  </sheetViews>
  <sheetFormatPr defaultRowHeight="14.5"/>
  <cols>
    <col min="1" max="1" width="60.453125" style="101" customWidth="1"/>
    <col min="2" max="2" width="26.26953125" customWidth="1"/>
    <col min="3" max="3" width="1.453125" customWidth="1"/>
    <col min="4" max="4" width="12.54296875" bestFit="1" customWidth="1"/>
    <col min="5" max="9" width="14.7265625" bestFit="1" customWidth="1"/>
    <col min="10" max="10" width="14.7265625" customWidth="1"/>
    <col min="11" max="11" width="15.6328125" customWidth="1"/>
    <col min="12" max="12" width="72.453125" bestFit="1" customWidth="1"/>
    <col min="13" max="13" width="8.7265625" customWidth="1"/>
    <col min="14" max="14" width="48.81640625" bestFit="1" customWidth="1"/>
    <col min="15" max="15" width="21.54296875" customWidth="1"/>
    <col min="16" max="16" width="9.1796875" bestFit="1" customWidth="1"/>
    <col min="17" max="22" width="11.26953125" bestFit="1" customWidth="1"/>
  </cols>
  <sheetData>
    <row r="1" spans="1:60" s="6" customFormat="1" ht="28.5" customHeight="1" thickBot="1">
      <c r="A1" s="3"/>
      <c r="B1" s="232" t="s">
        <v>415</v>
      </c>
      <c r="C1" s="232"/>
      <c r="D1" s="232"/>
      <c r="E1" s="232"/>
      <c r="F1" s="232"/>
      <c r="G1" s="232"/>
      <c r="H1" s="232"/>
      <c r="I1" s="233"/>
      <c r="J1" s="234"/>
      <c r="K1" s="9"/>
      <c r="L1" s="20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</row>
    <row r="2" spans="1:60"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</row>
    <row r="3" spans="1:60" ht="15" thickBot="1">
      <c r="B3" s="75" t="s">
        <v>84</v>
      </c>
      <c r="D3" s="75" t="s">
        <v>60</v>
      </c>
      <c r="J3" s="75" t="s">
        <v>83</v>
      </c>
      <c r="K3" s="9"/>
      <c r="L3" s="9"/>
      <c r="M3" s="9"/>
      <c r="N3" s="9"/>
      <c r="O3" s="9"/>
      <c r="P3" s="9"/>
      <c r="Q3" s="9"/>
      <c r="R3" s="9"/>
      <c r="S3" s="10"/>
      <c r="T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</row>
    <row r="4" spans="1:60" s="6" customFormat="1" ht="12.65" customHeight="1" thickBot="1">
      <c r="A4" s="101"/>
      <c r="B4" s="74"/>
      <c r="C4" s="74"/>
      <c r="D4" s="33">
        <v>2022</v>
      </c>
      <c r="E4" s="33">
        <v>2023</v>
      </c>
      <c r="F4" s="73">
        <v>2024</v>
      </c>
      <c r="G4" s="35">
        <v>2025</v>
      </c>
      <c r="H4" s="35">
        <v>2026</v>
      </c>
      <c r="I4" s="35">
        <v>2027</v>
      </c>
      <c r="J4" s="36">
        <v>2028</v>
      </c>
      <c r="K4" s="9"/>
      <c r="L4" s="20" t="s">
        <v>28</v>
      </c>
      <c r="M4" s="10"/>
      <c r="N4" s="20" t="s">
        <v>311</v>
      </c>
      <c r="O4" s="20"/>
      <c r="P4" s="20">
        <v>2022</v>
      </c>
      <c r="Q4" s="20">
        <f>E4</f>
        <v>2023</v>
      </c>
      <c r="R4" s="20">
        <f t="shared" ref="R4:V4" si="0">F4</f>
        <v>2024</v>
      </c>
      <c r="S4" s="20">
        <f t="shared" si="0"/>
        <v>2025</v>
      </c>
      <c r="T4" s="20">
        <f t="shared" si="0"/>
        <v>2026</v>
      </c>
      <c r="U4" s="20">
        <f t="shared" si="0"/>
        <v>2027</v>
      </c>
      <c r="V4" s="20">
        <f t="shared" si="0"/>
        <v>2028</v>
      </c>
      <c r="W4"/>
      <c r="X4"/>
      <c r="Y4"/>
      <c r="Z4"/>
      <c r="AA4"/>
      <c r="AB4"/>
      <c r="AC4"/>
      <c r="AD4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pans="1:60">
      <c r="K5" s="9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60" s="11" customFormat="1" ht="15.65" customHeight="1">
      <c r="A6" s="102" t="s">
        <v>80</v>
      </c>
      <c r="B6" s="38"/>
      <c r="C6" s="119"/>
      <c r="D6" s="8"/>
      <c r="E6" s="147" t="s">
        <v>81</v>
      </c>
      <c r="F6" s="147"/>
      <c r="G6" s="147"/>
      <c r="H6" s="147"/>
      <c r="I6" s="147"/>
      <c r="J6" s="147"/>
      <c r="K6" s="9"/>
      <c r="L6" s="148"/>
      <c r="M6" s="10"/>
      <c r="N6" s="10"/>
      <c r="O6" s="10"/>
      <c r="P6" s="10"/>
      <c r="Q6" s="10"/>
      <c r="R6" s="10"/>
      <c r="S6" s="10"/>
      <c r="T6" s="10"/>
      <c r="U6" s="10"/>
      <c r="V6" s="10"/>
      <c r="W6"/>
      <c r="X6"/>
      <c r="Y6"/>
      <c r="Z6"/>
      <c r="AA6"/>
      <c r="AB6"/>
      <c r="AC6"/>
      <c r="AD6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60" s="11" customFormat="1" ht="15.65" customHeight="1">
      <c r="A7" s="103"/>
      <c r="B7" s="8"/>
      <c r="C7" s="8"/>
      <c r="D7" s="8"/>
      <c r="E7" s="148"/>
      <c r="F7" s="148"/>
      <c r="G7" s="148"/>
      <c r="H7" s="148"/>
      <c r="I7" s="148"/>
      <c r="J7" s="148"/>
      <c r="K7" s="9"/>
      <c r="L7" s="148"/>
      <c r="M7" s="10"/>
      <c r="N7" s="10"/>
      <c r="O7" s="10"/>
      <c r="P7" s="10"/>
      <c r="Q7" s="10"/>
      <c r="R7" s="10"/>
      <c r="S7" s="10"/>
      <c r="T7" s="10"/>
      <c r="U7" s="10"/>
      <c r="V7" s="10"/>
      <c r="W7"/>
      <c r="X7"/>
      <c r="Y7"/>
      <c r="Z7"/>
      <c r="AA7"/>
      <c r="AB7"/>
      <c r="AC7"/>
      <c r="AD7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60" s="2" customFormat="1">
      <c r="A8" s="102" t="s">
        <v>77</v>
      </c>
      <c r="B8" s="37"/>
      <c r="C8" s="50"/>
      <c r="D8" s="1"/>
      <c r="E8" s="70">
        <v>1.5669308641975303E-2</v>
      </c>
      <c r="F8" s="70">
        <v>3.2863958641975305E-2</v>
      </c>
      <c r="G8" s="70">
        <v>4.9734658641975307E-2</v>
      </c>
      <c r="H8" s="70">
        <v>5.4368958641975308E-2</v>
      </c>
      <c r="I8" s="70">
        <v>5.4368958641975308E-2</v>
      </c>
      <c r="J8" s="70">
        <v>5.4368958641975308E-2</v>
      </c>
      <c r="K8" s="9"/>
      <c r="L8" s="7" t="s">
        <v>426</v>
      </c>
      <c r="M8" s="1"/>
      <c r="N8"/>
      <c r="O8"/>
      <c r="P8"/>
      <c r="W8"/>
      <c r="X8"/>
      <c r="Y8"/>
      <c r="Z8"/>
      <c r="AA8"/>
      <c r="AB8"/>
      <c r="AC8"/>
      <c r="AD8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60" s="2" customFormat="1">
      <c r="A9" s="102" t="s">
        <v>78</v>
      </c>
      <c r="B9" s="37">
        <v>0.5</v>
      </c>
      <c r="C9" s="50"/>
      <c r="D9" s="1"/>
      <c r="E9" s="1"/>
      <c r="F9" s="1"/>
      <c r="G9" s="1"/>
      <c r="H9" s="1"/>
      <c r="I9" s="1"/>
      <c r="J9" s="1"/>
      <c r="K9" s="9"/>
      <c r="L9" s="1"/>
      <c r="M9" s="1"/>
      <c r="N9"/>
      <c r="O9"/>
      <c r="P9"/>
      <c r="W9"/>
      <c r="X9"/>
      <c r="Y9"/>
      <c r="Z9"/>
      <c r="AA9"/>
      <c r="AB9"/>
      <c r="AC9"/>
      <c r="AD9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60" s="2" customFormat="1">
      <c r="A10" s="102" t="s">
        <v>79</v>
      </c>
      <c r="B10" s="37"/>
      <c r="C10" s="50"/>
      <c r="D10" s="1"/>
      <c r="E10" s="40">
        <f>F10*(1+E8)</f>
        <v>1.2575019301939725</v>
      </c>
      <c r="F10" s="40">
        <f>G10*(1+F8)</f>
        <v>1.2381017320247132</v>
      </c>
      <c r="G10" s="40">
        <f>H10*(1+G8)</f>
        <v>1.1987074596470455</v>
      </c>
      <c r="H10" s="40">
        <f>I10*(1+H8)</f>
        <v>1.1419147208093461</v>
      </c>
      <c r="I10" s="40">
        <f>J10*(1+I8)</f>
        <v>1.0830314297948693</v>
      </c>
      <c r="J10" s="40">
        <f>1+J8*B9</f>
        <v>1.0271844793209877</v>
      </c>
      <c r="K10" s="9"/>
      <c r="L10" s="1"/>
      <c r="M10" s="1"/>
      <c r="N10"/>
      <c r="O10"/>
      <c r="P10"/>
      <c r="W10"/>
      <c r="X10"/>
      <c r="Y10"/>
      <c r="Z10"/>
      <c r="AA10"/>
      <c r="AB10"/>
      <c r="AC10"/>
      <c r="AD10"/>
      <c r="AE10"/>
    </row>
    <row r="11" spans="1:60" s="11" customFormat="1" ht="15.65" customHeight="1">
      <c r="A11" s="104"/>
      <c r="B11" s="8"/>
      <c r="C11" s="8"/>
      <c r="D11" s="8"/>
      <c r="E11" s="39"/>
      <c r="F11" s="39"/>
      <c r="G11" s="39"/>
      <c r="H11" s="39"/>
      <c r="I11" s="39"/>
      <c r="J11" s="39"/>
      <c r="K11" s="9"/>
      <c r="L11" s="148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60" s="11" customFormat="1" ht="15.65" customHeight="1">
      <c r="A12" s="142" t="s">
        <v>57</v>
      </c>
      <c r="B12" s="12" t="s">
        <v>58</v>
      </c>
      <c r="C12" s="18"/>
      <c r="D12" s="8"/>
      <c r="E12" s="65">
        <v>1.0846785692248635</v>
      </c>
      <c r="F12" s="65">
        <v>1.0781248340426668</v>
      </c>
      <c r="G12" s="65">
        <v>1.084967720640269</v>
      </c>
      <c r="H12" s="65">
        <v>1.0843928183998268</v>
      </c>
      <c r="I12" s="65">
        <v>1.0838182207883424</v>
      </c>
      <c r="J12" s="65">
        <v>1.0832439276443993</v>
      </c>
      <c r="K12" s="9"/>
      <c r="L12" s="7" t="s">
        <v>427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60" s="11" customFormat="1" ht="15.65" customHeight="1">
      <c r="A13" s="143"/>
      <c r="B13" s="12" t="s">
        <v>59</v>
      </c>
      <c r="C13" s="18"/>
      <c r="D13" s="8"/>
      <c r="E13" s="65">
        <v>0.99918351163342256</v>
      </c>
      <c r="F13" s="65">
        <v>0.99314634604404217</v>
      </c>
      <c r="G13" s="65">
        <v>0.99936254799783786</v>
      </c>
      <c r="H13" s="65">
        <v>0.99883300619034621</v>
      </c>
      <c r="I13" s="65">
        <v>0.99830374497624519</v>
      </c>
      <c r="J13" s="65">
        <v>0.99777476420685418</v>
      </c>
      <c r="K13" s="9"/>
      <c r="L13" s="7" t="s">
        <v>427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60" s="11" customFormat="1" ht="15.65" customHeight="1">
      <c r="A14" s="114"/>
      <c r="B14" s="18"/>
      <c r="C14" s="18"/>
      <c r="D14" s="8"/>
      <c r="E14" s="241"/>
      <c r="F14" s="241"/>
      <c r="G14" s="241"/>
      <c r="H14" s="241"/>
      <c r="I14" s="241"/>
      <c r="J14" s="241"/>
      <c r="K14" s="9"/>
      <c r="L14" s="7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60" s="11" customFormat="1" ht="15.65" customHeight="1">
      <c r="A15" s="102" t="s">
        <v>473</v>
      </c>
      <c r="B15" s="18"/>
      <c r="C15" s="18"/>
      <c r="D15" s="8"/>
      <c r="E15" s="242">
        <v>-1.9147151837273915E-2</v>
      </c>
      <c r="F15" s="242">
        <v>-1.9147151837273915E-2</v>
      </c>
      <c r="G15" s="242">
        <v>-1.9147151837273915E-2</v>
      </c>
      <c r="H15" s="242">
        <v>-1.9147151837273915E-2</v>
      </c>
      <c r="I15" s="242">
        <v>-1.9147151837273915E-2</v>
      </c>
      <c r="J15" s="242">
        <v>-1.9147151837273915E-2</v>
      </c>
      <c r="K15" s="9"/>
      <c r="L15" s="7" t="s">
        <v>474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60" s="11" customFormat="1" ht="15.65" customHeight="1" thickBot="1">
      <c r="A16" s="104"/>
      <c r="B16" s="8"/>
      <c r="C16" s="8"/>
      <c r="D16" s="8"/>
      <c r="E16" s="8"/>
      <c r="F16" s="8"/>
      <c r="G16" s="8"/>
      <c r="H16" s="8"/>
      <c r="I16" s="8"/>
      <c r="J16" s="8"/>
      <c r="K16" s="9"/>
      <c r="L16" s="14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11" customFormat="1" ht="19" customHeight="1" thickBot="1">
      <c r="A17" s="171" t="s">
        <v>156</v>
      </c>
      <c r="B17" s="172"/>
      <c r="C17" s="172"/>
      <c r="D17" s="172"/>
      <c r="E17" s="172"/>
      <c r="F17" s="172"/>
      <c r="G17" s="172"/>
      <c r="H17" s="172"/>
      <c r="I17" s="172"/>
      <c r="J17" s="173"/>
      <c r="K17" s="9"/>
      <c r="L17" s="148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1" customFormat="1" ht="15.65" customHeight="1" thickBot="1">
      <c r="A18" s="104"/>
      <c r="B18" s="8"/>
      <c r="C18" s="8"/>
      <c r="D18" s="8"/>
      <c r="E18" s="148"/>
      <c r="F18" s="148"/>
      <c r="G18" s="148"/>
      <c r="H18" s="148"/>
      <c r="I18" s="148"/>
      <c r="J18" s="148"/>
      <c r="K18" s="9"/>
      <c r="L18" s="148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1" customFormat="1" ht="15" customHeight="1" thickBot="1">
      <c r="A19" s="168" t="s">
        <v>7</v>
      </c>
      <c r="B19" s="169"/>
      <c r="C19" s="169"/>
      <c r="D19" s="169"/>
      <c r="E19" s="169"/>
      <c r="F19" s="169"/>
      <c r="G19" s="169"/>
      <c r="H19" s="169"/>
      <c r="I19" s="169"/>
      <c r="J19" s="170"/>
      <c r="K19" s="9"/>
      <c r="L19" s="148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1" customFormat="1">
      <c r="A20" s="105"/>
      <c r="B20" s="9"/>
      <c r="C20" s="9"/>
      <c r="D20" s="9"/>
      <c r="E20" s="9"/>
      <c r="F20" s="9"/>
      <c r="G20" s="9"/>
      <c r="H20" s="9"/>
      <c r="I20" s="9"/>
      <c r="J20" s="9"/>
      <c r="K20" s="9"/>
      <c r="L20" s="148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>
      <c r="A21" s="106" t="s">
        <v>82</v>
      </c>
      <c r="B21" s="79"/>
      <c r="C21" s="79"/>
      <c r="D21" s="79"/>
      <c r="E21" s="79"/>
      <c r="F21" s="79"/>
      <c r="G21" s="79"/>
      <c r="H21" s="79"/>
      <c r="I21" s="79"/>
      <c r="J21" s="79"/>
      <c r="K21" s="54"/>
    </row>
    <row r="22" spans="1:28">
      <c r="A22" s="180"/>
      <c r="B22" s="12" t="s">
        <v>95</v>
      </c>
      <c r="C22" s="18"/>
      <c r="E22" s="15">
        <v>2951</v>
      </c>
      <c r="F22" s="15">
        <v>3685</v>
      </c>
      <c r="G22" s="15">
        <v>3524</v>
      </c>
      <c r="H22" s="15">
        <v>3371</v>
      </c>
      <c r="I22" s="15">
        <v>3224</v>
      </c>
      <c r="J22" s="15">
        <v>3084</v>
      </c>
      <c r="K22" s="9"/>
      <c r="L22" s="7" t="s">
        <v>435</v>
      </c>
    </row>
    <row r="23" spans="1:28">
      <c r="A23" s="228"/>
      <c r="B23" s="12" t="s">
        <v>145</v>
      </c>
      <c r="C23" s="18"/>
      <c r="E23" s="15">
        <v>1250</v>
      </c>
      <c r="F23" s="15">
        <v>1250</v>
      </c>
      <c r="G23" s="15">
        <v>1250</v>
      </c>
      <c r="H23" s="15">
        <v>1250</v>
      </c>
      <c r="I23" s="15">
        <v>1250</v>
      </c>
      <c r="J23" s="15">
        <v>1250</v>
      </c>
      <c r="K23" s="54"/>
      <c r="L23" s="7" t="s">
        <v>488</v>
      </c>
    </row>
    <row r="24" spans="1:28">
      <c r="A24" s="177" t="s">
        <v>6</v>
      </c>
      <c r="B24" s="12" t="s">
        <v>146</v>
      </c>
      <c r="C24" s="18"/>
      <c r="E24" s="15">
        <v>1000</v>
      </c>
      <c r="F24" s="15">
        <v>1000</v>
      </c>
      <c r="G24" s="15">
        <v>1000</v>
      </c>
      <c r="H24" s="15">
        <v>1000</v>
      </c>
      <c r="I24" s="15">
        <v>1000</v>
      </c>
      <c r="J24" s="15">
        <v>1000</v>
      </c>
      <c r="K24" s="54"/>
      <c r="L24" s="238"/>
    </row>
    <row r="25" spans="1:28">
      <c r="A25" s="227" t="s">
        <v>8</v>
      </c>
      <c r="B25" s="13" t="s">
        <v>9</v>
      </c>
      <c r="C25" s="18"/>
      <c r="E25" s="15">
        <v>50.168918918918919</v>
      </c>
      <c r="F25" s="15">
        <v>67</v>
      </c>
      <c r="G25" s="15">
        <v>66</v>
      </c>
      <c r="H25" s="15">
        <v>65</v>
      </c>
      <c r="I25" s="15">
        <v>63</v>
      </c>
      <c r="J25" s="15">
        <v>63</v>
      </c>
      <c r="K25" s="9"/>
    </row>
    <row r="26" spans="1:28">
      <c r="A26" s="176"/>
      <c r="B26" s="13" t="s">
        <v>11</v>
      </c>
      <c r="C26" s="18"/>
      <c r="E26" s="16">
        <v>28.124999999999996</v>
      </c>
      <c r="F26" s="16">
        <v>38</v>
      </c>
      <c r="G26" s="16">
        <v>37</v>
      </c>
      <c r="H26" s="16">
        <v>36</v>
      </c>
      <c r="I26" s="16">
        <v>36</v>
      </c>
      <c r="J26" s="16">
        <v>35</v>
      </c>
      <c r="K26" s="54"/>
    </row>
    <row r="27" spans="1:28">
      <c r="A27" s="177" t="s">
        <v>10</v>
      </c>
      <c r="B27" s="13" t="s">
        <v>12</v>
      </c>
      <c r="C27" s="18"/>
      <c r="E27" s="16">
        <v>12.162162162162161</v>
      </c>
      <c r="F27" s="16">
        <v>17</v>
      </c>
      <c r="G27" s="16">
        <v>16</v>
      </c>
      <c r="H27" s="16">
        <v>16</v>
      </c>
      <c r="I27" s="16">
        <v>16</v>
      </c>
      <c r="J27" s="16">
        <v>15</v>
      </c>
      <c r="K27" s="54"/>
    </row>
    <row r="28" spans="1:28">
      <c r="A28" s="178"/>
      <c r="B28" s="13" t="s">
        <v>13</v>
      </c>
      <c r="C28" s="18"/>
      <c r="E28" s="16">
        <v>11.402027027027026</v>
      </c>
      <c r="F28" s="16">
        <v>15</v>
      </c>
      <c r="G28" s="16">
        <v>15</v>
      </c>
      <c r="H28" s="16">
        <v>15</v>
      </c>
      <c r="I28" s="16">
        <v>14</v>
      </c>
      <c r="J28" s="16">
        <v>14</v>
      </c>
      <c r="K28" s="54"/>
    </row>
    <row r="29" spans="1:28">
      <c r="A29" s="176"/>
      <c r="B29" s="13" t="s">
        <v>15</v>
      </c>
      <c r="C29" s="18"/>
      <c r="E29" s="16">
        <v>5.3209459459459456</v>
      </c>
      <c r="F29" s="16">
        <v>8</v>
      </c>
      <c r="G29" s="16">
        <v>7</v>
      </c>
      <c r="H29" s="16">
        <v>7</v>
      </c>
      <c r="I29" s="16">
        <v>7</v>
      </c>
      <c r="J29" s="16">
        <v>7</v>
      </c>
      <c r="K29" s="54"/>
    </row>
    <row r="30" spans="1:28">
      <c r="A30" s="177" t="s">
        <v>14</v>
      </c>
      <c r="B30" s="13" t="s">
        <v>16</v>
      </c>
      <c r="C30" s="18"/>
      <c r="E30" s="16">
        <v>2.2804054054054053</v>
      </c>
      <c r="F30" s="16">
        <v>3</v>
      </c>
      <c r="G30" s="16">
        <v>3</v>
      </c>
      <c r="H30" s="16">
        <v>3</v>
      </c>
      <c r="I30" s="16">
        <v>3</v>
      </c>
      <c r="J30" s="16">
        <v>3</v>
      </c>
      <c r="K30" s="54"/>
    </row>
    <row r="31" spans="1:28">
      <c r="A31" s="178"/>
      <c r="B31" s="13" t="s">
        <v>17</v>
      </c>
      <c r="C31" s="18"/>
      <c r="E31" s="16">
        <v>0.76013513513513509</v>
      </c>
      <c r="F31" s="16">
        <v>2</v>
      </c>
      <c r="G31" s="16">
        <v>1</v>
      </c>
      <c r="H31" s="16">
        <v>1</v>
      </c>
      <c r="I31" s="16">
        <v>1</v>
      </c>
      <c r="J31" s="16">
        <v>1</v>
      </c>
      <c r="K31" s="54"/>
    </row>
    <row r="32" spans="1:28">
      <c r="A32" s="176"/>
      <c r="B32" s="13" t="s">
        <v>19</v>
      </c>
      <c r="C32" s="18"/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54"/>
    </row>
    <row r="33" spans="1:12">
      <c r="A33" s="177" t="s">
        <v>18</v>
      </c>
      <c r="B33" s="13" t="s">
        <v>20</v>
      </c>
      <c r="C33" s="18"/>
      <c r="E33" s="16">
        <v>1.5202702702702702</v>
      </c>
      <c r="F33" s="16">
        <v>0</v>
      </c>
      <c r="G33" s="16">
        <v>2</v>
      </c>
      <c r="H33" s="16">
        <v>2</v>
      </c>
      <c r="I33" s="16">
        <v>2</v>
      </c>
      <c r="J33" s="16">
        <v>2</v>
      </c>
      <c r="K33" s="54"/>
    </row>
    <row r="34" spans="1:12">
      <c r="A34" s="178"/>
      <c r="B34" s="13" t="s">
        <v>21</v>
      </c>
      <c r="C34" s="18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54"/>
    </row>
    <row r="35" spans="1:12">
      <c r="A35" s="176"/>
      <c r="B35" s="13" t="s">
        <v>23</v>
      </c>
      <c r="C35" s="18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54"/>
    </row>
    <row r="36" spans="1:12">
      <c r="A36" s="177" t="s">
        <v>22</v>
      </c>
      <c r="B36" s="13" t="s">
        <v>24</v>
      </c>
      <c r="C36" s="18"/>
      <c r="E36" s="16">
        <v>0.76013513513513509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54"/>
    </row>
    <row r="37" spans="1:12">
      <c r="A37" s="178"/>
      <c r="B37" s="13" t="s">
        <v>25</v>
      </c>
      <c r="C37" s="18"/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54"/>
    </row>
    <row r="38" spans="1:12" s="54" customFormat="1" ht="15" thickBot="1">
      <c r="A38" s="107" t="s">
        <v>27</v>
      </c>
      <c r="B38" s="63"/>
      <c r="C38" s="63"/>
      <c r="D38" s="63"/>
      <c r="E38" s="64">
        <f t="shared" ref="E38:J38" si="1">SUM(E22:E37)</f>
        <v>5313.4999999999991</v>
      </c>
      <c r="F38" s="64">
        <f t="shared" si="1"/>
        <v>6085</v>
      </c>
      <c r="G38" s="64">
        <f t="shared" si="1"/>
        <v>5921</v>
      </c>
      <c r="H38" s="64">
        <f t="shared" si="1"/>
        <v>5766</v>
      </c>
      <c r="I38" s="64">
        <f t="shared" si="1"/>
        <v>5616</v>
      </c>
      <c r="J38" s="64">
        <f t="shared" si="1"/>
        <v>5474</v>
      </c>
    </row>
    <row r="39" spans="1:12" s="54" customFormat="1">
      <c r="A39" s="108"/>
      <c r="B39" s="77"/>
      <c r="C39" s="77"/>
      <c r="D39" s="77"/>
      <c r="E39" s="78"/>
      <c r="F39" s="78"/>
      <c r="G39" s="78"/>
      <c r="H39" s="78"/>
      <c r="I39" s="78"/>
      <c r="J39" s="78"/>
    </row>
    <row r="41" spans="1:12">
      <c r="A41" s="106" t="s">
        <v>26</v>
      </c>
      <c r="B41" s="76"/>
      <c r="C41" s="76"/>
      <c r="D41" s="76"/>
      <c r="E41" s="76"/>
      <c r="F41" s="76"/>
      <c r="G41" s="76"/>
      <c r="H41" s="76"/>
      <c r="I41" s="76"/>
      <c r="J41" s="76"/>
    </row>
    <row r="42" spans="1:12">
      <c r="A42" s="180"/>
      <c r="B42" s="12" t="s">
        <v>95</v>
      </c>
      <c r="C42" s="98"/>
      <c r="D42" s="14"/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L42" s="7"/>
    </row>
    <row r="43" spans="1:12">
      <c r="A43" s="228"/>
      <c r="B43" s="12" t="s">
        <v>145</v>
      </c>
      <c r="C43" s="18"/>
      <c r="D43" s="14"/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</row>
    <row r="44" spans="1:12">
      <c r="A44" s="177" t="s">
        <v>6</v>
      </c>
      <c r="B44" s="12" t="s">
        <v>146</v>
      </c>
      <c r="C44" s="18"/>
      <c r="D44" s="14"/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</row>
    <row r="45" spans="1:12">
      <c r="A45" s="227" t="s">
        <v>8</v>
      </c>
      <c r="B45" s="17" t="s">
        <v>9</v>
      </c>
      <c r="C45" s="98"/>
      <c r="D45" s="14"/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</row>
    <row r="46" spans="1:12">
      <c r="A46" s="176"/>
      <c r="B46" s="17" t="s">
        <v>11</v>
      </c>
      <c r="C46" s="98"/>
      <c r="D46" s="14"/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</row>
    <row r="47" spans="1:12">
      <c r="A47" s="177" t="s">
        <v>10</v>
      </c>
      <c r="B47" s="17" t="s">
        <v>12</v>
      </c>
      <c r="C47" s="98"/>
      <c r="D47" s="14"/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</row>
    <row r="48" spans="1:12">
      <c r="A48" s="178"/>
      <c r="B48" s="17" t="s">
        <v>13</v>
      </c>
      <c r="C48" s="98"/>
      <c r="D48" s="14"/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</row>
    <row r="49" spans="1:12">
      <c r="A49" s="176"/>
      <c r="B49" s="17" t="s">
        <v>15</v>
      </c>
      <c r="C49" s="98"/>
      <c r="D49" s="14"/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</row>
    <row r="50" spans="1:12">
      <c r="A50" s="177" t="s">
        <v>14</v>
      </c>
      <c r="B50" s="17" t="s">
        <v>16</v>
      </c>
      <c r="C50" s="98"/>
      <c r="D50" s="14"/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</row>
    <row r="51" spans="1:12">
      <c r="A51" s="178"/>
      <c r="B51" s="17" t="s">
        <v>17</v>
      </c>
      <c r="C51" s="98"/>
      <c r="D51" s="14"/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</row>
    <row r="52" spans="1:12">
      <c r="A52" s="176"/>
      <c r="B52" s="17" t="s">
        <v>19</v>
      </c>
      <c r="C52" s="98"/>
      <c r="D52" s="14"/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</row>
    <row r="53" spans="1:12">
      <c r="A53" s="177" t="s">
        <v>18</v>
      </c>
      <c r="B53" s="17" t="s">
        <v>20</v>
      </c>
      <c r="C53" s="98"/>
      <c r="D53" s="14"/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</row>
    <row r="54" spans="1:12">
      <c r="A54" s="178"/>
      <c r="B54" s="17" t="s">
        <v>21</v>
      </c>
      <c r="C54" s="98"/>
      <c r="D54" s="14"/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</row>
    <row r="55" spans="1:12">
      <c r="A55" s="176"/>
      <c r="B55" s="17" t="s">
        <v>23</v>
      </c>
      <c r="C55" s="98"/>
      <c r="D55" s="14"/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</row>
    <row r="56" spans="1:12">
      <c r="A56" s="177" t="s">
        <v>22</v>
      </c>
      <c r="B56" s="17" t="s">
        <v>24</v>
      </c>
      <c r="C56" s="98"/>
      <c r="D56" s="14"/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</row>
    <row r="57" spans="1:12">
      <c r="A57" s="178"/>
      <c r="B57" s="17" t="s">
        <v>25</v>
      </c>
      <c r="C57" s="98"/>
      <c r="D57" s="14"/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</row>
    <row r="58" spans="1:12" s="54" customFormat="1" ht="15" thickBot="1">
      <c r="A58" s="107" t="s">
        <v>27</v>
      </c>
      <c r="B58" s="63"/>
      <c r="C58" s="63"/>
      <c r="D58" s="63"/>
      <c r="E58" s="64">
        <f t="shared" ref="E58:J58" si="2">SUM(E42:E57)</f>
        <v>0</v>
      </c>
      <c r="F58" s="64">
        <f t="shared" si="2"/>
        <v>0</v>
      </c>
      <c r="G58" s="64">
        <f t="shared" si="2"/>
        <v>0</v>
      </c>
      <c r="H58" s="64">
        <f t="shared" si="2"/>
        <v>0</v>
      </c>
      <c r="I58" s="64">
        <f t="shared" si="2"/>
        <v>0</v>
      </c>
      <c r="J58" s="64">
        <f t="shared" si="2"/>
        <v>0</v>
      </c>
    </row>
    <row r="59" spans="1:12" s="54" customFormat="1">
      <c r="A59" s="108"/>
      <c r="B59" s="77"/>
      <c r="C59" s="77"/>
      <c r="D59" s="77"/>
      <c r="E59" s="78"/>
      <c r="F59" s="78"/>
      <c r="G59" s="78"/>
      <c r="H59" s="78"/>
      <c r="I59" s="78"/>
      <c r="J59" s="78"/>
    </row>
    <row r="60" spans="1:12" s="54" customFormat="1" ht="14.15" customHeight="1" thickBot="1">
      <c r="A60" s="108"/>
      <c r="B60" s="77"/>
      <c r="C60" s="77"/>
      <c r="D60" s="77"/>
      <c r="E60" s="78"/>
      <c r="F60" s="78"/>
      <c r="G60" s="78"/>
      <c r="H60" s="78"/>
      <c r="I60" s="78"/>
      <c r="J60" s="78"/>
    </row>
    <row r="61" spans="1:12" s="54" customFormat="1" ht="14" customHeight="1" thickBot="1">
      <c r="A61" s="139" t="s">
        <v>271</v>
      </c>
      <c r="B61" s="140"/>
      <c r="C61" s="140"/>
      <c r="D61" s="140"/>
      <c r="E61" s="140"/>
      <c r="F61" s="140"/>
      <c r="G61" s="140"/>
      <c r="H61" s="140"/>
      <c r="I61" s="140"/>
      <c r="J61" s="141"/>
    </row>
    <row r="62" spans="1:12" s="54" customFormat="1" ht="14.15" customHeight="1">
      <c r="A62" s="95"/>
      <c r="B62" s="95"/>
      <c r="C62" s="95"/>
      <c r="D62" s="95"/>
      <c r="E62" s="95"/>
      <c r="F62" s="95"/>
      <c r="G62" s="95"/>
      <c r="H62" s="95"/>
      <c r="I62" s="95"/>
      <c r="J62" s="95"/>
      <c r="K62" s="96"/>
    </row>
    <row r="63" spans="1:12" s="96" customFormat="1" ht="14.15" customHeight="1">
      <c r="A63" s="106" t="s">
        <v>82</v>
      </c>
      <c r="B63" s="95"/>
      <c r="C63" s="95"/>
      <c r="D63" s="95"/>
      <c r="E63" s="95"/>
      <c r="F63" s="95"/>
      <c r="G63" s="95"/>
      <c r="H63" s="95"/>
      <c r="I63" s="95"/>
      <c r="J63" s="95"/>
    </row>
    <row r="64" spans="1:12">
      <c r="A64" s="176"/>
      <c r="B64" s="17" t="s">
        <v>180</v>
      </c>
      <c r="C64" s="98"/>
      <c r="D64" s="14"/>
      <c r="E64" s="97">
        <v>1506.6869775372454</v>
      </c>
      <c r="F64" s="97">
        <v>1808.5041685685376</v>
      </c>
      <c r="G64" s="97">
        <v>1742.3017601815648</v>
      </c>
      <c r="H64" s="97">
        <v>1679.3889124597831</v>
      </c>
      <c r="I64" s="97">
        <v>1618.9432352368949</v>
      </c>
      <c r="J64" s="97">
        <v>1561.375923596049</v>
      </c>
      <c r="K64" s="9"/>
      <c r="L64" s="7" t="s">
        <v>437</v>
      </c>
    </row>
    <row r="65" spans="1:12">
      <c r="A65" s="177" t="s">
        <v>368</v>
      </c>
      <c r="B65" s="17" t="s">
        <v>181</v>
      </c>
      <c r="C65" s="98"/>
      <c r="D65" s="14"/>
      <c r="E65" s="97">
        <v>7.1362932869026894</v>
      </c>
      <c r="F65" s="97">
        <v>8.9112981234281303</v>
      </c>
      <c r="G65" s="97">
        <v>8.5219578254981627</v>
      </c>
      <c r="H65" s="97">
        <v>8.1519636293286908</v>
      </c>
      <c r="I65" s="97">
        <v>7.7964790094795902</v>
      </c>
      <c r="J65" s="97">
        <v>7.457922228670923</v>
      </c>
      <c r="K65" s="9"/>
      <c r="L65" s="96"/>
    </row>
    <row r="66" spans="1:12">
      <c r="A66" s="178"/>
      <c r="B66" s="17" t="s">
        <v>182</v>
      </c>
      <c r="C66" s="98"/>
      <c r="D66" s="14"/>
      <c r="E66" s="97">
        <v>3687.176729175852</v>
      </c>
      <c r="F66" s="97">
        <v>4117.5845333080342</v>
      </c>
      <c r="G66" s="97">
        <v>4023.1762819929372</v>
      </c>
      <c r="H66" s="97">
        <v>3933.4591239108881</v>
      </c>
      <c r="I66" s="97">
        <v>3847.2602857536253</v>
      </c>
      <c r="J66" s="97">
        <v>3765.1661541752801</v>
      </c>
      <c r="K66" s="9"/>
      <c r="L66" s="96"/>
    </row>
    <row r="67" spans="1:12" s="54" customFormat="1" ht="14.15" customHeight="1">
      <c r="A67" s="95"/>
      <c r="B67" s="95"/>
      <c r="C67" s="95"/>
      <c r="D67" s="95"/>
      <c r="E67" s="95"/>
      <c r="F67" s="95"/>
      <c r="G67" s="95"/>
      <c r="H67" s="95"/>
      <c r="I67" s="95"/>
      <c r="J67" s="95"/>
      <c r="K67" s="96"/>
    </row>
    <row r="68" spans="1:12" s="54" customFormat="1" ht="14.15" customHeight="1">
      <c r="A68" s="106" t="s">
        <v>26</v>
      </c>
      <c r="B68" s="77"/>
      <c r="C68" s="77"/>
      <c r="D68" s="77"/>
      <c r="E68" s="78"/>
      <c r="F68" s="78"/>
      <c r="G68" s="78"/>
      <c r="H68" s="78"/>
      <c r="I68" s="78"/>
      <c r="J68" s="78"/>
      <c r="K68" s="96"/>
    </row>
    <row r="69" spans="1:12">
      <c r="A69" s="176"/>
      <c r="B69" s="17" t="s">
        <v>180</v>
      </c>
      <c r="C69" s="98"/>
      <c r="D69" s="14"/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</row>
    <row r="70" spans="1:12">
      <c r="A70" s="177" t="s">
        <v>368</v>
      </c>
      <c r="B70" s="17" t="s">
        <v>181</v>
      </c>
      <c r="C70" s="98"/>
      <c r="D70" s="14"/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</row>
    <row r="71" spans="1:12">
      <c r="A71" s="178"/>
      <c r="B71" s="17" t="s">
        <v>182</v>
      </c>
      <c r="C71" s="98"/>
      <c r="D71" s="14"/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</row>
    <row r="72" spans="1:12" s="54" customFormat="1" ht="14.15" customHeight="1">
      <c r="A72" s="95"/>
      <c r="B72" s="95"/>
      <c r="C72" s="95"/>
      <c r="D72" s="95"/>
      <c r="E72" s="95"/>
      <c r="F72" s="95"/>
      <c r="G72" s="95"/>
      <c r="H72" s="95"/>
      <c r="I72" s="95"/>
      <c r="J72" s="95"/>
      <c r="K72" s="96"/>
    </row>
    <row r="73" spans="1:12" s="54" customFormat="1" ht="14.15" customHeight="1">
      <c r="A73" s="95"/>
      <c r="B73" s="95"/>
      <c r="C73" s="95"/>
      <c r="D73" s="95"/>
      <c r="E73" s="95"/>
      <c r="F73" s="95"/>
      <c r="G73" s="95"/>
      <c r="H73" s="95"/>
      <c r="I73" s="95"/>
      <c r="J73" s="95"/>
      <c r="K73" s="96"/>
    </row>
    <row r="74" spans="1:12" s="54" customFormat="1" ht="14.15" customHeight="1">
      <c r="A74" s="95"/>
      <c r="B74" s="95"/>
      <c r="C74" s="95"/>
      <c r="D74" s="95"/>
      <c r="E74" s="95"/>
      <c r="F74" s="95"/>
      <c r="G74" s="95"/>
      <c r="H74" s="95"/>
      <c r="I74" s="95"/>
      <c r="J74" s="95"/>
      <c r="K74" s="96"/>
    </row>
    <row r="75" spans="1:12" s="96" customFormat="1" ht="14.15" customHeight="1">
      <c r="A75" s="106" t="s">
        <v>82</v>
      </c>
      <c r="B75" s="95"/>
      <c r="C75" s="95"/>
      <c r="D75" s="95"/>
      <c r="E75" s="95"/>
      <c r="F75" s="95"/>
      <c r="G75" s="95"/>
      <c r="H75" s="95"/>
      <c r="I75" s="95"/>
      <c r="J75" s="95"/>
    </row>
    <row r="76" spans="1:12">
      <c r="A76" s="176"/>
      <c r="B76" s="17" t="s">
        <v>180</v>
      </c>
      <c r="C76" s="98"/>
      <c r="D76" s="14"/>
      <c r="E76" s="97">
        <v>0</v>
      </c>
      <c r="F76" s="97">
        <v>0</v>
      </c>
      <c r="G76" s="97">
        <v>0</v>
      </c>
      <c r="H76" s="97">
        <v>94</v>
      </c>
      <c r="I76" s="97">
        <v>212.00000000000003</v>
      </c>
      <c r="J76" s="97">
        <v>228</v>
      </c>
      <c r="K76" s="9"/>
      <c r="L76" s="7" t="s">
        <v>436</v>
      </c>
    </row>
    <row r="77" spans="1:12">
      <c r="A77" s="177" t="s">
        <v>179</v>
      </c>
      <c r="B77" s="17" t="s">
        <v>181</v>
      </c>
      <c r="C77" s="98"/>
      <c r="D77" s="14"/>
      <c r="E77" s="97">
        <v>0</v>
      </c>
      <c r="F77" s="97">
        <v>0</v>
      </c>
      <c r="G77" s="97">
        <v>0</v>
      </c>
      <c r="H77" s="97">
        <v>4</v>
      </c>
      <c r="I77" s="97">
        <v>3</v>
      </c>
      <c r="J77" s="97">
        <v>7</v>
      </c>
      <c r="K77" s="9"/>
      <c r="L77" s="7"/>
    </row>
    <row r="78" spans="1:12">
      <c r="A78" s="178"/>
      <c r="B78" s="17" t="s">
        <v>182</v>
      </c>
      <c r="C78" s="98"/>
      <c r="D78" s="14"/>
      <c r="E78" s="97">
        <v>0</v>
      </c>
      <c r="F78" s="97">
        <v>0</v>
      </c>
      <c r="G78" s="97">
        <v>0</v>
      </c>
      <c r="H78" s="97">
        <v>351</v>
      </c>
      <c r="I78" s="97">
        <v>772</v>
      </c>
      <c r="J78" s="97">
        <v>1315</v>
      </c>
      <c r="K78" s="9"/>
      <c r="L78" s="7"/>
    </row>
    <row r="79" spans="1:12">
      <c r="A79" s="109"/>
      <c r="B79" s="98"/>
      <c r="C79" s="98"/>
      <c r="D79" s="14"/>
      <c r="E79" s="99"/>
      <c r="F79" s="99"/>
      <c r="G79" s="99"/>
      <c r="H79" s="99"/>
      <c r="I79" s="99"/>
      <c r="J79" s="99"/>
      <c r="K79" s="96"/>
    </row>
    <row r="80" spans="1:12" s="54" customFormat="1" ht="14.15" customHeight="1">
      <c r="A80" s="106" t="s">
        <v>26</v>
      </c>
      <c r="B80" s="77"/>
      <c r="C80" s="77"/>
      <c r="D80" s="77"/>
      <c r="E80" s="78"/>
      <c r="F80" s="78"/>
      <c r="G80" s="78"/>
      <c r="H80" s="78"/>
      <c r="I80" s="78"/>
      <c r="J80" s="78"/>
      <c r="K80" s="96"/>
    </row>
    <row r="81" spans="1:12">
      <c r="A81" s="176"/>
      <c r="B81" s="17" t="s">
        <v>180</v>
      </c>
      <c r="C81" s="98"/>
      <c r="D81" s="14"/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</row>
    <row r="82" spans="1:12">
      <c r="A82" s="177" t="s">
        <v>179</v>
      </c>
      <c r="B82" s="17" t="s">
        <v>181</v>
      </c>
      <c r="C82" s="98"/>
      <c r="D82" s="14"/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8">
        <v>0</v>
      </c>
    </row>
    <row r="83" spans="1:12">
      <c r="A83" s="178"/>
      <c r="B83" s="17" t="s">
        <v>182</v>
      </c>
      <c r="C83" s="98"/>
      <c r="D83" s="14"/>
      <c r="E83" s="28">
        <v>0</v>
      </c>
      <c r="F83" s="28">
        <v>0</v>
      </c>
      <c r="G83" s="28">
        <v>0</v>
      </c>
      <c r="H83" s="28">
        <v>0</v>
      </c>
      <c r="I83" s="28">
        <v>0</v>
      </c>
      <c r="J83" s="28">
        <v>0</v>
      </c>
    </row>
    <row r="84" spans="1:12">
      <c r="A84" s="110"/>
      <c r="B84" s="98"/>
      <c r="C84" s="98"/>
      <c r="D84" s="14"/>
      <c r="E84" s="99"/>
      <c r="F84" s="99"/>
      <c r="G84" s="99"/>
      <c r="H84" s="99"/>
      <c r="I84" s="99"/>
      <c r="J84" s="99"/>
    </row>
    <row r="85" spans="1:12">
      <c r="A85" s="110"/>
      <c r="B85" s="98"/>
      <c r="C85" s="98"/>
      <c r="D85" s="14"/>
      <c r="E85" s="99"/>
      <c r="F85" s="99"/>
      <c r="G85" s="99"/>
      <c r="H85" s="99"/>
      <c r="I85" s="99"/>
      <c r="J85" s="99"/>
    </row>
    <row r="86" spans="1:12">
      <c r="A86" s="110"/>
      <c r="B86" s="98"/>
      <c r="C86" s="98"/>
      <c r="D86" s="14"/>
      <c r="E86" s="99"/>
      <c r="F86" s="99"/>
      <c r="G86" s="99"/>
      <c r="H86" s="99"/>
      <c r="I86" s="99"/>
      <c r="J86" s="99"/>
    </row>
    <row r="87" spans="1:12" s="96" customFormat="1" ht="14.15" customHeight="1">
      <c r="A87" s="106" t="s">
        <v>82</v>
      </c>
      <c r="B87" s="95"/>
      <c r="C87" s="95"/>
      <c r="D87" s="95"/>
      <c r="E87" s="95"/>
      <c r="F87" s="95"/>
      <c r="G87" s="95"/>
      <c r="H87" s="95"/>
      <c r="I87" s="95"/>
      <c r="J87" s="95"/>
    </row>
    <row r="88" spans="1:12">
      <c r="A88" s="176"/>
      <c r="B88" s="17" t="s">
        <v>180</v>
      </c>
      <c r="C88" s="98"/>
      <c r="D88" s="14"/>
      <c r="E88" s="97">
        <v>213.72676753079526</v>
      </c>
      <c r="F88" s="97">
        <v>232.26918688051927</v>
      </c>
      <c r="G88" s="97">
        <v>250.30860209961051</v>
      </c>
      <c r="H88" s="97">
        <v>267.87000718213767</v>
      </c>
      <c r="I88" s="97">
        <v>284.97214762365229</v>
      </c>
      <c r="J88" s="97">
        <v>301.63689316896449</v>
      </c>
      <c r="K88" s="9"/>
      <c r="L88" s="7" t="s">
        <v>436</v>
      </c>
    </row>
    <row r="89" spans="1:12">
      <c r="A89" s="177" t="s">
        <v>183</v>
      </c>
      <c r="B89" s="17" t="s">
        <v>181</v>
      </c>
      <c r="C89" s="98"/>
      <c r="D89" s="14"/>
      <c r="E89" s="97">
        <v>0</v>
      </c>
      <c r="F89" s="97">
        <v>0</v>
      </c>
      <c r="G89" s="97">
        <v>0</v>
      </c>
      <c r="H89" s="97">
        <v>0</v>
      </c>
      <c r="I89" s="97">
        <v>0</v>
      </c>
      <c r="J89" s="97">
        <v>0</v>
      </c>
      <c r="K89" s="9"/>
      <c r="L89" s="7"/>
    </row>
    <row r="90" spans="1:12">
      <c r="A90" s="178"/>
      <c r="B90" s="17" t="s">
        <v>182</v>
      </c>
      <c r="C90" s="98"/>
      <c r="D90" s="14"/>
      <c r="E90" s="97">
        <v>475.18891226530263</v>
      </c>
      <c r="F90" s="97">
        <v>516.41515726661203</v>
      </c>
      <c r="G90" s="97">
        <v>556.52304920217387</v>
      </c>
      <c r="H90" s="97">
        <v>595.56815841065918</v>
      </c>
      <c r="I90" s="97">
        <v>633.59216264607062</v>
      </c>
      <c r="J90" s="97">
        <v>670.64368595474537</v>
      </c>
      <c r="K90" s="9"/>
      <c r="L90" s="7"/>
    </row>
    <row r="91" spans="1:12">
      <c r="A91" s="109"/>
      <c r="B91" s="98"/>
      <c r="C91" s="98"/>
      <c r="D91" s="14"/>
      <c r="E91" s="99"/>
      <c r="F91" s="99"/>
      <c r="G91" s="99"/>
      <c r="H91" s="99"/>
      <c r="I91" s="99"/>
      <c r="J91" s="99"/>
      <c r="K91" s="96"/>
    </row>
    <row r="92" spans="1:12" s="54" customFormat="1" ht="14.15" customHeight="1">
      <c r="A92" s="106" t="s">
        <v>26</v>
      </c>
      <c r="B92" s="77"/>
      <c r="C92" s="77"/>
      <c r="D92" s="77"/>
      <c r="E92" s="78"/>
      <c r="F92" s="78"/>
      <c r="G92" s="78"/>
      <c r="H92" s="78"/>
      <c r="I92" s="78"/>
      <c r="J92" s="78"/>
      <c r="K92" s="96"/>
    </row>
    <row r="93" spans="1:12">
      <c r="A93" s="176"/>
      <c r="B93" s="17" t="s">
        <v>180</v>
      </c>
      <c r="C93" s="98"/>
      <c r="D93" s="14"/>
      <c r="E93" s="28">
        <v>0</v>
      </c>
      <c r="F93" s="28">
        <v>0</v>
      </c>
      <c r="G93" s="28">
        <v>0</v>
      </c>
      <c r="H93" s="28">
        <v>0</v>
      </c>
      <c r="I93" s="28">
        <v>0</v>
      </c>
      <c r="J93" s="28">
        <v>0</v>
      </c>
    </row>
    <row r="94" spans="1:12">
      <c r="A94" s="177" t="s">
        <v>183</v>
      </c>
      <c r="B94" s="17" t="s">
        <v>181</v>
      </c>
      <c r="C94" s="98"/>
      <c r="D94" s="14"/>
      <c r="E94" s="28">
        <v>0</v>
      </c>
      <c r="F94" s="28">
        <v>0</v>
      </c>
      <c r="G94" s="28">
        <v>0</v>
      </c>
      <c r="H94" s="28">
        <v>0</v>
      </c>
      <c r="I94" s="28">
        <v>0</v>
      </c>
      <c r="J94" s="28">
        <v>0</v>
      </c>
    </row>
    <row r="95" spans="1:12">
      <c r="A95" s="178"/>
      <c r="B95" s="17" t="s">
        <v>182</v>
      </c>
      <c r="C95" s="98"/>
      <c r="D95" s="14"/>
      <c r="E95" s="28">
        <v>0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</row>
    <row r="96" spans="1:12">
      <c r="A96" s="110"/>
      <c r="B96" s="98"/>
      <c r="C96" s="98"/>
      <c r="D96" s="14"/>
      <c r="E96" s="14"/>
      <c r="F96" s="14"/>
      <c r="G96" s="14"/>
      <c r="H96" s="14"/>
      <c r="I96" s="14"/>
      <c r="J96" s="14"/>
      <c r="K96" s="14"/>
    </row>
    <row r="97" spans="1:12" ht="15" thickBot="1">
      <c r="A97" s="110"/>
      <c r="B97" s="98"/>
      <c r="C97" s="98"/>
      <c r="D97" s="14"/>
      <c r="E97" s="14"/>
      <c r="F97" s="14"/>
      <c r="G97" s="14"/>
      <c r="H97" s="14"/>
      <c r="I97" s="14"/>
      <c r="J97" s="14"/>
      <c r="K97" s="14"/>
    </row>
    <row r="98" spans="1:12" s="54" customFormat="1" ht="14.15" customHeight="1" thickBot="1">
      <c r="A98" s="139" t="s">
        <v>352</v>
      </c>
      <c r="B98" s="140"/>
      <c r="C98" s="140"/>
      <c r="D98" s="140"/>
      <c r="E98" s="140"/>
      <c r="F98" s="140"/>
      <c r="G98" s="140"/>
      <c r="H98" s="140"/>
      <c r="I98" s="140"/>
      <c r="J98" s="141"/>
    </row>
    <row r="99" spans="1:12">
      <c r="A99" s="110"/>
      <c r="B99" s="98"/>
      <c r="C99" s="98"/>
      <c r="D99" s="14"/>
      <c r="E99" s="14"/>
      <c r="F99" s="14"/>
      <c r="G99" s="14"/>
      <c r="H99" s="14"/>
      <c r="I99" s="14"/>
      <c r="J99" s="14"/>
    </row>
    <row r="100" spans="1:12">
      <c r="A100" s="106" t="s">
        <v>82</v>
      </c>
      <c r="B100" s="95"/>
      <c r="C100" s="95"/>
      <c r="D100" s="95"/>
      <c r="E100" s="95"/>
      <c r="F100" s="95"/>
      <c r="G100" s="95"/>
      <c r="H100" s="95"/>
      <c r="I100" s="95"/>
      <c r="J100" s="95"/>
    </row>
    <row r="101" spans="1:12">
      <c r="A101" s="180"/>
      <c r="B101" s="179" t="s">
        <v>9</v>
      </c>
      <c r="C101" s="98"/>
      <c r="D101" s="14"/>
      <c r="E101" s="97">
        <v>0</v>
      </c>
      <c r="F101" s="97">
        <v>0</v>
      </c>
      <c r="G101" s="97">
        <v>0</v>
      </c>
      <c r="H101" s="97">
        <v>2</v>
      </c>
      <c r="I101" s="97">
        <v>60</v>
      </c>
      <c r="J101" s="97">
        <v>59</v>
      </c>
      <c r="K101" s="9"/>
      <c r="L101" s="7" t="s">
        <v>438</v>
      </c>
    </row>
    <row r="102" spans="1:12">
      <c r="A102" s="177"/>
      <c r="B102" s="179" t="s">
        <v>11</v>
      </c>
      <c r="C102" s="98"/>
      <c r="D102" s="14"/>
      <c r="E102" s="97">
        <v>0</v>
      </c>
      <c r="F102" s="97">
        <v>0</v>
      </c>
      <c r="G102" s="97">
        <v>0</v>
      </c>
      <c r="H102" s="97">
        <v>17</v>
      </c>
      <c r="I102" s="97">
        <v>24.000000000000004</v>
      </c>
      <c r="J102" s="97">
        <v>72</v>
      </c>
    </row>
    <row r="103" spans="1:12">
      <c r="A103" s="177"/>
      <c r="B103" s="179" t="s">
        <v>12</v>
      </c>
      <c r="C103" s="98"/>
      <c r="D103" s="14"/>
      <c r="E103" s="97">
        <v>0</v>
      </c>
      <c r="F103" s="97">
        <v>0</v>
      </c>
      <c r="G103" s="97">
        <v>0</v>
      </c>
      <c r="H103" s="97">
        <v>10</v>
      </c>
      <c r="I103" s="97">
        <v>19</v>
      </c>
      <c r="J103" s="97">
        <v>50</v>
      </c>
    </row>
    <row r="104" spans="1:12">
      <c r="A104" s="181"/>
      <c r="B104" s="179" t="s">
        <v>13</v>
      </c>
      <c r="C104" s="98"/>
      <c r="D104" s="14"/>
      <c r="E104" s="97">
        <v>0</v>
      </c>
      <c r="F104" s="97">
        <v>0</v>
      </c>
      <c r="G104" s="97">
        <v>0</v>
      </c>
      <c r="H104" s="97">
        <v>11</v>
      </c>
      <c r="I104" s="97">
        <v>17</v>
      </c>
      <c r="J104" s="97">
        <v>47</v>
      </c>
    </row>
    <row r="105" spans="1:12" s="54" customFormat="1" ht="14.15" customHeight="1">
      <c r="A105" s="181"/>
      <c r="B105" s="179" t="s">
        <v>15</v>
      </c>
      <c r="C105" s="98"/>
      <c r="D105" s="77"/>
      <c r="E105" s="97">
        <v>0</v>
      </c>
      <c r="F105" s="97">
        <v>0</v>
      </c>
      <c r="G105" s="97">
        <v>0</v>
      </c>
      <c r="H105" s="97">
        <v>7</v>
      </c>
      <c r="I105" s="97">
        <v>30</v>
      </c>
      <c r="J105" s="97">
        <v>34</v>
      </c>
      <c r="K105"/>
    </row>
    <row r="106" spans="1:12">
      <c r="A106" s="181"/>
      <c r="B106" s="179" t="s">
        <v>16</v>
      </c>
      <c r="C106" s="98"/>
      <c r="D106" s="14"/>
      <c r="E106" s="97">
        <v>0</v>
      </c>
      <c r="F106" s="97">
        <v>0</v>
      </c>
      <c r="G106" s="97">
        <v>0</v>
      </c>
      <c r="H106" s="97">
        <v>4</v>
      </c>
      <c r="I106" s="97">
        <v>18</v>
      </c>
      <c r="J106" s="97">
        <v>21</v>
      </c>
    </row>
    <row r="107" spans="1:12">
      <c r="A107" s="183" t="s">
        <v>179</v>
      </c>
      <c r="B107" s="179" t="s">
        <v>17</v>
      </c>
      <c r="C107" s="98"/>
      <c r="D107" s="14"/>
      <c r="E107" s="97">
        <v>0</v>
      </c>
      <c r="F107" s="97">
        <v>0</v>
      </c>
      <c r="G107" s="97">
        <v>0</v>
      </c>
      <c r="H107" s="97">
        <v>4</v>
      </c>
      <c r="I107" s="97">
        <v>19</v>
      </c>
      <c r="J107" s="97">
        <v>16</v>
      </c>
    </row>
    <row r="108" spans="1:12">
      <c r="A108" s="181"/>
      <c r="B108" s="179" t="s">
        <v>19</v>
      </c>
      <c r="C108" s="98"/>
      <c r="D108" s="14"/>
      <c r="E108" s="97">
        <v>0</v>
      </c>
      <c r="F108" s="97">
        <v>0</v>
      </c>
      <c r="G108" s="97">
        <v>0</v>
      </c>
      <c r="H108" s="97">
        <v>0</v>
      </c>
      <c r="I108" s="97">
        <v>9</v>
      </c>
      <c r="J108" s="97">
        <v>14</v>
      </c>
    </row>
    <row r="109" spans="1:12">
      <c r="A109" s="181"/>
      <c r="B109" s="179" t="s">
        <v>20</v>
      </c>
      <c r="C109" s="98"/>
      <c r="D109" s="14"/>
      <c r="E109" s="97">
        <v>0</v>
      </c>
      <c r="F109" s="97">
        <v>0</v>
      </c>
      <c r="G109" s="97">
        <v>0</v>
      </c>
      <c r="H109" s="97">
        <v>3</v>
      </c>
      <c r="I109" s="97">
        <v>8</v>
      </c>
      <c r="J109" s="97">
        <v>8</v>
      </c>
    </row>
    <row r="110" spans="1:12">
      <c r="A110" s="181"/>
      <c r="B110" s="179" t="s">
        <v>21</v>
      </c>
      <c r="C110" s="98"/>
      <c r="D110" s="14"/>
      <c r="E110" s="97">
        <v>0</v>
      </c>
      <c r="F110" s="97">
        <v>0</v>
      </c>
      <c r="G110" s="97">
        <v>0</v>
      </c>
      <c r="H110" s="97">
        <v>0</v>
      </c>
      <c r="I110" s="97">
        <v>0</v>
      </c>
      <c r="J110" s="97">
        <v>0</v>
      </c>
    </row>
    <row r="111" spans="1:12">
      <c r="A111" s="181"/>
      <c r="B111" s="179" t="s">
        <v>23</v>
      </c>
      <c r="C111" s="98"/>
      <c r="D111" s="14"/>
      <c r="E111" s="97">
        <v>0</v>
      </c>
      <c r="F111" s="97">
        <v>0</v>
      </c>
      <c r="G111" s="97">
        <v>0</v>
      </c>
      <c r="H111" s="97">
        <v>0</v>
      </c>
      <c r="I111" s="97">
        <v>0</v>
      </c>
      <c r="J111" s="97">
        <v>0</v>
      </c>
    </row>
    <row r="112" spans="1:12">
      <c r="A112" s="181"/>
      <c r="B112" s="179" t="s">
        <v>24</v>
      </c>
      <c r="C112" s="98"/>
      <c r="D112" s="14"/>
      <c r="E112" s="97">
        <v>0</v>
      </c>
      <c r="F112" s="97">
        <v>0</v>
      </c>
      <c r="G112" s="97">
        <v>0</v>
      </c>
      <c r="H112" s="97">
        <v>0</v>
      </c>
      <c r="I112" s="97">
        <v>0</v>
      </c>
      <c r="J112" s="97">
        <v>0</v>
      </c>
    </row>
    <row r="113" spans="1:11">
      <c r="A113" s="182"/>
      <c r="B113" s="179" t="s">
        <v>25</v>
      </c>
      <c r="C113" s="98"/>
      <c r="D113" s="14"/>
      <c r="E113" s="97">
        <v>0</v>
      </c>
      <c r="F113" s="97">
        <v>0</v>
      </c>
      <c r="G113" s="97">
        <v>0</v>
      </c>
      <c r="H113" s="97">
        <v>0</v>
      </c>
      <c r="I113" s="97">
        <v>0</v>
      </c>
      <c r="J113" s="97">
        <v>0</v>
      </c>
    </row>
    <row r="114" spans="1:11">
      <c r="A114" s="110"/>
      <c r="B114" s="98"/>
      <c r="C114" s="98"/>
      <c r="D114" s="14"/>
      <c r="E114" s="14"/>
      <c r="F114" s="14"/>
      <c r="G114" s="14"/>
      <c r="H114" s="14"/>
      <c r="I114" s="14"/>
      <c r="J114" s="14"/>
    </row>
    <row r="115" spans="1:11">
      <c r="A115" s="106" t="s">
        <v>26</v>
      </c>
      <c r="B115" s="98"/>
      <c r="C115" s="98"/>
      <c r="D115" s="14"/>
      <c r="E115" s="14"/>
      <c r="F115" s="14"/>
      <c r="G115" s="14"/>
      <c r="H115" s="14"/>
      <c r="I115" s="14"/>
      <c r="J115" s="14"/>
    </row>
    <row r="116" spans="1:11">
      <c r="A116" s="180"/>
      <c r="B116" s="17" t="s">
        <v>9</v>
      </c>
      <c r="C116" s="98"/>
      <c r="D116" s="14"/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</row>
    <row r="117" spans="1:11">
      <c r="A117" s="177"/>
      <c r="B117" s="17" t="s">
        <v>11</v>
      </c>
      <c r="C117" s="98"/>
      <c r="D117" s="14"/>
      <c r="E117" s="28">
        <v>0</v>
      </c>
      <c r="F117" s="28">
        <v>0</v>
      </c>
      <c r="G117" s="28">
        <v>0</v>
      </c>
      <c r="H117" s="28">
        <v>0</v>
      </c>
      <c r="I117" s="28">
        <v>0</v>
      </c>
      <c r="J117" s="28">
        <v>0</v>
      </c>
      <c r="K117" s="14"/>
    </row>
    <row r="118" spans="1:11">
      <c r="A118" s="177"/>
      <c r="B118" s="17" t="s">
        <v>12</v>
      </c>
      <c r="C118" s="98"/>
      <c r="D118" s="14"/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14"/>
    </row>
    <row r="119" spans="1:11">
      <c r="A119" s="181"/>
      <c r="B119" s="17" t="s">
        <v>13</v>
      </c>
      <c r="C119" s="98"/>
      <c r="D119" s="14"/>
      <c r="E119" s="28">
        <v>0</v>
      </c>
      <c r="F119" s="28">
        <v>0</v>
      </c>
      <c r="G119" s="28">
        <v>0</v>
      </c>
      <c r="H119" s="28">
        <v>0</v>
      </c>
      <c r="I119" s="28">
        <v>0</v>
      </c>
      <c r="J119" s="28">
        <v>0</v>
      </c>
      <c r="K119" s="14"/>
    </row>
    <row r="120" spans="1:11">
      <c r="A120" s="181"/>
      <c r="B120" s="17" t="s">
        <v>15</v>
      </c>
      <c r="C120" s="98"/>
      <c r="D120" s="14"/>
      <c r="E120" s="28">
        <v>0</v>
      </c>
      <c r="F120" s="28">
        <v>0</v>
      </c>
      <c r="G120" s="28">
        <v>0</v>
      </c>
      <c r="H120" s="28">
        <v>0</v>
      </c>
      <c r="I120" s="28">
        <v>0</v>
      </c>
      <c r="J120" s="28">
        <v>0</v>
      </c>
      <c r="K120" s="14"/>
    </row>
    <row r="121" spans="1:11">
      <c r="A121" s="181"/>
      <c r="B121" s="17" t="s">
        <v>16</v>
      </c>
      <c r="C121" s="98"/>
      <c r="D121" s="14"/>
      <c r="E121" s="28">
        <v>0</v>
      </c>
      <c r="F121" s="28">
        <v>0</v>
      </c>
      <c r="G121" s="28">
        <v>0</v>
      </c>
      <c r="H121" s="28">
        <v>0</v>
      </c>
      <c r="I121" s="28">
        <v>0</v>
      </c>
      <c r="J121" s="28">
        <v>0</v>
      </c>
      <c r="K121" s="14"/>
    </row>
    <row r="122" spans="1:11">
      <c r="A122" s="183" t="s">
        <v>179</v>
      </c>
      <c r="B122" s="17" t="s">
        <v>17</v>
      </c>
      <c r="C122" s="98"/>
      <c r="D122" s="14"/>
      <c r="E122" s="28">
        <v>0</v>
      </c>
      <c r="F122" s="28">
        <v>0</v>
      </c>
      <c r="G122" s="28">
        <v>0</v>
      </c>
      <c r="H122" s="28">
        <v>0</v>
      </c>
      <c r="I122" s="28">
        <v>0</v>
      </c>
      <c r="J122" s="28">
        <v>0</v>
      </c>
      <c r="K122" s="14"/>
    </row>
    <row r="123" spans="1:11">
      <c r="A123" s="181"/>
      <c r="B123" s="17" t="s">
        <v>19</v>
      </c>
      <c r="C123" s="98"/>
      <c r="D123" s="14"/>
      <c r="E123" s="28">
        <v>0</v>
      </c>
      <c r="F123" s="28">
        <v>0</v>
      </c>
      <c r="G123" s="28">
        <v>0</v>
      </c>
      <c r="H123" s="28">
        <v>0</v>
      </c>
      <c r="I123" s="28">
        <v>0</v>
      </c>
      <c r="J123" s="28">
        <v>0</v>
      </c>
      <c r="K123" s="14"/>
    </row>
    <row r="124" spans="1:11">
      <c r="A124" s="181"/>
      <c r="B124" s="17" t="s">
        <v>20</v>
      </c>
      <c r="C124" s="98"/>
      <c r="D124" s="14"/>
      <c r="E124" s="28">
        <v>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14"/>
    </row>
    <row r="125" spans="1:11">
      <c r="A125" s="181"/>
      <c r="B125" s="17" t="s">
        <v>21</v>
      </c>
      <c r="C125" s="98"/>
      <c r="D125" s="14"/>
      <c r="E125" s="28">
        <v>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14"/>
    </row>
    <row r="126" spans="1:11">
      <c r="A126" s="181"/>
      <c r="B126" s="17" t="s">
        <v>23</v>
      </c>
      <c r="C126" s="98"/>
      <c r="D126" s="14"/>
      <c r="E126" s="28">
        <v>0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14"/>
    </row>
    <row r="127" spans="1:11">
      <c r="A127" s="181"/>
      <c r="B127" s="17" t="s">
        <v>24</v>
      </c>
      <c r="C127" s="98"/>
      <c r="D127" s="14"/>
      <c r="E127" s="28">
        <v>0</v>
      </c>
      <c r="F127" s="28">
        <v>0</v>
      </c>
      <c r="G127" s="28">
        <v>0</v>
      </c>
      <c r="H127" s="28">
        <v>0</v>
      </c>
      <c r="I127" s="28">
        <v>0</v>
      </c>
      <c r="J127" s="28">
        <v>0</v>
      </c>
      <c r="K127" s="14"/>
    </row>
    <row r="128" spans="1:11">
      <c r="A128" s="182"/>
      <c r="B128" s="17" t="s">
        <v>25</v>
      </c>
      <c r="C128" s="98"/>
      <c r="D128" s="14"/>
      <c r="E128" s="28">
        <v>0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14"/>
    </row>
    <row r="129" spans="1:12">
      <c r="A129" s="110"/>
      <c r="B129" s="110"/>
      <c r="C129" s="110"/>
      <c r="D129" s="110"/>
      <c r="E129" s="110"/>
      <c r="F129" s="110"/>
      <c r="G129" s="110"/>
      <c r="H129" s="110"/>
      <c r="I129" s="110"/>
      <c r="J129" s="110"/>
      <c r="K129" s="14"/>
    </row>
    <row r="130" spans="1:12">
      <c r="A130" s="110"/>
      <c r="B130" s="98"/>
      <c r="C130" s="98"/>
      <c r="D130" s="14"/>
      <c r="E130" s="14"/>
      <c r="F130" s="14"/>
      <c r="G130" s="14"/>
      <c r="H130" s="14"/>
      <c r="I130" s="14"/>
      <c r="J130" s="14"/>
      <c r="K130" s="14"/>
    </row>
    <row r="131" spans="1:12">
      <c r="A131" s="110"/>
      <c r="B131" s="98"/>
      <c r="C131" s="98"/>
      <c r="D131" s="14"/>
      <c r="E131" s="14"/>
      <c r="F131" s="14"/>
      <c r="G131" s="14"/>
      <c r="H131" s="14"/>
      <c r="I131" s="14"/>
      <c r="J131" s="14"/>
      <c r="K131" s="14"/>
    </row>
    <row r="132" spans="1:12" s="96" customFormat="1" ht="14.15" customHeight="1">
      <c r="A132" s="106" t="s">
        <v>82</v>
      </c>
      <c r="B132" s="95"/>
      <c r="C132" s="95"/>
      <c r="D132" s="95"/>
      <c r="E132" s="95"/>
      <c r="F132" s="95"/>
      <c r="G132" s="95"/>
      <c r="H132" s="95"/>
      <c r="I132" s="95"/>
      <c r="J132" s="95"/>
    </row>
    <row r="133" spans="1:12">
      <c r="A133" s="180"/>
      <c r="B133" s="17" t="s">
        <v>9</v>
      </c>
      <c r="C133" s="98"/>
      <c r="D133" s="14"/>
      <c r="E133" s="97">
        <v>6.9683995425872602</v>
      </c>
      <c r="F133" s="97">
        <v>7.2713295328460896</v>
      </c>
      <c r="G133" s="97">
        <v>7.5682009232997416</v>
      </c>
      <c r="H133" s="97">
        <v>7.8610332472166098</v>
      </c>
      <c r="I133" s="97">
        <v>8.1478069713283006</v>
      </c>
      <c r="J133" s="97">
        <v>8.4305416289032085</v>
      </c>
      <c r="K133" s="9"/>
      <c r="L133" s="7" t="s">
        <v>438</v>
      </c>
    </row>
    <row r="134" spans="1:12">
      <c r="A134" s="177"/>
      <c r="B134" s="17" t="s">
        <v>11</v>
      </c>
      <c r="C134" s="98"/>
      <c r="D134" s="14"/>
      <c r="E134" s="97">
        <v>9.9268772558358709</v>
      </c>
      <c r="F134" s="97">
        <v>10.358418072637894</v>
      </c>
      <c r="G134" s="97">
        <v>10.781328073103877</v>
      </c>
      <c r="H134" s="97">
        <v>11.198484196012499</v>
      </c>
      <c r="I134" s="97">
        <v>11.607009502585083</v>
      </c>
      <c r="J134" s="97">
        <v>12.009780931600304</v>
      </c>
      <c r="K134" s="96"/>
    </row>
    <row r="135" spans="1:12">
      <c r="A135" s="177"/>
      <c r="B135" s="17" t="s">
        <v>12</v>
      </c>
      <c r="C135" s="98"/>
      <c r="D135" s="14"/>
      <c r="E135" s="97">
        <v>10.062196135818757</v>
      </c>
      <c r="F135" s="97">
        <v>10.49961952963786</v>
      </c>
      <c r="G135" s="97">
        <v>10.928294455580581</v>
      </c>
      <c r="H135" s="97">
        <v>11.351137069605713</v>
      </c>
      <c r="I135" s="97">
        <v>11.765231215754463</v>
      </c>
      <c r="J135" s="97">
        <v>12.173493049985625</v>
      </c>
      <c r="K135" s="96"/>
    </row>
    <row r="136" spans="1:12">
      <c r="A136" s="181"/>
      <c r="B136" s="17" t="s">
        <v>13</v>
      </c>
      <c r="C136" s="98"/>
      <c r="D136" s="14"/>
      <c r="E136" s="97">
        <v>3.0016198831108722</v>
      </c>
      <c r="F136" s="97">
        <v>3.1321061843618883</v>
      </c>
      <c r="G136" s="97">
        <v>3.2599827595878836</v>
      </c>
      <c r="H136" s="97">
        <v>3.3861195174638659</v>
      </c>
      <c r="I136" s="97">
        <v>3.5096465493148279</v>
      </c>
      <c r="J136" s="97">
        <v>3.6314337638157763</v>
      </c>
      <c r="K136" s="96"/>
    </row>
    <row r="137" spans="1:12">
      <c r="A137" s="181"/>
      <c r="B137" s="17" t="s">
        <v>15</v>
      </c>
      <c r="C137" s="98"/>
      <c r="D137" s="14"/>
      <c r="E137" s="97">
        <v>2.4841383769998955</v>
      </c>
      <c r="F137" s="97">
        <v>2.5921287426135704</v>
      </c>
      <c r="G137" s="97">
        <v>2.6979593009149716</v>
      </c>
      <c r="H137" s="97">
        <v>2.802349987674857</v>
      </c>
      <c r="I137" s="97">
        <v>2.9045808671224691</v>
      </c>
      <c r="J137" s="97">
        <v>3.0053718750285654</v>
      </c>
      <c r="K137" s="96"/>
    </row>
    <row r="138" spans="1:12">
      <c r="A138" s="181"/>
      <c r="B138" s="17" t="s">
        <v>16</v>
      </c>
      <c r="C138" s="98"/>
      <c r="D138" s="14"/>
      <c r="E138" s="97">
        <v>0.33012820512820512</v>
      </c>
      <c r="F138" s="97">
        <v>0.3444795254496747</v>
      </c>
      <c r="G138" s="97">
        <v>0.35854381936471491</v>
      </c>
      <c r="H138" s="97">
        <v>0.3724167623421355</v>
      </c>
      <c r="I138" s="97">
        <v>0.38600267891312667</v>
      </c>
      <c r="J138" s="97">
        <v>0.39939724454649828</v>
      </c>
      <c r="K138" s="96"/>
    </row>
    <row r="139" spans="1:12">
      <c r="A139" s="183" t="s">
        <v>183</v>
      </c>
      <c r="B139" s="17" t="s">
        <v>17</v>
      </c>
      <c r="C139" s="98"/>
      <c r="D139" s="14"/>
      <c r="E139" s="97">
        <v>0.86575780786829071</v>
      </c>
      <c r="F139" s="97">
        <v>0.9033939971684628</v>
      </c>
      <c r="G139" s="97">
        <v>0.94027746268263135</v>
      </c>
      <c r="H139" s="97">
        <v>0.97665911233946434</v>
      </c>
      <c r="I139" s="97">
        <v>1.0122880382102939</v>
      </c>
      <c r="J139" s="97">
        <v>1.0474151482237877</v>
      </c>
      <c r="K139" s="96"/>
    </row>
    <row r="140" spans="1:12">
      <c r="A140" s="181"/>
      <c r="B140" s="17" t="s">
        <v>19</v>
      </c>
      <c r="C140" s="98"/>
      <c r="D140" s="14"/>
      <c r="E140" s="97">
        <v>0.29786774861878451</v>
      </c>
      <c r="F140" s="97">
        <v>0.31081664364640882</v>
      </c>
      <c r="G140" s="97">
        <v>0.32350656077348067</v>
      </c>
      <c r="H140" s="97">
        <v>0.33602382596685082</v>
      </c>
      <c r="I140" s="97">
        <v>0.34828211325966851</v>
      </c>
      <c r="J140" s="97">
        <v>0.36036774861878451</v>
      </c>
      <c r="K140" s="96"/>
    </row>
    <row r="141" spans="1:12">
      <c r="A141" s="181"/>
      <c r="B141" s="17" t="s">
        <v>20</v>
      </c>
      <c r="C141" s="98"/>
      <c r="D141" s="14"/>
      <c r="E141" s="97">
        <v>0</v>
      </c>
      <c r="F141" s="97">
        <v>0</v>
      </c>
      <c r="G141" s="97">
        <v>0</v>
      </c>
      <c r="H141" s="97">
        <v>0</v>
      </c>
      <c r="I141" s="97">
        <v>0</v>
      </c>
      <c r="J141" s="97">
        <v>0</v>
      </c>
      <c r="K141" s="96"/>
    </row>
    <row r="142" spans="1:12">
      <c r="A142" s="181"/>
      <c r="B142" s="17" t="s">
        <v>21</v>
      </c>
      <c r="C142" s="98"/>
      <c r="D142" s="14"/>
      <c r="E142" s="97">
        <v>0.99038461538461542</v>
      </c>
      <c r="F142" s="97">
        <v>1.0334385763490241</v>
      </c>
      <c r="G142" s="97">
        <v>1.0756314580941446</v>
      </c>
      <c r="H142" s="97">
        <v>1.1172502870264065</v>
      </c>
      <c r="I142" s="97">
        <v>1.1580080367393801</v>
      </c>
      <c r="J142" s="97">
        <v>1.1981917336394949</v>
      </c>
      <c r="K142" s="96"/>
    </row>
    <row r="143" spans="1:12">
      <c r="A143" s="181"/>
      <c r="B143" s="17" t="s">
        <v>23</v>
      </c>
      <c r="C143" s="98"/>
      <c r="D143" s="14"/>
      <c r="E143" s="97">
        <v>0</v>
      </c>
      <c r="F143" s="97">
        <v>0</v>
      </c>
      <c r="G143" s="97">
        <v>0</v>
      </c>
      <c r="H143" s="97">
        <v>0</v>
      </c>
      <c r="I143" s="97">
        <v>0</v>
      </c>
      <c r="J143" s="97">
        <v>0</v>
      </c>
      <c r="K143" s="96"/>
    </row>
    <row r="144" spans="1:12">
      <c r="A144" s="181"/>
      <c r="B144" s="17" t="s">
        <v>24</v>
      </c>
      <c r="C144" s="98"/>
      <c r="D144" s="14"/>
      <c r="E144" s="97">
        <v>0</v>
      </c>
      <c r="F144" s="97">
        <v>0</v>
      </c>
      <c r="G144" s="97">
        <v>0</v>
      </c>
      <c r="H144" s="97">
        <v>0</v>
      </c>
      <c r="I144" s="97">
        <v>0</v>
      </c>
      <c r="J144" s="97">
        <v>0</v>
      </c>
      <c r="K144" s="96"/>
    </row>
    <row r="145" spans="1:11">
      <c r="A145" s="182"/>
      <c r="B145" s="17" t="s">
        <v>25</v>
      </c>
      <c r="C145" s="98"/>
      <c r="D145" s="14"/>
      <c r="E145" s="97">
        <v>0.93997606224608543</v>
      </c>
      <c r="F145" s="97">
        <v>0.98083866457528779</v>
      </c>
      <c r="G145" s="97">
        <v>1.0208840148579061</v>
      </c>
      <c r="H145" s="97">
        <v>1.0603845304428019</v>
      </c>
      <c r="I145" s="97">
        <v>1.0990677939811133</v>
      </c>
      <c r="J145" s="97">
        <v>1.1372062228217024</v>
      </c>
      <c r="K145" s="96"/>
    </row>
    <row r="146" spans="1:11">
      <c r="A146" s="110"/>
      <c r="B146" s="98"/>
      <c r="C146" s="98"/>
      <c r="D146" s="14"/>
      <c r="E146" s="96"/>
      <c r="F146" s="96"/>
      <c r="G146" s="96"/>
      <c r="H146" s="96"/>
      <c r="I146" s="96"/>
      <c r="J146" s="96"/>
      <c r="K146" s="96"/>
    </row>
    <row r="147" spans="1:11">
      <c r="A147" s="106" t="s">
        <v>26</v>
      </c>
      <c r="B147" s="98"/>
      <c r="C147" s="98"/>
      <c r="D147" s="14"/>
      <c r="E147" s="14"/>
      <c r="F147" s="14"/>
      <c r="G147" s="14"/>
      <c r="H147" s="14"/>
      <c r="I147" s="14"/>
      <c r="J147" s="14"/>
      <c r="K147" s="96"/>
    </row>
    <row r="148" spans="1:11">
      <c r="A148" s="180"/>
      <c r="B148" s="17" t="s">
        <v>9</v>
      </c>
      <c r="C148" s="98"/>
      <c r="D148" s="14"/>
      <c r="E148" s="28">
        <v>0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14"/>
    </row>
    <row r="149" spans="1:11">
      <c r="A149" s="177"/>
      <c r="B149" s="17" t="s">
        <v>11</v>
      </c>
      <c r="C149" s="98"/>
      <c r="D149" s="14"/>
      <c r="E149" s="28">
        <v>0</v>
      </c>
      <c r="F149" s="28">
        <v>0</v>
      </c>
      <c r="G149" s="28">
        <v>0</v>
      </c>
      <c r="H149" s="28">
        <v>0</v>
      </c>
      <c r="I149" s="28">
        <v>0</v>
      </c>
      <c r="J149" s="28">
        <v>0</v>
      </c>
      <c r="K149" s="14"/>
    </row>
    <row r="150" spans="1:11">
      <c r="A150" s="177"/>
      <c r="B150" s="17" t="s">
        <v>12</v>
      </c>
      <c r="C150" s="98"/>
      <c r="D150" s="14"/>
      <c r="E150" s="28">
        <v>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14"/>
    </row>
    <row r="151" spans="1:11">
      <c r="A151" s="181"/>
      <c r="B151" s="17" t="s">
        <v>13</v>
      </c>
      <c r="C151" s="98"/>
      <c r="D151" s="14"/>
      <c r="E151" s="28">
        <v>0</v>
      </c>
      <c r="F151" s="28">
        <v>0</v>
      </c>
      <c r="G151" s="28">
        <v>0</v>
      </c>
      <c r="H151" s="28">
        <v>0</v>
      </c>
      <c r="I151" s="28">
        <v>0</v>
      </c>
      <c r="J151" s="28">
        <v>0</v>
      </c>
      <c r="K151" s="14"/>
    </row>
    <row r="152" spans="1:11">
      <c r="A152" s="181"/>
      <c r="B152" s="17" t="s">
        <v>15</v>
      </c>
      <c r="C152" s="98"/>
      <c r="D152" s="14"/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14"/>
    </row>
    <row r="153" spans="1:11">
      <c r="A153" s="181"/>
      <c r="B153" s="17" t="s">
        <v>16</v>
      </c>
      <c r="C153" s="98"/>
      <c r="D153" s="14"/>
      <c r="E153" s="28">
        <v>0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14"/>
    </row>
    <row r="154" spans="1:11">
      <c r="A154" s="183" t="s">
        <v>183</v>
      </c>
      <c r="B154" s="17" t="s">
        <v>17</v>
      </c>
      <c r="C154" s="98"/>
      <c r="D154" s="14"/>
      <c r="E154" s="28">
        <v>0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14"/>
    </row>
    <row r="155" spans="1:11">
      <c r="A155" s="181"/>
      <c r="B155" s="17" t="s">
        <v>19</v>
      </c>
      <c r="C155" s="98"/>
      <c r="D155" s="14"/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14"/>
    </row>
    <row r="156" spans="1:11">
      <c r="A156" s="181"/>
      <c r="B156" s="17" t="s">
        <v>20</v>
      </c>
      <c r="C156" s="98"/>
      <c r="D156" s="14"/>
      <c r="E156" s="28">
        <v>0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14"/>
    </row>
    <row r="157" spans="1:11">
      <c r="A157" s="181"/>
      <c r="B157" s="17" t="s">
        <v>21</v>
      </c>
      <c r="C157" s="98"/>
      <c r="D157" s="14"/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14"/>
    </row>
    <row r="158" spans="1:11">
      <c r="A158" s="181"/>
      <c r="B158" s="17" t="s">
        <v>23</v>
      </c>
      <c r="C158" s="98"/>
      <c r="D158" s="14"/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14"/>
    </row>
    <row r="159" spans="1:11">
      <c r="A159" s="181"/>
      <c r="B159" s="17" t="s">
        <v>24</v>
      </c>
      <c r="C159" s="98"/>
      <c r="D159" s="14"/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14"/>
    </row>
    <row r="160" spans="1:11">
      <c r="A160" s="182"/>
      <c r="B160" s="17" t="s">
        <v>25</v>
      </c>
      <c r="C160" s="98"/>
      <c r="D160" s="14"/>
      <c r="E160" s="28">
        <v>0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14"/>
    </row>
    <row r="161" spans="1:28" ht="15" thickBot="1"/>
    <row r="162" spans="1:28" s="11" customFormat="1" ht="15" thickBot="1">
      <c r="A162" s="168" t="s">
        <v>149</v>
      </c>
      <c r="B162" s="169"/>
      <c r="C162" s="169"/>
      <c r="D162" s="169"/>
      <c r="E162" s="169"/>
      <c r="F162" s="169"/>
      <c r="G162" s="169"/>
      <c r="H162" s="169"/>
      <c r="I162" s="169"/>
      <c r="J162" s="170"/>
      <c r="K162"/>
      <c r="L162" s="148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>
      <c r="D163" s="125"/>
    </row>
    <row r="164" spans="1:28" ht="14.5" customHeight="1">
      <c r="A164" s="102" t="s">
        <v>55</v>
      </c>
      <c r="B164" s="13" t="s">
        <v>69</v>
      </c>
      <c r="C164" s="18"/>
      <c r="D164" s="15">
        <v>66817</v>
      </c>
      <c r="E164" s="15">
        <v>1856</v>
      </c>
      <c r="F164" s="123">
        <v>0</v>
      </c>
      <c r="G164" s="123">
        <v>0</v>
      </c>
      <c r="H164" s="123">
        <v>0</v>
      </c>
      <c r="I164" s="123">
        <v>0</v>
      </c>
      <c r="J164" s="123">
        <v>0</v>
      </c>
      <c r="K164" s="9"/>
      <c r="L164" s="7" t="s">
        <v>439</v>
      </c>
    </row>
    <row r="165" spans="1:28">
      <c r="A165" s="102" t="s">
        <v>56</v>
      </c>
      <c r="B165" s="13" t="s">
        <v>69</v>
      </c>
      <c r="C165" s="18"/>
      <c r="D165" s="15">
        <v>83398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  <c r="J165" s="66">
        <v>0</v>
      </c>
      <c r="L165" s="7"/>
    </row>
    <row r="166" spans="1:28" s="8" customFormat="1">
      <c r="A166" s="103"/>
      <c r="D166"/>
      <c r="K166"/>
      <c r="L166" s="21"/>
    </row>
    <row r="167" spans="1:28">
      <c r="A167" s="102" t="s">
        <v>61</v>
      </c>
      <c r="B167" s="13" t="s">
        <v>60</v>
      </c>
      <c r="C167" s="18"/>
      <c r="D167" s="15">
        <v>667078</v>
      </c>
      <c r="E167" s="15">
        <v>34710</v>
      </c>
      <c r="F167" s="123">
        <v>0</v>
      </c>
      <c r="G167" s="123">
        <v>0</v>
      </c>
      <c r="H167" s="123">
        <v>0</v>
      </c>
      <c r="I167" s="123">
        <v>0</v>
      </c>
      <c r="J167" s="123">
        <v>0</v>
      </c>
      <c r="K167" s="9"/>
      <c r="L167" s="7" t="s">
        <v>439</v>
      </c>
    </row>
    <row r="168" spans="1:28">
      <c r="A168" s="102" t="s">
        <v>62</v>
      </c>
      <c r="B168" s="13" t="s">
        <v>60</v>
      </c>
      <c r="C168" s="18"/>
      <c r="D168" s="15">
        <v>896607</v>
      </c>
      <c r="E168" s="66">
        <v>0</v>
      </c>
      <c r="F168" s="66">
        <v>0</v>
      </c>
      <c r="G168" s="66">
        <v>0</v>
      </c>
      <c r="H168" s="66">
        <v>0</v>
      </c>
      <c r="I168" s="66">
        <v>0</v>
      </c>
      <c r="J168" s="66">
        <v>0</v>
      </c>
    </row>
    <row r="169" spans="1:28" ht="15" thickBot="1"/>
    <row r="170" spans="1:28" ht="15" thickBot="1">
      <c r="A170" s="102" t="s">
        <v>63</v>
      </c>
      <c r="B170" s="13" t="s">
        <v>64</v>
      </c>
      <c r="C170" s="18"/>
      <c r="D170" s="125" t="s">
        <v>267</v>
      </c>
      <c r="E170" s="201">
        <f>Q171*E$12</f>
        <v>83.659071837799445</v>
      </c>
      <c r="F170" s="201">
        <f t="shared" ref="F170:J170" si="3">R171*F$12</f>
        <v>81.987776153773524</v>
      </c>
      <c r="G170" s="201">
        <f t="shared" si="3"/>
        <v>82.508154719311392</v>
      </c>
      <c r="H170" s="201">
        <f t="shared" si="3"/>
        <v>82.464435332918129</v>
      </c>
      <c r="I170" s="201">
        <f t="shared" si="3"/>
        <v>82.420739112534989</v>
      </c>
      <c r="J170" s="201">
        <f t="shared" si="3"/>
        <v>82.37706604588675</v>
      </c>
      <c r="K170" s="9"/>
      <c r="L170" s="7" t="s">
        <v>440</v>
      </c>
      <c r="N170" s="174" t="s">
        <v>149</v>
      </c>
    </row>
    <row r="171" spans="1:28">
      <c r="L171" s="7"/>
      <c r="N171" s="102" t="s">
        <v>63</v>
      </c>
      <c r="O171" s="13" t="s">
        <v>64</v>
      </c>
      <c r="Q171" s="201">
        <v>77.127984466019427</v>
      </c>
      <c r="R171" s="67">
        <v>76.046644660194204</v>
      </c>
      <c r="S171" s="67">
        <v>76.046644660194204</v>
      </c>
      <c r="T171" s="67">
        <v>76.046644660194204</v>
      </c>
      <c r="U171" s="67">
        <v>76.046644660194204</v>
      </c>
      <c r="V171" s="67">
        <v>76.046644660194204</v>
      </c>
    </row>
    <row r="172" spans="1:28" ht="15" thickBot="1">
      <c r="A172" s="102" t="s">
        <v>65</v>
      </c>
      <c r="B172" s="13" t="s">
        <v>66</v>
      </c>
      <c r="C172" s="18"/>
      <c r="D172" s="67">
        <v>10.3</v>
      </c>
      <c r="E172" s="249">
        <v>18.701508619999998</v>
      </c>
      <c r="F172" s="69">
        <v>5.16</v>
      </c>
      <c r="G172" s="69">
        <v>5.16</v>
      </c>
      <c r="H172" s="69">
        <v>5.16</v>
      </c>
      <c r="I172" s="69">
        <v>5.16</v>
      </c>
      <c r="J172" s="69">
        <v>5.16</v>
      </c>
      <c r="K172" s="9"/>
      <c r="L172" s="7" t="s">
        <v>441</v>
      </c>
    </row>
    <row r="173" spans="1:28" ht="15" thickBot="1">
      <c r="A173" s="102" t="s">
        <v>67</v>
      </c>
      <c r="B173" s="13" t="s">
        <v>66</v>
      </c>
      <c r="C173" s="18"/>
      <c r="D173" s="67">
        <v>10.75</v>
      </c>
      <c r="E173" s="93">
        <f>IFERROR(SUM($D$168:E168)/SUM($D$165:E165),0)</f>
        <v>10.75094126957481</v>
      </c>
      <c r="F173" s="93">
        <f>IFERROR(SUM($F$168:F168)/SUM($F$165:F165),0)</f>
        <v>0</v>
      </c>
      <c r="G173" s="93">
        <f>IFERROR(SUM($F$168:G168)/SUM($F$165:G165),0)</f>
        <v>0</v>
      </c>
      <c r="H173" s="93">
        <f>IFERROR(SUM($F$168:H168)/SUM($F$165:H165),0)</f>
        <v>0</v>
      </c>
      <c r="I173" s="93">
        <f>IFERROR(SUM($F$168:I168)/SUM($F$165:I165),0)</f>
        <v>0</v>
      </c>
      <c r="J173" s="93">
        <f>IFERROR(SUM($F$168:J168)/SUM($F$165:J165),0)</f>
        <v>0</v>
      </c>
      <c r="R173" s="174" t="s">
        <v>335</v>
      </c>
      <c r="T173" s="174" t="s">
        <v>336</v>
      </c>
    </row>
    <row r="174" spans="1:28">
      <c r="A174" s="111"/>
      <c r="B174" s="18"/>
      <c r="C174" s="18"/>
      <c r="E174" s="115"/>
      <c r="F174" s="115"/>
      <c r="G174" s="115"/>
      <c r="H174" s="115"/>
      <c r="I174" s="115"/>
      <c r="J174" s="115"/>
      <c r="R174" s="67" t="s">
        <v>333</v>
      </c>
      <c r="S174" s="67">
        <v>256</v>
      </c>
      <c r="T174" s="67" t="s">
        <v>337</v>
      </c>
      <c r="U174" s="214">
        <v>1.0389999999999999</v>
      </c>
    </row>
    <row r="175" spans="1:28">
      <c r="A175" s="102" t="s">
        <v>321</v>
      </c>
      <c r="B175" s="13" t="s">
        <v>71</v>
      </c>
      <c r="C175" s="18"/>
      <c r="D175" s="128">
        <f>P175</f>
        <v>68836755.18232128</v>
      </c>
      <c r="E175" s="115"/>
      <c r="F175" s="115"/>
      <c r="G175" s="115"/>
      <c r="J175" s="115"/>
      <c r="L175" s="7" t="s">
        <v>332</v>
      </c>
      <c r="N175" s="102" t="s">
        <v>321</v>
      </c>
      <c r="O175" s="13" t="s">
        <v>71</v>
      </c>
      <c r="P175" s="128">
        <f>SUM(57866736.4352/S174*S175)*U174</f>
        <v>68836755.18232128</v>
      </c>
      <c r="R175" s="67" t="s">
        <v>334</v>
      </c>
      <c r="S175" s="67">
        <v>293.10000000000002</v>
      </c>
    </row>
    <row r="176" spans="1:28" ht="15" thickBot="1"/>
    <row r="177" spans="1:28" s="11" customFormat="1" ht="15" thickBot="1">
      <c r="A177" s="168" t="s">
        <v>150</v>
      </c>
      <c r="B177" s="169"/>
      <c r="C177" s="169"/>
      <c r="D177" s="169"/>
      <c r="E177" s="169"/>
      <c r="F177" s="169"/>
      <c r="G177" s="169"/>
      <c r="H177" s="169"/>
      <c r="I177" s="169"/>
      <c r="J177" s="170"/>
      <c r="K177"/>
      <c r="L177" s="148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9" spans="1:28">
      <c r="A179" s="102" t="s">
        <v>55</v>
      </c>
      <c r="B179" s="13" t="s">
        <v>68</v>
      </c>
      <c r="C179" s="18"/>
      <c r="E179" s="68">
        <v>1250</v>
      </c>
      <c r="F179" s="68">
        <v>1250</v>
      </c>
      <c r="G179" s="68">
        <v>1250</v>
      </c>
      <c r="H179" s="68">
        <v>1250</v>
      </c>
      <c r="I179" s="68">
        <v>1250</v>
      </c>
      <c r="J179" s="68">
        <v>1250</v>
      </c>
      <c r="K179" s="9"/>
      <c r="L179" s="7" t="s">
        <v>442</v>
      </c>
    </row>
    <row r="180" spans="1:28">
      <c r="A180" s="102" t="s">
        <v>56</v>
      </c>
      <c r="B180" s="13" t="s">
        <v>68</v>
      </c>
      <c r="C180" s="18"/>
      <c r="E180" s="66">
        <v>0</v>
      </c>
      <c r="F180" s="66">
        <v>0</v>
      </c>
      <c r="G180" s="66">
        <v>0</v>
      </c>
      <c r="H180" s="66">
        <v>0</v>
      </c>
      <c r="I180" s="66">
        <v>0</v>
      </c>
      <c r="J180" s="66">
        <v>0</v>
      </c>
      <c r="L180" s="7"/>
    </row>
    <row r="181" spans="1:28" s="8" customFormat="1">
      <c r="A181" s="103"/>
      <c r="K181"/>
      <c r="L181" s="21"/>
    </row>
    <row r="182" spans="1:28">
      <c r="A182" s="102" t="s">
        <v>61</v>
      </c>
      <c r="B182" s="13" t="s">
        <v>60</v>
      </c>
      <c r="C182" s="18"/>
      <c r="E182" s="15">
        <v>11875</v>
      </c>
      <c r="F182" s="15">
        <v>11875</v>
      </c>
      <c r="G182" s="15">
        <v>11875</v>
      </c>
      <c r="H182" s="15">
        <v>11875</v>
      </c>
      <c r="I182" s="15">
        <v>11875</v>
      </c>
      <c r="J182" s="15">
        <v>11875</v>
      </c>
      <c r="K182" s="9"/>
      <c r="L182" s="7" t="s">
        <v>442</v>
      </c>
    </row>
    <row r="183" spans="1:28" ht="15" thickBot="1">
      <c r="A183" s="102" t="s">
        <v>62</v>
      </c>
      <c r="B183" s="13" t="s">
        <v>60</v>
      </c>
      <c r="C183" s="18"/>
      <c r="E183" s="66">
        <v>0</v>
      </c>
      <c r="F183" s="66">
        <v>0</v>
      </c>
      <c r="G183" s="66">
        <v>0</v>
      </c>
      <c r="H183" s="66">
        <v>0</v>
      </c>
      <c r="I183" s="66">
        <v>0</v>
      </c>
      <c r="J183" s="66">
        <v>0</v>
      </c>
    </row>
    <row r="184" spans="1:28" ht="15" thickBot="1">
      <c r="N184" s="174" t="s">
        <v>150</v>
      </c>
    </row>
    <row r="185" spans="1:28">
      <c r="A185" s="102" t="s">
        <v>70</v>
      </c>
      <c r="B185" s="13"/>
      <c r="C185" s="18"/>
      <c r="D185" s="125" t="s">
        <v>267</v>
      </c>
      <c r="E185" s="67">
        <f t="shared" ref="E185:J185" si="4">Q185*E12</f>
        <v>49.229370158797259</v>
      </c>
      <c r="F185" s="67">
        <f t="shared" si="4"/>
        <v>48.931921435865767</v>
      </c>
      <c r="G185" s="67">
        <f t="shared" si="4"/>
        <v>49.242493624554598</v>
      </c>
      <c r="H185" s="67">
        <f t="shared" si="4"/>
        <v>49.216401032700333</v>
      </c>
      <c r="I185" s="67">
        <f t="shared" si="4"/>
        <v>49.190322266777692</v>
      </c>
      <c r="J185" s="67">
        <f t="shared" si="4"/>
        <v>49.164257319460582</v>
      </c>
      <c r="K185" s="9"/>
      <c r="L185" s="7" t="s">
        <v>447</v>
      </c>
      <c r="N185" s="102" t="s">
        <v>70</v>
      </c>
      <c r="Q185" s="67">
        <f>45.3861370138231</f>
        <v>45.386137013823102</v>
      </c>
      <c r="R185" s="67">
        <f t="shared" ref="R185:V185" si="5">45.3861370138231</f>
        <v>45.386137013823102</v>
      </c>
      <c r="S185" s="67">
        <f t="shared" si="5"/>
        <v>45.386137013823102</v>
      </c>
      <c r="T185" s="67">
        <f t="shared" si="5"/>
        <v>45.386137013823102</v>
      </c>
      <c r="U185" s="67">
        <f t="shared" si="5"/>
        <v>45.386137013823102</v>
      </c>
      <c r="V185" s="67">
        <f t="shared" si="5"/>
        <v>45.386137013823102</v>
      </c>
    </row>
    <row r="186" spans="1:28">
      <c r="L186" s="7"/>
    </row>
    <row r="187" spans="1:28">
      <c r="A187" s="102" t="s">
        <v>65</v>
      </c>
      <c r="B187" s="13" t="s">
        <v>66</v>
      </c>
      <c r="C187" s="18"/>
      <c r="E187" s="69">
        <v>9.5</v>
      </c>
      <c r="F187" s="69">
        <v>9.5</v>
      </c>
      <c r="G187" s="69">
        <v>9.5</v>
      </c>
      <c r="H187" s="69">
        <v>9.5</v>
      </c>
      <c r="I187" s="69">
        <v>9.5</v>
      </c>
      <c r="J187" s="69">
        <v>9.5</v>
      </c>
      <c r="K187" s="9"/>
      <c r="L187" s="7" t="s">
        <v>446</v>
      </c>
    </row>
    <row r="188" spans="1:28">
      <c r="A188" s="102" t="s">
        <v>67</v>
      </c>
      <c r="B188" s="13" t="s">
        <v>66</v>
      </c>
      <c r="C188" s="18"/>
      <c r="E188" s="93">
        <f>IFERROR(SUM($E$183:E183)/SUM($E$180:E180),0)</f>
        <v>0</v>
      </c>
      <c r="F188" s="93">
        <f>IFERROR(SUM($E$183:F183)/SUM($E$180:F180),0)</f>
        <v>0</v>
      </c>
      <c r="G188" s="93">
        <f>IFERROR(SUM($E$183:G183)/SUM($E$180:G180),0)</f>
        <v>0</v>
      </c>
      <c r="H188" s="93">
        <f>IFERROR(SUM($E$183:H183)/SUM($E$180:H180),0)</f>
        <v>0</v>
      </c>
      <c r="I188" s="93">
        <f>IFERROR(SUM($E$183:I183)/SUM($E$180:I180),0)</f>
        <v>0</v>
      </c>
      <c r="J188" s="93">
        <f>IFERROR(SUM($E$183:J183)/SUM($E$180:J180),0)</f>
        <v>0</v>
      </c>
    </row>
    <row r="189" spans="1:28" ht="15" thickBot="1">
      <c r="A189" s="111"/>
      <c r="B189" s="18"/>
      <c r="C189" s="18"/>
      <c r="E189" s="115"/>
      <c r="F189" s="115"/>
      <c r="G189" s="115"/>
      <c r="H189" s="115"/>
      <c r="I189" s="115"/>
      <c r="J189" s="115"/>
    </row>
    <row r="190" spans="1:28" ht="15" thickBot="1">
      <c r="A190" s="168" t="s">
        <v>151</v>
      </c>
      <c r="B190" s="169"/>
      <c r="C190" s="169"/>
      <c r="D190" s="169"/>
      <c r="E190" s="169"/>
      <c r="F190" s="169"/>
      <c r="G190" s="169"/>
      <c r="H190" s="169"/>
      <c r="I190" s="169"/>
      <c r="J190" s="170"/>
      <c r="K190" s="18"/>
    </row>
    <row r="191" spans="1:28" ht="15" thickBot="1">
      <c r="A191" s="11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N191" s="174" t="s">
        <v>151</v>
      </c>
    </row>
    <row r="192" spans="1:28">
      <c r="A192" s="112" t="s">
        <v>184</v>
      </c>
      <c r="B192" s="18" t="s">
        <v>71</v>
      </c>
      <c r="C192" s="152"/>
      <c r="D192" s="125" t="s">
        <v>267</v>
      </c>
      <c r="E192" s="68">
        <f t="shared" ref="E192:J192" si="6">Q192*E12</f>
        <v>975343.66415069206</v>
      </c>
      <c r="F192" s="68">
        <f t="shared" si="6"/>
        <v>720184.27215664182</v>
      </c>
      <c r="G192" s="68">
        <f t="shared" si="6"/>
        <v>705958.25300237339</v>
      </c>
      <c r="H192" s="68">
        <f t="shared" si="6"/>
        <v>727324.36010181555</v>
      </c>
      <c r="I192" s="68">
        <f t="shared" si="6"/>
        <v>670432.61300523079</v>
      </c>
      <c r="J192" s="68">
        <f t="shared" si="6"/>
        <v>651237.64347582869</v>
      </c>
      <c r="K192" s="9"/>
      <c r="L192" s="7" t="s">
        <v>445</v>
      </c>
      <c r="N192" s="112" t="s">
        <v>184</v>
      </c>
      <c r="O192" s="152"/>
      <c r="P192" s="152"/>
      <c r="Q192" s="68">
        <v>899200.64046964189</v>
      </c>
      <c r="R192" s="68">
        <v>667997.10888409102</v>
      </c>
      <c r="S192" s="68">
        <v>650672.12560551404</v>
      </c>
      <c r="T192" s="68">
        <v>670720.37711858354</v>
      </c>
      <c r="U192" s="68">
        <v>618584.00250696542</v>
      </c>
      <c r="V192" s="68">
        <v>601192.05550683045</v>
      </c>
    </row>
    <row r="193" spans="1:22">
      <c r="A193" s="112" t="s">
        <v>185</v>
      </c>
      <c r="B193" s="18" t="s">
        <v>71</v>
      </c>
      <c r="C193" s="152"/>
      <c r="D193" s="152"/>
      <c r="E193" s="117">
        <v>0</v>
      </c>
      <c r="F193" s="117">
        <v>0</v>
      </c>
      <c r="G193" s="117">
        <v>0</v>
      </c>
      <c r="H193" s="117">
        <v>0</v>
      </c>
      <c r="I193" s="117">
        <v>0</v>
      </c>
      <c r="J193" s="117">
        <v>0</v>
      </c>
      <c r="K193" s="18"/>
      <c r="L193" s="7"/>
    </row>
    <row r="194" spans="1:22" ht="15" thickBot="1">
      <c r="A194" s="112"/>
      <c r="B194" s="152"/>
      <c r="C194" s="152"/>
      <c r="D194" s="152"/>
      <c r="E194" s="152"/>
      <c r="F194" s="152"/>
      <c r="G194" s="152"/>
      <c r="H194" s="152"/>
      <c r="I194" s="152"/>
      <c r="J194" s="152"/>
      <c r="K194" s="152"/>
    </row>
    <row r="195" spans="1:22" ht="15" thickBot="1">
      <c r="A195" s="168" t="s">
        <v>236</v>
      </c>
      <c r="B195" s="169"/>
      <c r="C195" s="169"/>
      <c r="D195" s="169"/>
      <c r="E195" s="169"/>
      <c r="F195" s="169"/>
      <c r="G195" s="169"/>
      <c r="H195" s="169"/>
      <c r="I195" s="169"/>
      <c r="J195" s="170"/>
      <c r="K195" s="18"/>
    </row>
    <row r="196" spans="1:22" s="8" customFormat="1" ht="15" thickBot="1">
      <c r="A196" s="95"/>
      <c r="B196" s="95"/>
      <c r="C196" s="95"/>
      <c r="D196" s="95"/>
      <c r="E196" s="95"/>
      <c r="F196" s="95"/>
      <c r="G196" s="95"/>
      <c r="H196" s="95"/>
      <c r="I196" s="95"/>
      <c r="J196" s="95"/>
      <c r="K196" s="18"/>
      <c r="N196" s="174" t="s">
        <v>236</v>
      </c>
    </row>
    <row r="197" spans="1:22">
      <c r="A197" s="111" t="s">
        <v>238</v>
      </c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7" t="s">
        <v>443</v>
      </c>
      <c r="N197" s="102" t="s">
        <v>238</v>
      </c>
    </row>
    <row r="198" spans="1:22">
      <c r="A198" s="113" t="s">
        <v>186</v>
      </c>
      <c r="B198" s="18" t="s">
        <v>71</v>
      </c>
      <c r="D198" s="125" t="s">
        <v>267</v>
      </c>
      <c r="E198" s="116">
        <f t="shared" ref="E198:J198" si="7">Q198*E12</f>
        <v>0</v>
      </c>
      <c r="F198" s="116">
        <f t="shared" si="7"/>
        <v>0</v>
      </c>
      <c r="G198" s="116">
        <f t="shared" si="7"/>
        <v>0</v>
      </c>
      <c r="H198" s="116">
        <f t="shared" si="7"/>
        <v>0</v>
      </c>
      <c r="I198" s="116">
        <f t="shared" si="7"/>
        <v>0</v>
      </c>
      <c r="J198" s="116">
        <f t="shared" si="7"/>
        <v>0</v>
      </c>
      <c r="K198" s="18"/>
      <c r="N198" s="102" t="s">
        <v>186</v>
      </c>
      <c r="Q198" s="116">
        <v>0</v>
      </c>
      <c r="R198" s="116">
        <v>0</v>
      </c>
      <c r="S198" s="116">
        <v>0</v>
      </c>
      <c r="T198" s="116">
        <v>0</v>
      </c>
      <c r="U198" s="116">
        <v>0</v>
      </c>
      <c r="V198" s="116">
        <v>0</v>
      </c>
    </row>
    <row r="199" spans="1:22">
      <c r="A199" s="112" t="s">
        <v>187</v>
      </c>
      <c r="B199" s="18" t="s">
        <v>71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8"/>
    </row>
    <row r="200" spans="1:22">
      <c r="A200" s="112"/>
    </row>
    <row r="201" spans="1:22">
      <c r="A201" s="112"/>
      <c r="L201" s="7" t="s">
        <v>444</v>
      </c>
    </row>
    <row r="202" spans="1:22">
      <c r="A202" s="111" t="s">
        <v>237</v>
      </c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t="s">
        <v>266</v>
      </c>
      <c r="N202" s="102" t="s">
        <v>237</v>
      </c>
    </row>
    <row r="203" spans="1:22">
      <c r="A203" s="113" t="s">
        <v>186</v>
      </c>
      <c r="B203" s="18" t="s">
        <v>71</v>
      </c>
      <c r="D203" s="125" t="s">
        <v>267</v>
      </c>
      <c r="E203" s="68">
        <f t="shared" ref="E203:J203" si="8">Q203*E12</f>
        <v>543390.24009136925</v>
      </c>
      <c r="F203" s="116">
        <f t="shared" si="8"/>
        <v>0</v>
      </c>
      <c r="G203" s="116">
        <f t="shared" si="8"/>
        <v>0</v>
      </c>
      <c r="H203" s="68">
        <f t="shared" si="8"/>
        <v>402942.71715145867</v>
      </c>
      <c r="I203" s="68">
        <f t="shared" si="8"/>
        <v>17565.846747117655</v>
      </c>
      <c r="J203" s="116">
        <f t="shared" si="8"/>
        <v>0</v>
      </c>
      <c r="K203" s="9"/>
      <c r="L203" t="s">
        <v>489</v>
      </c>
      <c r="N203" s="102" t="s">
        <v>186</v>
      </c>
      <c r="Q203" s="68">
        <v>500968.90960027772</v>
      </c>
      <c r="R203" s="116">
        <v>0</v>
      </c>
      <c r="S203" s="116">
        <v>0</v>
      </c>
      <c r="T203" s="68">
        <v>371583.71976868768</v>
      </c>
      <c r="U203" s="68">
        <v>16207.373533857637</v>
      </c>
      <c r="V203" s="116">
        <v>0</v>
      </c>
    </row>
    <row r="204" spans="1:22">
      <c r="A204" s="112" t="s">
        <v>187</v>
      </c>
      <c r="B204" s="18" t="s">
        <v>71</v>
      </c>
      <c r="E204" s="117">
        <v>0</v>
      </c>
      <c r="F204" s="117">
        <v>0</v>
      </c>
      <c r="G204" s="117">
        <v>0</v>
      </c>
      <c r="H204" s="117">
        <v>0</v>
      </c>
      <c r="I204" s="117">
        <v>0</v>
      </c>
      <c r="J204" s="117">
        <v>0</v>
      </c>
      <c r="K204" s="18"/>
      <c r="L204" t="s">
        <v>490</v>
      </c>
    </row>
    <row r="205" spans="1:22" ht="15" thickBot="1">
      <c r="A205" s="112"/>
    </row>
    <row r="206" spans="1:22" ht="15" thickBot="1">
      <c r="A206" s="139" t="s">
        <v>221</v>
      </c>
      <c r="B206" s="140"/>
      <c r="C206" s="140"/>
      <c r="D206" s="140"/>
      <c r="E206" s="140"/>
      <c r="F206" s="140"/>
      <c r="G206" s="140"/>
      <c r="H206" s="140"/>
      <c r="I206" s="140"/>
      <c r="J206" s="141"/>
    </row>
    <row r="207" spans="1:22" ht="15" thickBot="1">
      <c r="A207" s="112"/>
      <c r="N207" s="175" t="s">
        <v>221</v>
      </c>
    </row>
    <row r="208" spans="1:22">
      <c r="A208" t="s">
        <v>242</v>
      </c>
      <c r="B208" s="18" t="s">
        <v>71</v>
      </c>
      <c r="D208" s="125" t="s">
        <v>267</v>
      </c>
      <c r="E208" s="116">
        <f t="shared" ref="E208:J208" si="9">Q208*E12</f>
        <v>0</v>
      </c>
      <c r="F208" s="116">
        <f t="shared" si="9"/>
        <v>0</v>
      </c>
      <c r="G208" s="116">
        <f t="shared" si="9"/>
        <v>0</v>
      </c>
      <c r="H208" s="116">
        <f t="shared" si="9"/>
        <v>0</v>
      </c>
      <c r="I208" s="116">
        <f t="shared" si="9"/>
        <v>0</v>
      </c>
      <c r="J208" s="116">
        <f t="shared" si="9"/>
        <v>0</v>
      </c>
      <c r="L208" s="7" t="s">
        <v>448</v>
      </c>
      <c r="N208" s="102" t="s">
        <v>242</v>
      </c>
      <c r="Q208" s="116">
        <f>0</f>
        <v>0</v>
      </c>
      <c r="R208" s="116">
        <f>0</f>
        <v>0</v>
      </c>
      <c r="S208" s="116">
        <f>0</f>
        <v>0</v>
      </c>
      <c r="T208" s="116">
        <f>0</f>
        <v>0</v>
      </c>
      <c r="U208" s="116">
        <f>0</f>
        <v>0</v>
      </c>
      <c r="V208" s="116">
        <f>0</f>
        <v>0</v>
      </c>
    </row>
    <row r="209" spans="1:22">
      <c r="A209" t="s">
        <v>243</v>
      </c>
      <c r="B209" s="18" t="s">
        <v>71</v>
      </c>
      <c r="C209" s="18"/>
      <c r="E209" s="117">
        <v>0</v>
      </c>
      <c r="F209" s="117">
        <v>0</v>
      </c>
      <c r="G209" s="117">
        <v>0</v>
      </c>
      <c r="H209" s="117">
        <v>0</v>
      </c>
      <c r="I209" s="117">
        <v>0</v>
      </c>
      <c r="J209" s="117">
        <v>0</v>
      </c>
    </row>
    <row r="210" spans="1:22" ht="15" thickBot="1">
      <c r="A210"/>
      <c r="B210" s="18"/>
      <c r="C210" s="18"/>
    </row>
    <row r="211" spans="1:22" ht="15" thickBot="1">
      <c r="A211" s="139" t="s">
        <v>229</v>
      </c>
      <c r="B211" s="140"/>
      <c r="C211" s="140"/>
      <c r="D211" s="140"/>
      <c r="E211" s="140"/>
      <c r="F211" s="140"/>
      <c r="G211" s="140"/>
      <c r="H211" s="140"/>
      <c r="I211" s="140"/>
      <c r="J211" s="141"/>
    </row>
    <row r="212" spans="1:22" ht="15" thickBot="1">
      <c r="A212"/>
      <c r="B212" s="18"/>
      <c r="C212" s="18"/>
      <c r="N212" s="175" t="s">
        <v>229</v>
      </c>
    </row>
    <row r="213" spans="1:22">
      <c r="A213" t="s">
        <v>244</v>
      </c>
      <c r="B213" s="18" t="s">
        <v>71</v>
      </c>
      <c r="C213" s="18"/>
      <c r="D213" s="125" t="s">
        <v>267</v>
      </c>
      <c r="E213" s="116">
        <f t="shared" ref="E213:J213" si="10">Q213*E12</f>
        <v>0</v>
      </c>
      <c r="F213" s="116">
        <f t="shared" si="10"/>
        <v>0</v>
      </c>
      <c r="G213" s="116">
        <f t="shared" si="10"/>
        <v>0</v>
      </c>
      <c r="H213" s="116">
        <f t="shared" si="10"/>
        <v>0</v>
      </c>
      <c r="I213" s="116">
        <f t="shared" si="10"/>
        <v>0</v>
      </c>
      <c r="J213" s="116">
        <f t="shared" si="10"/>
        <v>0</v>
      </c>
      <c r="L213" s="7" t="s">
        <v>448</v>
      </c>
      <c r="N213" s="102" t="s">
        <v>244</v>
      </c>
      <c r="Q213" s="116">
        <f>0</f>
        <v>0</v>
      </c>
      <c r="R213" s="116">
        <f>0</f>
        <v>0</v>
      </c>
      <c r="S213" s="116">
        <f>0</f>
        <v>0</v>
      </c>
      <c r="T213" s="116">
        <f>0</f>
        <v>0</v>
      </c>
      <c r="U213" s="116">
        <f>0</f>
        <v>0</v>
      </c>
      <c r="V213" s="116">
        <f>0</f>
        <v>0</v>
      </c>
    </row>
    <row r="214" spans="1:22">
      <c r="A214" t="s">
        <v>245</v>
      </c>
      <c r="B214" s="18" t="s">
        <v>71</v>
      </c>
      <c r="C214" s="18"/>
      <c r="E214" s="117">
        <v>0</v>
      </c>
      <c r="F214" s="117">
        <v>0</v>
      </c>
      <c r="G214" s="117">
        <v>0</v>
      </c>
      <c r="H214" s="117">
        <v>0</v>
      </c>
      <c r="I214" s="117">
        <v>0</v>
      </c>
      <c r="J214" s="117">
        <v>0</v>
      </c>
    </row>
    <row r="215" spans="1:22">
      <c r="A215"/>
      <c r="B215" s="18"/>
      <c r="C215" s="18"/>
    </row>
    <row r="216" spans="1:22" ht="15" thickBot="1">
      <c r="A216"/>
      <c r="B216" s="18"/>
      <c r="C216" s="18"/>
    </row>
    <row r="217" spans="1:22" ht="15" thickBot="1">
      <c r="A217" s="139" t="s">
        <v>215</v>
      </c>
      <c r="B217" s="140"/>
      <c r="C217" s="140"/>
      <c r="D217" s="140"/>
      <c r="E217" s="140"/>
      <c r="F217" s="140"/>
      <c r="G217" s="140"/>
      <c r="H217" s="140"/>
      <c r="I217" s="140"/>
      <c r="J217" s="141"/>
    </row>
    <row r="218" spans="1:22">
      <c r="A218"/>
      <c r="B218" s="18"/>
      <c r="C218" s="18"/>
    </row>
    <row r="219" spans="1:22" ht="15.5">
      <c r="A219" s="222" t="s">
        <v>428</v>
      </c>
      <c r="B219" s="18"/>
      <c r="C219" s="18"/>
    </row>
    <row r="220" spans="1:22">
      <c r="A220" s="225" t="s">
        <v>429</v>
      </c>
      <c r="B220" s="13" t="s">
        <v>366</v>
      </c>
      <c r="C220" s="18"/>
      <c r="E220" s="226">
        <v>0</v>
      </c>
      <c r="F220" s="226">
        <v>0</v>
      </c>
      <c r="G220" s="226">
        <v>0</v>
      </c>
      <c r="H220" s="226">
        <v>0</v>
      </c>
      <c r="I220" s="226">
        <v>0</v>
      </c>
      <c r="J220" s="226">
        <v>0</v>
      </c>
      <c r="L220" s="7" t="s">
        <v>449</v>
      </c>
    </row>
    <row r="221" spans="1:22">
      <c r="A221" s="225" t="s">
        <v>430</v>
      </c>
      <c r="B221" s="13" t="s">
        <v>366</v>
      </c>
      <c r="C221" s="18"/>
      <c r="E221" s="66">
        <v>0</v>
      </c>
      <c r="F221" s="66">
        <v>0</v>
      </c>
      <c r="G221" s="66">
        <v>0</v>
      </c>
      <c r="H221" s="66">
        <v>0</v>
      </c>
      <c r="I221" s="66">
        <v>0</v>
      </c>
      <c r="J221" s="66">
        <v>0</v>
      </c>
    </row>
    <row r="222" spans="1:22">
      <c r="A222" s="224"/>
      <c r="B222" s="18"/>
      <c r="C222" s="18"/>
    </row>
    <row r="223" spans="1:22">
      <c r="A223" s="102" t="s">
        <v>61</v>
      </c>
      <c r="B223" s="13" t="s">
        <v>60</v>
      </c>
      <c r="C223" s="18"/>
      <c r="E223" s="226">
        <v>0</v>
      </c>
      <c r="F223" s="226">
        <v>0</v>
      </c>
      <c r="G223" s="226">
        <v>0</v>
      </c>
      <c r="H223" s="226">
        <v>0</v>
      </c>
      <c r="I223" s="226">
        <v>0</v>
      </c>
      <c r="J223" s="226">
        <v>0</v>
      </c>
      <c r="L223" s="7" t="s">
        <v>449</v>
      </c>
    </row>
    <row r="224" spans="1:22" ht="15" thickBot="1">
      <c r="A224" s="102" t="s">
        <v>62</v>
      </c>
      <c r="B224" s="13" t="s">
        <v>60</v>
      </c>
      <c r="C224" s="18"/>
      <c r="E224" s="66">
        <v>0</v>
      </c>
      <c r="F224" s="66">
        <v>0</v>
      </c>
      <c r="G224" s="66">
        <v>0</v>
      </c>
      <c r="H224" s="66">
        <v>0</v>
      </c>
      <c r="I224" s="66">
        <v>0</v>
      </c>
      <c r="J224" s="66">
        <v>0</v>
      </c>
    </row>
    <row r="225" spans="1:22" ht="15" thickBot="1">
      <c r="A225" s="111"/>
      <c r="B225" s="18"/>
      <c r="C225" s="18"/>
      <c r="N225" s="175" t="s">
        <v>215</v>
      </c>
    </row>
    <row r="226" spans="1:22">
      <c r="A226" s="225" t="s">
        <v>431</v>
      </c>
      <c r="B226" s="13" t="s">
        <v>71</v>
      </c>
      <c r="C226" s="18"/>
      <c r="E226" s="226">
        <v>0</v>
      </c>
      <c r="F226" s="69">
        <f>R226*E$12</f>
        <v>83.659071837799445</v>
      </c>
      <c r="G226" s="69">
        <f>S226*F$12</f>
        <v>83.153595452472572</v>
      </c>
      <c r="H226" s="69">
        <f t="shared" ref="H226:J226" si="11">T226*G$12</f>
        <v>83.681373503675175</v>
      </c>
      <c r="I226" s="69">
        <f t="shared" si="11"/>
        <v>83.637032452604871</v>
      </c>
      <c r="J226" s="69">
        <f t="shared" si="11"/>
        <v>83.592714896952089</v>
      </c>
      <c r="L226" s="7" t="s">
        <v>451</v>
      </c>
      <c r="N226" s="225" t="s">
        <v>367</v>
      </c>
      <c r="Q226" s="201">
        <v>0</v>
      </c>
      <c r="R226" s="201">
        <v>77.127984466019427</v>
      </c>
      <c r="S226" s="201">
        <v>77.127984466019427</v>
      </c>
      <c r="T226" s="201">
        <v>77.127984466019427</v>
      </c>
      <c r="U226" s="201">
        <v>77.127984466019427</v>
      </c>
      <c r="V226" s="201">
        <v>77.127984466019427</v>
      </c>
    </row>
    <row r="227" spans="1:22">
      <c r="A227" s="224"/>
      <c r="B227" s="18"/>
      <c r="C227" s="18"/>
    </row>
    <row r="228" spans="1:22">
      <c r="A228" s="223" t="s">
        <v>65</v>
      </c>
      <c r="B228" s="13" t="s">
        <v>66</v>
      </c>
      <c r="C228" s="18"/>
      <c r="E228" s="226">
        <v>0</v>
      </c>
      <c r="F228" s="69">
        <v>10.3</v>
      </c>
      <c r="G228" s="69">
        <v>10.3</v>
      </c>
      <c r="H228" s="69">
        <v>10.3</v>
      </c>
      <c r="I228" s="69">
        <v>10.3</v>
      </c>
      <c r="J228" s="69">
        <v>10.3</v>
      </c>
      <c r="L228" s="7" t="s">
        <v>450</v>
      </c>
    </row>
    <row r="229" spans="1:22">
      <c r="A229" s="223" t="s">
        <v>67</v>
      </c>
      <c r="B229" s="13" t="s">
        <v>66</v>
      </c>
      <c r="C229" s="18"/>
      <c r="E229" s="69">
        <f>IFERROR(SUM($E224:E$224)/SUM($E221:E$221),0)</f>
        <v>0</v>
      </c>
      <c r="F229" s="69">
        <f>IFERROR(SUM($E224:F$224)/SUM($E221:F$221),0)</f>
        <v>0</v>
      </c>
      <c r="G229" s="69">
        <f>IFERROR(SUM($E224:G$224)/SUM($E221:G$221),0)</f>
        <v>0</v>
      </c>
      <c r="H229" s="69">
        <f>IFERROR(SUM($E224:H$224)/SUM($E221:H$221),0)</f>
        <v>0</v>
      </c>
      <c r="I229" s="69">
        <f>IFERROR(SUM($E224:I$224)/SUM($E221:I$221),0)</f>
        <v>0</v>
      </c>
      <c r="J229" s="69">
        <f>IFERROR(SUM($E224:J$224)/SUM($E221:J$221),0)</f>
        <v>0</v>
      </c>
    </row>
    <row r="230" spans="1:22" ht="15" thickBot="1">
      <c r="A230"/>
      <c r="B230" s="18"/>
      <c r="C230" s="18"/>
    </row>
    <row r="231" spans="1:22" ht="15" thickBot="1">
      <c r="A231" s="139" t="s">
        <v>201</v>
      </c>
      <c r="B231" s="140"/>
      <c r="C231" s="140"/>
      <c r="D231" s="140"/>
      <c r="E231" s="140"/>
      <c r="F231" s="140"/>
      <c r="G231" s="140"/>
      <c r="H231" s="140"/>
      <c r="I231" s="140"/>
      <c r="J231" s="141"/>
    </row>
    <row r="232" spans="1:22" ht="15" thickBot="1">
      <c r="A232"/>
      <c r="B232" s="18"/>
      <c r="C232" s="18"/>
      <c r="D232" s="125" t="s">
        <v>276</v>
      </c>
      <c r="E232" s="115"/>
      <c r="F232" s="115"/>
      <c r="G232" s="115"/>
      <c r="H232" s="115"/>
      <c r="I232" s="115"/>
      <c r="J232" s="115"/>
      <c r="N232" s="175" t="s">
        <v>201</v>
      </c>
    </row>
    <row r="233" spans="1:22">
      <c r="A233" s="180"/>
      <c r="B233" s="13" t="s">
        <v>53</v>
      </c>
      <c r="C233" s="18"/>
      <c r="D233" s="125"/>
      <c r="E233" s="16">
        <f t="shared" ref="E233:J233" si="12">Q233*E$12</f>
        <v>0</v>
      </c>
      <c r="F233" s="16">
        <f t="shared" si="12"/>
        <v>0</v>
      </c>
      <c r="G233" s="16">
        <f t="shared" si="12"/>
        <v>0</v>
      </c>
      <c r="H233" s="16">
        <f t="shared" si="12"/>
        <v>0</v>
      </c>
      <c r="I233" s="16">
        <f t="shared" si="12"/>
        <v>0</v>
      </c>
      <c r="J233" s="16">
        <f t="shared" si="12"/>
        <v>0</v>
      </c>
      <c r="K233" s="9"/>
      <c r="L233" s="7" t="s">
        <v>452</v>
      </c>
      <c r="N233" s="13" t="s">
        <v>53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</row>
    <row r="234" spans="1:22">
      <c r="A234" s="177"/>
      <c r="B234" s="13" t="s">
        <v>268</v>
      </c>
      <c r="C234" s="18"/>
      <c r="D234" s="125"/>
      <c r="E234" s="15">
        <f t="shared" ref="E234:E242" si="13">Q234*E$12</f>
        <v>4031795.394217106</v>
      </c>
      <c r="F234" s="15">
        <f t="shared" ref="F234:F242" si="14">R234*F$12</f>
        <v>581066.56705090625</v>
      </c>
      <c r="G234" s="15">
        <f t="shared" ref="G234:G242" si="15">S234*G$12</f>
        <v>584754.61179158604</v>
      </c>
      <c r="H234" s="15">
        <f t="shared" ref="H234:H242" si="16">T234*H$12</f>
        <v>987387.47941477539</v>
      </c>
      <c r="I234" s="15">
        <f t="shared" ref="I234:I242" si="17">U234*I$12</f>
        <v>601700.92366510292</v>
      </c>
      <c r="J234" s="15">
        <f t="shared" ref="J234:J242" si="18">V234*J$12</f>
        <v>583825.55566859466</v>
      </c>
      <c r="N234" s="13" t="s">
        <v>268</v>
      </c>
      <c r="Q234" s="15">
        <v>3717041.6274549617</v>
      </c>
      <c r="R234" s="15">
        <v>538960.37703914952</v>
      </c>
      <c r="S234" s="15">
        <v>538960.37703914952</v>
      </c>
      <c r="T234" s="15">
        <v>910544.09680783725</v>
      </c>
      <c r="U234" s="15">
        <v>555167.75057300716</v>
      </c>
      <c r="V234" s="15">
        <v>538960.37703914952</v>
      </c>
    </row>
    <row r="235" spans="1:22">
      <c r="A235" s="177"/>
      <c r="B235" s="13" t="s">
        <v>258</v>
      </c>
      <c r="C235" s="18"/>
      <c r="D235" s="125"/>
      <c r="E235" s="15">
        <f t="shared" si="13"/>
        <v>0</v>
      </c>
      <c r="F235" s="15">
        <f t="shared" si="14"/>
        <v>0</v>
      </c>
      <c r="G235" s="15">
        <f t="shared" si="15"/>
        <v>0</v>
      </c>
      <c r="H235" s="15">
        <f t="shared" si="16"/>
        <v>0</v>
      </c>
      <c r="I235" s="15">
        <f t="shared" si="17"/>
        <v>0</v>
      </c>
      <c r="J235" s="15">
        <f t="shared" si="18"/>
        <v>0</v>
      </c>
      <c r="N235" s="13" t="s">
        <v>258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</row>
    <row r="236" spans="1:22">
      <c r="A236" s="181"/>
      <c r="B236" s="13" t="s">
        <v>269</v>
      </c>
      <c r="C236" s="18"/>
      <c r="D236" s="125"/>
      <c r="E236" s="15">
        <f t="shared" si="13"/>
        <v>147973.69533459152</v>
      </c>
      <c r="F236" s="15">
        <f t="shared" si="14"/>
        <v>110852.61909205391</v>
      </c>
      <c r="G236" s="15">
        <f t="shared" si="15"/>
        <v>98081.289154830505</v>
      </c>
      <c r="H236" s="15">
        <f t="shared" si="16"/>
        <v>113397.50658457326</v>
      </c>
      <c r="I236" s="15">
        <f t="shared" si="17"/>
        <v>109444.04949193678</v>
      </c>
      <c r="J236" s="15">
        <f t="shared" si="18"/>
        <v>118948.25579286859</v>
      </c>
      <c r="N236" s="13" t="s">
        <v>269</v>
      </c>
      <c r="Q236" s="15">
        <v>136421.70089184758</v>
      </c>
      <c r="R236" s="15">
        <v>102819.8364343279</v>
      </c>
      <c r="S236" s="15">
        <v>90400.190981672771</v>
      </c>
      <c r="T236" s="15">
        <v>104572.35114476978</v>
      </c>
      <c r="U236" s="15">
        <v>100980.07894011035</v>
      </c>
      <c r="V236" s="15">
        <v>109807.45218810605</v>
      </c>
    </row>
    <row r="237" spans="1:22">
      <c r="A237" s="184" t="s">
        <v>316</v>
      </c>
      <c r="B237" s="13" t="s">
        <v>270</v>
      </c>
      <c r="C237" s="18"/>
      <c r="D237" s="125"/>
      <c r="E237" s="15">
        <f t="shared" si="13"/>
        <v>5447935.8961472195</v>
      </c>
      <c r="F237" s="15">
        <f t="shared" si="14"/>
        <v>6280686.2720896769</v>
      </c>
      <c r="G237" s="15">
        <f t="shared" si="15"/>
        <v>6129464.0631648879</v>
      </c>
      <c r="H237" s="15">
        <f t="shared" si="16"/>
        <v>5944721.4682598095</v>
      </c>
      <c r="I237" s="15">
        <f t="shared" si="17"/>
        <v>5767286.6035265252</v>
      </c>
      <c r="J237" s="15">
        <f t="shared" si="18"/>
        <v>5598332.9901991393</v>
      </c>
      <c r="N237" s="13" t="s">
        <v>270</v>
      </c>
      <c r="Q237" s="15">
        <v>5022627.0258482574</v>
      </c>
      <c r="R237" s="15">
        <v>5825564.9751975928</v>
      </c>
      <c r="S237" s="15">
        <v>5649443.7083784612</v>
      </c>
      <c r="T237" s="15">
        <v>5482073.8088546889</v>
      </c>
      <c r="U237" s="15">
        <v>5321267.4348024381</v>
      </c>
      <c r="V237" s="15">
        <v>5168118.5071336273</v>
      </c>
    </row>
    <row r="238" spans="1:22">
      <c r="A238" s="181"/>
      <c r="B238" s="13" t="s">
        <v>271</v>
      </c>
      <c r="C238" s="18"/>
      <c r="D238" s="125"/>
      <c r="E238" s="15">
        <f t="shared" si="13"/>
        <v>1310764.305737175</v>
      </c>
      <c r="F238" s="15">
        <f t="shared" si="14"/>
        <v>1471534.4431440651</v>
      </c>
      <c r="G238" s="15">
        <f t="shared" si="15"/>
        <v>1459262.7621379318</v>
      </c>
      <c r="H238" s="15">
        <f t="shared" si="16"/>
        <v>1542412.7868846576</v>
      </c>
      <c r="I238" s="15">
        <f t="shared" si="17"/>
        <v>1644216.1968608471</v>
      </c>
      <c r="J238" s="15">
        <f t="shared" si="18"/>
        <v>1764583.6120206707</v>
      </c>
      <c r="N238" s="13" t="s">
        <v>271</v>
      </c>
      <c r="Q238" s="15">
        <v>1208435.6996873992</v>
      </c>
      <c r="R238" s="15">
        <v>1364901.7225827386</v>
      </c>
      <c r="S238" s="15">
        <v>1344982.6519048705</v>
      </c>
      <c r="T238" s="15">
        <v>1422374.5866933195</v>
      </c>
      <c r="U238" s="15">
        <v>1517059.0098262834</v>
      </c>
      <c r="V238" s="15">
        <v>1628980.8481621486</v>
      </c>
    </row>
    <row r="239" spans="1:22">
      <c r="A239" s="183"/>
      <c r="B239" s="13" t="s">
        <v>272</v>
      </c>
      <c r="C239" s="18"/>
      <c r="D239" s="125"/>
      <c r="E239" s="15">
        <f t="shared" si="13"/>
        <v>273705.35114259482</v>
      </c>
      <c r="F239" s="15">
        <f t="shared" si="14"/>
        <v>340089.88242583495</v>
      </c>
      <c r="G239" s="15">
        <f t="shared" si="15"/>
        <v>345363.85506725963</v>
      </c>
      <c r="H239" s="15">
        <f t="shared" si="16"/>
        <v>341134.65334356972</v>
      </c>
      <c r="I239" s="15">
        <f t="shared" si="17"/>
        <v>335338.60286067898</v>
      </c>
      <c r="J239" s="15">
        <f t="shared" si="18"/>
        <v>330217.88889055303</v>
      </c>
      <c r="N239" s="13" t="s">
        <v>272</v>
      </c>
      <c r="Q239" s="15">
        <v>252337.75139319937</v>
      </c>
      <c r="R239" s="15">
        <v>315445.73660416756</v>
      </c>
      <c r="S239" s="15">
        <v>318317.17063752923</v>
      </c>
      <c r="T239" s="15">
        <v>314585.86552330881</v>
      </c>
      <c r="U239" s="15">
        <v>309404.83969420812</v>
      </c>
      <c r="V239" s="15">
        <v>304841.67089552793</v>
      </c>
    </row>
    <row r="240" spans="1:22">
      <c r="A240" s="181"/>
      <c r="B240" s="13" t="s">
        <v>273</v>
      </c>
      <c r="C240" s="18"/>
      <c r="D240" s="125"/>
      <c r="E240" s="15">
        <f t="shared" si="13"/>
        <v>282200.84696365229</v>
      </c>
      <c r="F240" s="15">
        <f t="shared" si="14"/>
        <v>262394.41130606434</v>
      </c>
      <c r="G240" s="15">
        <f t="shared" si="15"/>
        <v>291488.03495984629</v>
      </c>
      <c r="H240" s="15">
        <f t="shared" si="16"/>
        <v>341004.7973375576</v>
      </c>
      <c r="I240" s="15">
        <f t="shared" si="17"/>
        <v>447956.95416584471</v>
      </c>
      <c r="J240" s="15">
        <f t="shared" si="18"/>
        <v>533090.13353684207</v>
      </c>
      <c r="N240" s="13" t="s">
        <v>273</v>
      </c>
      <c r="Q240" s="15">
        <v>260170.02176536</v>
      </c>
      <c r="R240" s="15">
        <v>243380.36099415188</v>
      </c>
      <c r="S240" s="15">
        <v>268660.5595858937</v>
      </c>
      <c r="T240" s="15">
        <v>314466.11555465468</v>
      </c>
      <c r="U240" s="15">
        <v>413313.73248182889</v>
      </c>
      <c r="V240" s="15">
        <v>492123.81434354244</v>
      </c>
    </row>
    <row r="241" spans="1:22">
      <c r="A241" s="181"/>
      <c r="B241" s="13" t="s">
        <v>54</v>
      </c>
      <c r="C241" s="18"/>
      <c r="D241" s="125"/>
      <c r="E241" s="15">
        <f t="shared" si="13"/>
        <v>514773.26345415105</v>
      </c>
      <c r="F241" s="15">
        <f t="shared" si="14"/>
        <v>231606.0112235478</v>
      </c>
      <c r="G241" s="15">
        <f t="shared" si="15"/>
        <v>241380.36358488514</v>
      </c>
      <c r="H241" s="15">
        <f t="shared" si="16"/>
        <v>128780.32232752664</v>
      </c>
      <c r="I241" s="15">
        <f t="shared" si="17"/>
        <v>100316.04687972739</v>
      </c>
      <c r="J241" s="15">
        <f t="shared" si="18"/>
        <v>90946.993677168473</v>
      </c>
      <c r="N241" s="13" t="s">
        <v>54</v>
      </c>
      <c r="Q241" s="15">
        <v>474586</v>
      </c>
      <c r="R241" s="15">
        <v>214823</v>
      </c>
      <c r="S241" s="15">
        <v>222477</v>
      </c>
      <c r="T241" s="15">
        <v>118758</v>
      </c>
      <c r="U241" s="15">
        <v>92558</v>
      </c>
      <c r="V241" s="15">
        <v>83958</v>
      </c>
    </row>
    <row r="242" spans="1:22">
      <c r="A242" s="182"/>
      <c r="B242" s="13" t="s">
        <v>274</v>
      </c>
      <c r="C242" s="18"/>
      <c r="D242" s="125"/>
      <c r="E242" s="15">
        <f t="shared" si="13"/>
        <v>975343.66415069206</v>
      </c>
      <c r="F242" s="15">
        <f t="shared" si="14"/>
        <v>720184.27215664182</v>
      </c>
      <c r="G242" s="15">
        <f t="shared" si="15"/>
        <v>705958.25300237339</v>
      </c>
      <c r="H242" s="15">
        <f t="shared" si="16"/>
        <v>727324.36010181555</v>
      </c>
      <c r="I242" s="15">
        <f t="shared" si="17"/>
        <v>670432.61300523079</v>
      </c>
      <c r="J242" s="15">
        <f t="shared" si="18"/>
        <v>651237.64347582869</v>
      </c>
      <c r="N242" s="13" t="s">
        <v>274</v>
      </c>
      <c r="Q242" s="15">
        <v>899200.64046964189</v>
      </c>
      <c r="R242" s="15">
        <v>667997.10888409102</v>
      </c>
      <c r="S242" s="15">
        <v>650672.12560551404</v>
      </c>
      <c r="T242" s="15">
        <v>670720.37711858354</v>
      </c>
      <c r="U242" s="15">
        <v>618584.00250696542</v>
      </c>
      <c r="V242" s="15">
        <v>601192.05550683045</v>
      </c>
    </row>
    <row r="243" spans="1:22" ht="15" thickBot="1">
      <c r="A243" s="111"/>
      <c r="B243" s="54" t="s">
        <v>275</v>
      </c>
      <c r="C243" s="18"/>
      <c r="E243" s="127">
        <f t="shared" ref="E243:J243" si="19">SUM(E233:E242)</f>
        <v>12984492.41714718</v>
      </c>
      <c r="F243" s="127">
        <f t="shared" si="19"/>
        <v>9998414.4784887917</v>
      </c>
      <c r="G243" s="127">
        <f t="shared" si="19"/>
        <v>9855753.2328636032</v>
      </c>
      <c r="H243" s="127">
        <f t="shared" si="19"/>
        <v>10126163.374254284</v>
      </c>
      <c r="I243" s="127">
        <f t="shared" si="19"/>
        <v>9676691.9904558938</v>
      </c>
      <c r="J243" s="127">
        <f t="shared" si="19"/>
        <v>9671183.0732616652</v>
      </c>
    </row>
    <row r="244" spans="1:22">
      <c r="A244" s="111"/>
      <c r="B244" s="54"/>
      <c r="C244" s="18"/>
      <c r="D244" s="125"/>
      <c r="E244" s="235"/>
      <c r="F244" s="235"/>
      <c r="G244" s="235"/>
      <c r="H244" s="235"/>
      <c r="I244" s="235"/>
      <c r="J244" s="235"/>
    </row>
    <row r="245" spans="1:22">
      <c r="A245" s="253" t="s">
        <v>473</v>
      </c>
      <c r="B245" s="236">
        <v>-1.9147151837273915E-2</v>
      </c>
      <c r="C245" s="18"/>
      <c r="E245" s="15">
        <f>E243*$B$245</f>
        <v>-248616.04784104883</v>
      </c>
      <c r="F245" s="15">
        <f t="shared" ref="F245:J245" si="20">F243*$B$245</f>
        <v>-191441.16015162278</v>
      </c>
      <c r="G245" s="15">
        <f t="shared" si="20"/>
        <v>-188709.60362034265</v>
      </c>
      <c r="H245" s="15">
        <f t="shared" si="20"/>
        <v>-193887.18765588873</v>
      </c>
      <c r="I245" s="15">
        <f t="shared" si="20"/>
        <v>-185281.09082379134</v>
      </c>
      <c r="J245" s="15">
        <f t="shared" si="20"/>
        <v>-185175.61074981448</v>
      </c>
    </row>
    <row r="246" spans="1:22" ht="15" thickBot="1">
      <c r="A246" t="s">
        <v>423</v>
      </c>
      <c r="D246" s="125" t="s">
        <v>267</v>
      </c>
      <c r="E246" s="244">
        <f>SUM(E243,E245)</f>
        <v>12735876.36930613</v>
      </c>
      <c r="F246" s="244">
        <f t="shared" ref="F246:J246" si="21">SUM(F243,F245)</f>
        <v>9806973.3183371685</v>
      </c>
      <c r="G246" s="244">
        <f t="shared" si="21"/>
        <v>9667043.6292432602</v>
      </c>
      <c r="H246" s="244">
        <f t="shared" si="21"/>
        <v>9932276.1865983959</v>
      </c>
      <c r="I246" s="244">
        <f t="shared" si="21"/>
        <v>9491410.8996321019</v>
      </c>
      <c r="J246" s="244">
        <f t="shared" si="21"/>
        <v>9486007.4625118505</v>
      </c>
      <c r="K246" s="124"/>
    </row>
    <row r="247" spans="1:22">
      <c r="A247"/>
      <c r="D247" s="125"/>
      <c r="E247" s="126"/>
      <c r="F247" s="126"/>
      <c r="G247" s="126"/>
      <c r="H247" s="126"/>
      <c r="I247" s="126"/>
      <c r="J247" s="126"/>
    </row>
    <row r="248" spans="1:22">
      <c r="A248"/>
      <c r="D248" s="125"/>
      <c r="E248" s="126"/>
      <c r="F248" s="126"/>
      <c r="G248" s="126"/>
      <c r="H248" s="126"/>
      <c r="I248" s="126"/>
      <c r="J248" s="126"/>
    </row>
    <row r="249" spans="1:22">
      <c r="A249" s="180"/>
      <c r="B249" s="13" t="s">
        <v>53</v>
      </c>
      <c r="D249" s="125"/>
      <c r="E249" s="117">
        <v>0</v>
      </c>
      <c r="F249" s="117">
        <v>0</v>
      </c>
      <c r="G249" s="117">
        <v>0</v>
      </c>
      <c r="H249" s="117">
        <v>0</v>
      </c>
      <c r="I249" s="117">
        <v>0</v>
      </c>
      <c r="J249" s="117">
        <v>0</v>
      </c>
    </row>
    <row r="250" spans="1:22">
      <c r="A250" s="177"/>
      <c r="B250" s="13" t="s">
        <v>268</v>
      </c>
      <c r="D250" s="125"/>
      <c r="E250" s="117">
        <v>0</v>
      </c>
      <c r="F250" s="117">
        <v>0</v>
      </c>
      <c r="G250" s="117">
        <v>0</v>
      </c>
      <c r="H250" s="117">
        <v>0</v>
      </c>
      <c r="I250" s="117">
        <v>0</v>
      </c>
      <c r="J250" s="117">
        <v>0</v>
      </c>
    </row>
    <row r="251" spans="1:22">
      <c r="A251" s="177"/>
      <c r="B251" s="13" t="s">
        <v>258</v>
      </c>
      <c r="D251" s="125"/>
      <c r="E251" s="117">
        <v>0</v>
      </c>
      <c r="F251" s="117">
        <v>0</v>
      </c>
      <c r="G251" s="117">
        <v>0</v>
      </c>
      <c r="H251" s="117">
        <v>0</v>
      </c>
      <c r="I251" s="117">
        <v>0</v>
      </c>
      <c r="J251" s="117">
        <v>0</v>
      </c>
    </row>
    <row r="252" spans="1:22">
      <c r="A252" s="181"/>
      <c r="B252" s="13" t="s">
        <v>269</v>
      </c>
      <c r="D252" s="125"/>
      <c r="E252" s="117">
        <v>0</v>
      </c>
      <c r="F252" s="117">
        <v>0</v>
      </c>
      <c r="G252" s="117">
        <v>0</v>
      </c>
      <c r="H252" s="117">
        <v>0</v>
      </c>
      <c r="I252" s="117">
        <v>0</v>
      </c>
      <c r="J252" s="117">
        <v>0</v>
      </c>
    </row>
    <row r="253" spans="1:22">
      <c r="A253" s="181"/>
      <c r="B253" s="13" t="s">
        <v>270</v>
      </c>
      <c r="D253" s="125"/>
      <c r="E253" s="117">
        <v>0</v>
      </c>
      <c r="F253" s="117">
        <v>0</v>
      </c>
      <c r="G253" s="117">
        <v>0</v>
      </c>
      <c r="H253" s="117">
        <v>0</v>
      </c>
      <c r="I253" s="117">
        <v>0</v>
      </c>
      <c r="J253" s="117">
        <v>0</v>
      </c>
    </row>
    <row r="254" spans="1:22">
      <c r="A254" s="184" t="s">
        <v>315</v>
      </c>
      <c r="B254" s="13" t="s">
        <v>271</v>
      </c>
      <c r="D254" s="125"/>
      <c r="E254" s="117">
        <v>0</v>
      </c>
      <c r="F254" s="117">
        <v>0</v>
      </c>
      <c r="G254" s="117">
        <v>0</v>
      </c>
      <c r="H254" s="117">
        <v>0</v>
      </c>
      <c r="I254" s="117">
        <v>0</v>
      </c>
      <c r="J254" s="117">
        <v>0</v>
      </c>
    </row>
    <row r="255" spans="1:22">
      <c r="A255" s="183"/>
      <c r="B255" s="13" t="s">
        <v>272</v>
      </c>
      <c r="D255" s="125"/>
      <c r="E255" s="117">
        <v>0</v>
      </c>
      <c r="F255" s="117">
        <v>0</v>
      </c>
      <c r="G255" s="117">
        <v>0</v>
      </c>
      <c r="H255" s="117">
        <v>0</v>
      </c>
      <c r="I255" s="117">
        <v>0</v>
      </c>
      <c r="J255" s="117">
        <v>0</v>
      </c>
    </row>
    <row r="256" spans="1:22">
      <c r="A256" s="181"/>
      <c r="B256" s="13" t="s">
        <v>273</v>
      </c>
      <c r="D256" s="125"/>
      <c r="E256" s="117">
        <v>0</v>
      </c>
      <c r="F256" s="117">
        <v>0</v>
      </c>
      <c r="G256" s="117">
        <v>0</v>
      </c>
      <c r="H256" s="117">
        <v>0</v>
      </c>
      <c r="I256" s="117">
        <v>0</v>
      </c>
      <c r="J256" s="117">
        <v>0</v>
      </c>
    </row>
    <row r="257" spans="1:28">
      <c r="A257" s="181"/>
      <c r="B257" s="13" t="s">
        <v>54</v>
      </c>
      <c r="D257" s="125"/>
      <c r="E257" s="117">
        <v>0</v>
      </c>
      <c r="F257" s="117">
        <v>0</v>
      </c>
      <c r="G257" s="117">
        <v>0</v>
      </c>
      <c r="H257" s="117">
        <v>0</v>
      </c>
      <c r="I257" s="117">
        <v>0</v>
      </c>
      <c r="J257" s="117">
        <v>0</v>
      </c>
    </row>
    <row r="258" spans="1:28">
      <c r="A258" s="182"/>
      <c r="B258" s="13" t="s">
        <v>274</v>
      </c>
      <c r="D258" s="125"/>
      <c r="E258" s="117">
        <v>0</v>
      </c>
      <c r="F258" s="117">
        <v>0</v>
      </c>
      <c r="G258" s="117">
        <v>0</v>
      </c>
      <c r="H258" s="117">
        <v>0</v>
      </c>
      <c r="I258" s="117">
        <v>0</v>
      </c>
      <c r="J258" s="117">
        <v>0</v>
      </c>
    </row>
    <row r="259" spans="1:28" ht="15" thickBot="1">
      <c r="A259" s="237"/>
      <c r="B259" s="54" t="s">
        <v>275</v>
      </c>
      <c r="D259" s="125"/>
      <c r="E259" s="127">
        <f t="shared" ref="E259:J259" si="22">SUM(E249:E258)</f>
        <v>0</v>
      </c>
      <c r="F259" s="127">
        <f t="shared" si="22"/>
        <v>0</v>
      </c>
      <c r="G259" s="127">
        <f t="shared" si="22"/>
        <v>0</v>
      </c>
      <c r="H259" s="127">
        <f t="shared" si="22"/>
        <v>0</v>
      </c>
      <c r="I259" s="127">
        <f t="shared" si="22"/>
        <v>0</v>
      </c>
      <c r="J259" s="127">
        <f t="shared" si="22"/>
        <v>0</v>
      </c>
    </row>
    <row r="260" spans="1:28">
      <c r="A260"/>
      <c r="D260" s="125"/>
      <c r="E260" s="125"/>
      <c r="F260" s="125"/>
      <c r="G260" s="125"/>
      <c r="H260" s="125"/>
      <c r="I260" s="125"/>
      <c r="J260" s="125"/>
      <c r="K260" s="125"/>
    </row>
    <row r="261" spans="1:28">
      <c r="A261" s="253" t="s">
        <v>473</v>
      </c>
      <c r="D261" s="125"/>
      <c r="E261" s="117">
        <v>0</v>
      </c>
      <c r="F261" s="117">
        <v>0</v>
      </c>
      <c r="G261" s="117">
        <v>0</v>
      </c>
      <c r="H261" s="117">
        <v>0</v>
      </c>
      <c r="I261" s="117">
        <v>0</v>
      </c>
      <c r="J261" s="117">
        <v>0</v>
      </c>
      <c r="K261" s="125"/>
    </row>
    <row r="262" spans="1:28" ht="15" thickBot="1">
      <c r="A262" t="s">
        <v>202</v>
      </c>
      <c r="B262" s="54" t="s">
        <v>275</v>
      </c>
      <c r="C262" s="18"/>
      <c r="D262" s="125"/>
      <c r="E262" s="244">
        <f>SUM(E259,E261)</f>
        <v>0</v>
      </c>
      <c r="F262" s="244">
        <f t="shared" ref="F262" si="23">SUM(F259,F261)</f>
        <v>0</v>
      </c>
      <c r="G262" s="244">
        <f t="shared" ref="G262" si="24">SUM(G259,G261)</f>
        <v>0</v>
      </c>
      <c r="H262" s="244">
        <f t="shared" ref="H262" si="25">SUM(H259,H261)</f>
        <v>0</v>
      </c>
      <c r="I262" s="244">
        <f t="shared" ref="I262" si="26">SUM(I259,I261)</f>
        <v>0</v>
      </c>
      <c r="J262" s="244">
        <f t="shared" ref="J262" si="27">SUM(J259,J261)</f>
        <v>0</v>
      </c>
    </row>
    <row r="263" spans="1:28" ht="15" thickBot="1"/>
    <row r="264" spans="1:28" s="11" customFormat="1" ht="15" thickBot="1">
      <c r="A264" s="139" t="s">
        <v>359</v>
      </c>
      <c r="B264" s="140"/>
      <c r="C264" s="140"/>
      <c r="D264" s="140"/>
      <c r="E264" s="140"/>
      <c r="F264" s="140"/>
      <c r="G264" s="140"/>
      <c r="H264" s="140"/>
      <c r="I264" s="140"/>
      <c r="J264" s="141"/>
      <c r="K264" s="9"/>
      <c r="L264" s="148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6" spans="1:28">
      <c r="A266" s="180"/>
      <c r="B266" s="12" t="s">
        <v>30</v>
      </c>
      <c r="C266" s="18"/>
      <c r="E266" s="16">
        <v>0</v>
      </c>
      <c r="F266" s="16">
        <v>0</v>
      </c>
      <c r="G266" s="16">
        <v>0</v>
      </c>
      <c r="H266" s="16">
        <v>0</v>
      </c>
      <c r="I266" s="16">
        <v>0</v>
      </c>
      <c r="J266" s="16">
        <v>0</v>
      </c>
      <c r="L266" s="7" t="s">
        <v>442</v>
      </c>
    </row>
    <row r="267" spans="1:28">
      <c r="A267" s="177"/>
      <c r="B267" s="12" t="s">
        <v>31</v>
      </c>
      <c r="C267" s="18"/>
      <c r="E267" s="16">
        <v>0</v>
      </c>
      <c r="F267" s="16">
        <v>0</v>
      </c>
      <c r="G267" s="16">
        <v>0</v>
      </c>
      <c r="H267" s="16">
        <v>0</v>
      </c>
      <c r="I267" s="16">
        <v>0</v>
      </c>
      <c r="J267" s="16">
        <v>0</v>
      </c>
    </row>
    <row r="268" spans="1:28">
      <c r="A268" s="177"/>
      <c r="B268" s="12" t="s">
        <v>32</v>
      </c>
      <c r="C268" s="18"/>
      <c r="E268" s="15">
        <v>11875</v>
      </c>
      <c r="F268" s="15">
        <v>11875</v>
      </c>
      <c r="G268" s="15">
        <v>11875</v>
      </c>
      <c r="H268" s="15">
        <v>11875</v>
      </c>
      <c r="I268" s="15">
        <v>11875</v>
      </c>
      <c r="J268" s="15">
        <v>11875</v>
      </c>
      <c r="K268" s="54"/>
    </row>
    <row r="269" spans="1:28">
      <c r="A269" s="181"/>
      <c r="B269" s="12" t="s">
        <v>33</v>
      </c>
      <c r="C269" s="18"/>
      <c r="E269" s="16">
        <v>0</v>
      </c>
      <c r="F269" s="16">
        <v>0</v>
      </c>
      <c r="G269" s="16">
        <v>0</v>
      </c>
      <c r="H269" s="16">
        <v>0</v>
      </c>
      <c r="I269" s="16">
        <v>0</v>
      </c>
      <c r="J269" s="16">
        <v>0</v>
      </c>
    </row>
    <row r="270" spans="1:28">
      <c r="A270" s="181"/>
      <c r="B270" s="12" t="s">
        <v>34</v>
      </c>
      <c r="C270" s="18"/>
      <c r="E270" s="16">
        <v>0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</row>
    <row r="271" spans="1:28">
      <c r="A271" s="184"/>
      <c r="B271" s="12" t="s">
        <v>35</v>
      </c>
      <c r="C271" s="18"/>
      <c r="E271" s="16">
        <v>0</v>
      </c>
      <c r="F271" s="16">
        <v>0</v>
      </c>
      <c r="G271" s="16">
        <v>0</v>
      </c>
      <c r="H271" s="16">
        <v>0</v>
      </c>
      <c r="I271" s="16">
        <v>0</v>
      </c>
      <c r="J271" s="16">
        <v>0</v>
      </c>
    </row>
    <row r="272" spans="1:28">
      <c r="A272" s="183" t="s">
        <v>29</v>
      </c>
      <c r="B272" s="12" t="s">
        <v>36</v>
      </c>
      <c r="C272" s="18"/>
      <c r="E272" s="16">
        <v>0</v>
      </c>
      <c r="F272" s="16">
        <v>0</v>
      </c>
      <c r="G272" s="16">
        <v>0</v>
      </c>
      <c r="H272" s="16">
        <v>0</v>
      </c>
      <c r="I272" s="16">
        <v>0</v>
      </c>
      <c r="J272" s="16">
        <v>0</v>
      </c>
    </row>
    <row r="273" spans="1:12">
      <c r="A273" s="181"/>
      <c r="B273" s="12" t="s">
        <v>37</v>
      </c>
      <c r="C273" s="18"/>
      <c r="E273" s="16">
        <v>0</v>
      </c>
      <c r="F273" s="16">
        <v>0</v>
      </c>
      <c r="G273" s="16">
        <v>0</v>
      </c>
      <c r="H273" s="16">
        <v>0</v>
      </c>
      <c r="I273" s="16">
        <v>0</v>
      </c>
      <c r="J273" s="16">
        <v>0</v>
      </c>
    </row>
    <row r="274" spans="1:12">
      <c r="A274" s="181"/>
      <c r="B274" s="12" t="s">
        <v>38</v>
      </c>
      <c r="C274" s="18"/>
      <c r="E274" s="16">
        <v>0</v>
      </c>
      <c r="F274" s="16">
        <v>0</v>
      </c>
      <c r="G274" s="16">
        <v>0</v>
      </c>
      <c r="H274" s="16">
        <v>0</v>
      </c>
      <c r="I274" s="16">
        <v>0</v>
      </c>
      <c r="J274" s="16">
        <v>0</v>
      </c>
    </row>
    <row r="275" spans="1:12">
      <c r="A275" s="181"/>
      <c r="B275" s="12" t="s">
        <v>39</v>
      </c>
      <c r="C275" s="18"/>
      <c r="E275" s="16">
        <v>0</v>
      </c>
      <c r="F275" s="16">
        <v>0</v>
      </c>
      <c r="G275" s="16">
        <v>0</v>
      </c>
      <c r="H275" s="16">
        <v>0</v>
      </c>
      <c r="I275" s="16">
        <v>0</v>
      </c>
      <c r="J275" s="16">
        <v>0</v>
      </c>
    </row>
    <row r="276" spans="1:12">
      <c r="A276" s="185"/>
      <c r="B276" s="12" t="s">
        <v>40</v>
      </c>
      <c r="C276" s="18"/>
      <c r="E276" s="16">
        <v>0</v>
      </c>
      <c r="F276" s="16">
        <v>0</v>
      </c>
      <c r="G276" s="16">
        <v>0</v>
      </c>
      <c r="H276" s="16">
        <v>0</v>
      </c>
      <c r="I276" s="16">
        <v>0</v>
      </c>
      <c r="J276" s="16">
        <v>0</v>
      </c>
    </row>
    <row r="277" spans="1:12">
      <c r="A277" s="185"/>
      <c r="B277" s="12" t="s">
        <v>41</v>
      </c>
      <c r="C277" s="18"/>
      <c r="E277" s="16">
        <v>0</v>
      </c>
      <c r="F277" s="16">
        <v>0</v>
      </c>
      <c r="G277" s="16">
        <v>0</v>
      </c>
      <c r="H277" s="16">
        <v>0</v>
      </c>
      <c r="I277" s="16">
        <v>0</v>
      </c>
      <c r="J277" s="16">
        <v>0</v>
      </c>
    </row>
    <row r="278" spans="1:12">
      <c r="A278" s="185"/>
      <c r="B278" s="12" t="s">
        <v>42</v>
      </c>
      <c r="C278" s="18"/>
      <c r="E278" s="16">
        <v>0</v>
      </c>
      <c r="F278" s="16">
        <v>0</v>
      </c>
      <c r="G278" s="16">
        <v>0</v>
      </c>
      <c r="H278" s="16">
        <v>0</v>
      </c>
      <c r="I278" s="16">
        <v>0</v>
      </c>
      <c r="J278" s="16">
        <v>0</v>
      </c>
    </row>
    <row r="279" spans="1:12">
      <c r="A279" s="186"/>
      <c r="B279" s="12" t="s">
        <v>43</v>
      </c>
      <c r="C279" s="18"/>
      <c r="E279" s="16">
        <v>0</v>
      </c>
      <c r="F279" s="16">
        <v>0</v>
      </c>
      <c r="G279" s="16">
        <v>0</v>
      </c>
      <c r="H279" s="16">
        <v>0</v>
      </c>
      <c r="I279" s="16">
        <v>0</v>
      </c>
      <c r="J279" s="16">
        <v>0</v>
      </c>
    </row>
    <row r="281" spans="1:12">
      <c r="A281" s="180"/>
      <c r="B281" s="12" t="s">
        <v>30</v>
      </c>
      <c r="C281" s="18"/>
      <c r="E281" s="16">
        <v>0</v>
      </c>
      <c r="F281" s="16">
        <v>0</v>
      </c>
      <c r="G281" s="16">
        <v>0</v>
      </c>
      <c r="H281" s="16">
        <v>0</v>
      </c>
      <c r="I281" s="16">
        <v>0</v>
      </c>
      <c r="J281" s="16">
        <v>0</v>
      </c>
      <c r="K281" s="54"/>
      <c r="L281" s="7" t="s">
        <v>439</v>
      </c>
    </row>
    <row r="282" spans="1:12">
      <c r="A282" s="177"/>
      <c r="B282" s="12" t="s">
        <v>31</v>
      </c>
      <c r="C282" s="18"/>
      <c r="E282" s="16">
        <v>0</v>
      </c>
      <c r="F282" s="16">
        <v>0</v>
      </c>
      <c r="G282" s="16">
        <v>0</v>
      </c>
      <c r="H282" s="16">
        <v>0</v>
      </c>
      <c r="I282" s="16">
        <v>0</v>
      </c>
      <c r="J282" s="16">
        <v>0</v>
      </c>
    </row>
    <row r="283" spans="1:12">
      <c r="A283" s="177"/>
      <c r="B283" s="12" t="s">
        <v>32</v>
      </c>
      <c r="C283" s="18"/>
      <c r="E283" s="15">
        <v>14737</v>
      </c>
      <c r="F283" s="16">
        <v>0</v>
      </c>
      <c r="G283" s="16">
        <v>0</v>
      </c>
      <c r="H283" s="16">
        <v>0</v>
      </c>
      <c r="I283" s="16">
        <v>0</v>
      </c>
      <c r="J283" s="16">
        <v>0</v>
      </c>
    </row>
    <row r="284" spans="1:12">
      <c r="A284" s="181"/>
      <c r="B284" s="12" t="s">
        <v>33</v>
      </c>
      <c r="C284" s="18"/>
      <c r="E284" s="16">
        <v>0</v>
      </c>
      <c r="F284" s="16">
        <v>0</v>
      </c>
      <c r="G284" s="16">
        <v>0</v>
      </c>
      <c r="H284" s="16">
        <v>0</v>
      </c>
      <c r="I284" s="16">
        <v>0</v>
      </c>
      <c r="J284" s="16">
        <v>0</v>
      </c>
    </row>
    <row r="285" spans="1:12">
      <c r="A285" s="181"/>
      <c r="B285" s="12" t="s">
        <v>34</v>
      </c>
      <c r="C285" s="18"/>
      <c r="E285" s="15">
        <v>9616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</row>
    <row r="286" spans="1:12">
      <c r="A286" s="184"/>
      <c r="B286" s="12" t="s">
        <v>35</v>
      </c>
      <c r="C286" s="18"/>
      <c r="E286" s="15">
        <v>5469</v>
      </c>
      <c r="F286" s="16">
        <v>0</v>
      </c>
      <c r="G286" s="16">
        <v>0</v>
      </c>
      <c r="H286" s="16">
        <v>0</v>
      </c>
      <c r="I286" s="16">
        <v>0</v>
      </c>
      <c r="J286" s="16">
        <v>0</v>
      </c>
    </row>
    <row r="287" spans="1:12">
      <c r="A287" s="183" t="s">
        <v>44</v>
      </c>
      <c r="B287" s="12" t="s">
        <v>36</v>
      </c>
      <c r="C287" s="18"/>
      <c r="E287" s="15">
        <v>1338</v>
      </c>
      <c r="F287" s="16">
        <v>0</v>
      </c>
      <c r="G287" s="16">
        <v>0</v>
      </c>
      <c r="H287" s="16">
        <v>0</v>
      </c>
      <c r="I287" s="16">
        <v>0</v>
      </c>
      <c r="J287" s="16">
        <v>0</v>
      </c>
    </row>
    <row r="288" spans="1:12">
      <c r="A288" s="181"/>
      <c r="B288" s="12" t="s">
        <v>37</v>
      </c>
      <c r="C288" s="18"/>
      <c r="E288" s="16">
        <v>0</v>
      </c>
      <c r="F288" s="16">
        <v>0</v>
      </c>
      <c r="G288" s="16">
        <v>0</v>
      </c>
      <c r="H288" s="16">
        <v>0</v>
      </c>
      <c r="I288" s="16">
        <v>0</v>
      </c>
      <c r="J288" s="16">
        <v>0</v>
      </c>
    </row>
    <row r="289" spans="1:12">
      <c r="A289" s="181"/>
      <c r="B289" s="12" t="s">
        <v>38</v>
      </c>
      <c r="C289" s="18"/>
      <c r="E289" s="16">
        <v>3550</v>
      </c>
      <c r="F289" s="16">
        <v>0</v>
      </c>
      <c r="G289" s="16">
        <v>0</v>
      </c>
      <c r="H289" s="16">
        <v>0</v>
      </c>
      <c r="I289" s="16">
        <v>0</v>
      </c>
      <c r="J289" s="16">
        <v>0</v>
      </c>
    </row>
    <row r="290" spans="1:12">
      <c r="A290" s="181"/>
      <c r="B290" s="12" t="s">
        <v>39</v>
      </c>
      <c r="C290" s="18"/>
      <c r="E290" s="16">
        <v>0</v>
      </c>
      <c r="F290" s="16">
        <v>0</v>
      </c>
      <c r="G290" s="16">
        <v>0</v>
      </c>
      <c r="H290" s="15">
        <v>0</v>
      </c>
      <c r="I290" s="16">
        <v>0</v>
      </c>
      <c r="J290" s="16">
        <v>0</v>
      </c>
    </row>
    <row r="291" spans="1:12">
      <c r="A291" s="185"/>
      <c r="B291" s="12" t="s">
        <v>40</v>
      </c>
      <c r="C291" s="18"/>
      <c r="E291" s="16">
        <v>0</v>
      </c>
      <c r="F291" s="16">
        <v>0</v>
      </c>
      <c r="G291" s="16">
        <v>0</v>
      </c>
      <c r="H291" s="16">
        <v>0</v>
      </c>
      <c r="I291" s="16">
        <v>0</v>
      </c>
      <c r="J291" s="16">
        <v>0</v>
      </c>
    </row>
    <row r="292" spans="1:12">
      <c r="A292" s="185"/>
      <c r="B292" s="12" t="s">
        <v>41</v>
      </c>
      <c r="C292" s="18"/>
      <c r="E292" s="16">
        <v>0</v>
      </c>
      <c r="F292" s="16">
        <v>0</v>
      </c>
      <c r="G292" s="16">
        <v>0</v>
      </c>
      <c r="H292" s="16">
        <v>0</v>
      </c>
      <c r="I292" s="16">
        <v>0</v>
      </c>
      <c r="J292" s="16">
        <v>0</v>
      </c>
    </row>
    <row r="293" spans="1:12">
      <c r="A293" s="185"/>
      <c r="B293" s="12" t="s">
        <v>42</v>
      </c>
      <c r="C293" s="18"/>
      <c r="E293" s="16">
        <v>0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</row>
    <row r="294" spans="1:12">
      <c r="A294" s="186"/>
      <c r="B294" s="12" t="s">
        <v>43</v>
      </c>
      <c r="C294" s="18"/>
      <c r="E294" s="16">
        <v>0</v>
      </c>
      <c r="F294" s="16">
        <v>0</v>
      </c>
      <c r="G294" s="16">
        <v>0</v>
      </c>
      <c r="H294" s="16">
        <v>0</v>
      </c>
      <c r="I294" s="16">
        <v>0</v>
      </c>
      <c r="J294" s="16">
        <v>0</v>
      </c>
    </row>
    <row r="296" spans="1:12">
      <c r="A296" s="187" t="s">
        <v>45</v>
      </c>
      <c r="B296" s="13" t="s">
        <v>46</v>
      </c>
      <c r="C296" s="18"/>
      <c r="E296" s="239">
        <v>3951</v>
      </c>
      <c r="F296" s="239">
        <v>4685</v>
      </c>
      <c r="G296" s="239">
        <v>4524</v>
      </c>
      <c r="H296" s="239">
        <v>4371</v>
      </c>
      <c r="I296" s="239">
        <v>4224</v>
      </c>
      <c r="J296" s="239">
        <v>4084</v>
      </c>
      <c r="K296" s="54"/>
      <c r="L296" s="7" t="s">
        <v>453</v>
      </c>
    </row>
    <row r="297" spans="1:12">
      <c r="A297" s="186"/>
      <c r="B297" s="13" t="s">
        <v>47</v>
      </c>
      <c r="C297" s="18"/>
      <c r="E297" s="68">
        <v>1250</v>
      </c>
      <c r="F297" s="68">
        <v>1250</v>
      </c>
      <c r="G297" s="68">
        <v>1250</v>
      </c>
      <c r="H297" s="68">
        <v>1250</v>
      </c>
      <c r="I297" s="68">
        <v>1250</v>
      </c>
      <c r="J297" s="68">
        <v>1250</v>
      </c>
      <c r="K297" s="54"/>
    </row>
    <row r="299" spans="1:12">
      <c r="A299" s="188"/>
      <c r="B299" s="12" t="s">
        <v>48</v>
      </c>
      <c r="C299" s="18"/>
      <c r="E299" s="16">
        <v>50.168918918918919</v>
      </c>
      <c r="F299" s="16">
        <v>67</v>
      </c>
      <c r="G299" s="16">
        <v>66</v>
      </c>
      <c r="H299" s="16">
        <v>65</v>
      </c>
      <c r="I299" s="16">
        <v>63</v>
      </c>
      <c r="J299" s="16">
        <v>63</v>
      </c>
      <c r="K299" s="54"/>
      <c r="L299" s="7" t="s">
        <v>454</v>
      </c>
    </row>
    <row r="300" spans="1:12">
      <c r="A300" s="185"/>
      <c r="B300" s="12" t="s">
        <v>49</v>
      </c>
      <c r="C300" s="18"/>
      <c r="E300" s="16">
        <v>51.689189189189186</v>
      </c>
      <c r="F300" s="16">
        <v>70</v>
      </c>
      <c r="G300" s="16">
        <v>68</v>
      </c>
      <c r="H300" s="16">
        <v>67</v>
      </c>
      <c r="I300" s="16">
        <v>66</v>
      </c>
      <c r="J300" s="16">
        <v>64</v>
      </c>
    </row>
    <row r="301" spans="1:12">
      <c r="A301" s="185" t="s">
        <v>353</v>
      </c>
      <c r="B301" s="12" t="s">
        <v>50</v>
      </c>
      <c r="C301" s="18"/>
      <c r="E301" s="16">
        <v>8.361486486486486</v>
      </c>
      <c r="F301" s="16">
        <v>13</v>
      </c>
      <c r="G301" s="16">
        <v>11</v>
      </c>
      <c r="H301" s="16">
        <v>11</v>
      </c>
      <c r="I301" s="16">
        <v>11</v>
      </c>
      <c r="J301" s="16">
        <v>11</v>
      </c>
    </row>
    <row r="302" spans="1:12">
      <c r="A302" s="185"/>
      <c r="B302" s="12" t="s">
        <v>51</v>
      </c>
      <c r="C302" s="18"/>
      <c r="E302" s="16">
        <v>1.5202702702702702</v>
      </c>
      <c r="F302" s="16">
        <v>0</v>
      </c>
      <c r="G302" s="16">
        <v>2</v>
      </c>
      <c r="H302" s="16">
        <v>2</v>
      </c>
      <c r="I302" s="16">
        <v>2</v>
      </c>
      <c r="J302" s="16">
        <v>2</v>
      </c>
    </row>
    <row r="303" spans="1:12">
      <c r="A303" s="186"/>
      <c r="B303" s="12" t="s">
        <v>52</v>
      </c>
      <c r="C303" s="18"/>
      <c r="E303" s="16">
        <v>0.76013513513513509</v>
      </c>
      <c r="F303" s="16">
        <v>0</v>
      </c>
      <c r="G303" s="16">
        <v>0</v>
      </c>
      <c r="H303" s="16">
        <v>0</v>
      </c>
      <c r="I303" s="16">
        <v>0</v>
      </c>
      <c r="J303" s="16">
        <v>0</v>
      </c>
    </row>
    <row r="305" spans="1:12">
      <c r="A305" s="188"/>
      <c r="B305" s="189"/>
      <c r="C305" s="120"/>
      <c r="E305" s="15">
        <v>1513.823270824148</v>
      </c>
      <c r="F305" s="15">
        <v>1817.4154666919658</v>
      </c>
      <c r="G305" s="15">
        <v>1750.823718007063</v>
      </c>
      <c r="H305" s="15">
        <v>1687.5408760891119</v>
      </c>
      <c r="I305" s="15">
        <v>1626.7397142463744</v>
      </c>
      <c r="J305" s="15">
        <v>1568.8338458247199</v>
      </c>
      <c r="K305" s="54"/>
      <c r="L305" s="7" t="s">
        <v>437</v>
      </c>
    </row>
    <row r="306" spans="1:12">
      <c r="A306" s="185" t="s">
        <v>247</v>
      </c>
      <c r="B306" s="12" t="s">
        <v>179</v>
      </c>
      <c r="C306" s="120"/>
      <c r="E306" s="16">
        <v>0</v>
      </c>
      <c r="F306" s="16">
        <v>0</v>
      </c>
      <c r="G306" s="16">
        <v>0</v>
      </c>
      <c r="H306" s="16">
        <v>98</v>
      </c>
      <c r="I306" s="16">
        <v>215.00000000000003</v>
      </c>
      <c r="J306" s="16">
        <v>235</v>
      </c>
      <c r="K306" s="54"/>
      <c r="L306" s="7" t="s">
        <v>436</v>
      </c>
    </row>
    <row r="307" spans="1:12">
      <c r="A307" s="186"/>
      <c r="B307" s="12" t="s">
        <v>183</v>
      </c>
      <c r="C307" s="120"/>
      <c r="E307" s="16">
        <v>213.72676753079526</v>
      </c>
      <c r="F307" s="16">
        <v>232.26918688051927</v>
      </c>
      <c r="G307" s="16">
        <v>250.30860209961051</v>
      </c>
      <c r="H307" s="16">
        <v>267.87000718213767</v>
      </c>
      <c r="I307" s="16">
        <v>284.97214762365229</v>
      </c>
      <c r="J307" s="16">
        <v>301.63689316896449</v>
      </c>
      <c r="K307" s="54"/>
      <c r="L307" s="7" t="s">
        <v>436</v>
      </c>
    </row>
    <row r="308" spans="1:12">
      <c r="A308" s="190"/>
      <c r="B308" s="4"/>
      <c r="C308" s="120"/>
      <c r="E308" s="16">
        <v>3687.176729175852</v>
      </c>
      <c r="F308" s="16">
        <v>4117.5845333080342</v>
      </c>
      <c r="G308" s="16">
        <v>4023.1762819929372</v>
      </c>
      <c r="H308" s="16">
        <v>3933.4591239108881</v>
      </c>
      <c r="I308" s="16">
        <v>3847.2602857536253</v>
      </c>
      <c r="J308" s="16">
        <v>3765.1661541752801</v>
      </c>
      <c r="K308" s="54"/>
      <c r="L308" s="7" t="s">
        <v>437</v>
      </c>
    </row>
    <row r="309" spans="1:12">
      <c r="A309" s="185" t="s">
        <v>248</v>
      </c>
      <c r="B309" s="13" t="s">
        <v>179</v>
      </c>
      <c r="C309" s="120"/>
      <c r="E309" s="16">
        <v>0</v>
      </c>
      <c r="F309" s="16">
        <v>0</v>
      </c>
      <c r="G309" s="16">
        <v>0</v>
      </c>
      <c r="H309" s="16">
        <v>351</v>
      </c>
      <c r="I309" s="16">
        <v>772</v>
      </c>
      <c r="J309" s="16">
        <v>1315</v>
      </c>
      <c r="K309" s="54"/>
      <c r="L309" s="7" t="s">
        <v>436</v>
      </c>
    </row>
    <row r="310" spans="1:12">
      <c r="A310" s="186"/>
      <c r="B310" s="13" t="s">
        <v>183</v>
      </c>
      <c r="C310" s="120"/>
      <c r="E310" s="16">
        <v>475.18891226530263</v>
      </c>
      <c r="F310" s="16">
        <v>516.41515726661203</v>
      </c>
      <c r="G310" s="16">
        <v>556.52304920217387</v>
      </c>
      <c r="H310" s="16">
        <v>595.56815841065918</v>
      </c>
      <c r="I310" s="16">
        <v>633.59216264607062</v>
      </c>
      <c r="J310" s="16">
        <v>670.64368595474537</v>
      </c>
      <c r="K310" s="54"/>
      <c r="L310" s="7" t="s">
        <v>436</v>
      </c>
    </row>
    <row r="311" spans="1:12">
      <c r="A311" s="111"/>
      <c r="B311" s="18"/>
      <c r="C311" s="18"/>
      <c r="E311" s="71"/>
      <c r="F311" s="71"/>
      <c r="G311" s="71"/>
      <c r="H311" s="71"/>
      <c r="I311" s="71"/>
      <c r="J311" s="71"/>
      <c r="K311" s="71"/>
    </row>
    <row r="312" spans="1:12">
      <c r="A312" s="191"/>
      <c r="B312" s="12" t="s">
        <v>9</v>
      </c>
      <c r="C312" s="18"/>
      <c r="E312" s="16">
        <v>50.168918918918919</v>
      </c>
      <c r="F312" s="16">
        <v>67</v>
      </c>
      <c r="G312" s="16">
        <v>66</v>
      </c>
      <c r="H312" s="16">
        <v>65</v>
      </c>
      <c r="I312" s="16">
        <v>63</v>
      </c>
      <c r="J312" s="16">
        <v>63</v>
      </c>
      <c r="K312" s="54"/>
      <c r="L312" s="7" t="s">
        <v>455</v>
      </c>
    </row>
    <row r="313" spans="1:12">
      <c r="A313" s="177"/>
      <c r="B313" s="12" t="s">
        <v>11</v>
      </c>
      <c r="C313" s="18"/>
      <c r="E313" s="16">
        <v>28.124999999999996</v>
      </c>
      <c r="F313" s="16">
        <v>38</v>
      </c>
      <c r="G313" s="16">
        <v>37</v>
      </c>
      <c r="H313" s="16">
        <v>36</v>
      </c>
      <c r="I313" s="16">
        <v>36</v>
      </c>
      <c r="J313" s="16">
        <v>35</v>
      </c>
      <c r="K313" s="71"/>
    </row>
    <row r="314" spans="1:12">
      <c r="A314" s="177"/>
      <c r="B314" s="12" t="s">
        <v>12</v>
      </c>
      <c r="C314" s="18"/>
      <c r="E314" s="16">
        <v>12.162162162162161</v>
      </c>
      <c r="F314" s="16">
        <v>17</v>
      </c>
      <c r="G314" s="16">
        <v>16</v>
      </c>
      <c r="H314" s="16">
        <v>16</v>
      </c>
      <c r="I314" s="16">
        <v>16</v>
      </c>
      <c r="J314" s="16">
        <v>15</v>
      </c>
      <c r="K314" s="71"/>
    </row>
    <row r="315" spans="1:12">
      <c r="A315" s="181"/>
      <c r="B315" s="12" t="s">
        <v>13</v>
      </c>
      <c r="C315" s="18"/>
      <c r="E315" s="16">
        <v>11.402027027027026</v>
      </c>
      <c r="F315" s="16">
        <v>15</v>
      </c>
      <c r="G315" s="16">
        <v>15</v>
      </c>
      <c r="H315" s="16">
        <v>15</v>
      </c>
      <c r="I315" s="16">
        <v>14</v>
      </c>
      <c r="J315" s="16">
        <v>14</v>
      </c>
      <c r="K315" s="71"/>
    </row>
    <row r="316" spans="1:12">
      <c r="A316" s="181"/>
      <c r="B316" s="12" t="s">
        <v>15</v>
      </c>
      <c r="C316" s="18"/>
      <c r="E316" s="16">
        <v>5.3209459459459456</v>
      </c>
      <c r="F316" s="16">
        <v>8</v>
      </c>
      <c r="G316" s="16">
        <v>7</v>
      </c>
      <c r="H316" s="16">
        <v>7</v>
      </c>
      <c r="I316" s="16">
        <v>7</v>
      </c>
      <c r="J316" s="16">
        <v>7</v>
      </c>
      <c r="K316" s="71"/>
    </row>
    <row r="317" spans="1:12">
      <c r="A317" s="184"/>
      <c r="B317" s="12" t="s">
        <v>16</v>
      </c>
      <c r="C317" s="18"/>
      <c r="E317" s="16">
        <v>2.2804054054054053</v>
      </c>
      <c r="F317" s="16">
        <v>3</v>
      </c>
      <c r="G317" s="16">
        <v>3</v>
      </c>
      <c r="H317" s="16">
        <v>3</v>
      </c>
      <c r="I317" s="16">
        <v>3</v>
      </c>
      <c r="J317" s="16">
        <v>3</v>
      </c>
      <c r="K317" s="71"/>
    </row>
    <row r="318" spans="1:12">
      <c r="A318" s="183" t="s">
        <v>354</v>
      </c>
      <c r="B318" s="12" t="s">
        <v>17</v>
      </c>
      <c r="C318" s="18"/>
      <c r="E318" s="16">
        <v>0.76013513513513509</v>
      </c>
      <c r="F318" s="16">
        <v>2</v>
      </c>
      <c r="G318" s="16">
        <v>1</v>
      </c>
      <c r="H318" s="16">
        <v>1</v>
      </c>
      <c r="I318" s="16">
        <v>1</v>
      </c>
      <c r="J318" s="16">
        <v>1</v>
      </c>
      <c r="K318" s="71"/>
    </row>
    <row r="319" spans="1:12">
      <c r="A319" s="181"/>
      <c r="B319" s="12" t="s">
        <v>19</v>
      </c>
      <c r="C319" s="18"/>
      <c r="E319" s="16">
        <v>0</v>
      </c>
      <c r="F319" s="16">
        <v>0</v>
      </c>
      <c r="G319" s="16">
        <v>0</v>
      </c>
      <c r="H319" s="16">
        <v>0</v>
      </c>
      <c r="I319" s="16">
        <v>0</v>
      </c>
      <c r="J319" s="16">
        <v>0</v>
      </c>
      <c r="K319" s="71"/>
    </row>
    <row r="320" spans="1:12">
      <c r="A320" s="181"/>
      <c r="B320" s="12" t="s">
        <v>20</v>
      </c>
      <c r="C320" s="18"/>
      <c r="E320" s="16">
        <v>1.5202702702702702</v>
      </c>
      <c r="F320" s="16">
        <v>0</v>
      </c>
      <c r="G320" s="16">
        <v>2</v>
      </c>
      <c r="H320" s="16">
        <v>2</v>
      </c>
      <c r="I320" s="16">
        <v>2</v>
      </c>
      <c r="J320" s="16">
        <v>2</v>
      </c>
      <c r="K320" s="71"/>
    </row>
    <row r="321" spans="1:12">
      <c r="A321" s="181"/>
      <c r="B321" s="12" t="s">
        <v>21</v>
      </c>
      <c r="C321" s="18"/>
      <c r="E321" s="16">
        <v>0</v>
      </c>
      <c r="F321" s="16">
        <v>0</v>
      </c>
      <c r="G321" s="16">
        <v>0</v>
      </c>
      <c r="H321" s="16">
        <v>0</v>
      </c>
      <c r="I321" s="16">
        <v>0</v>
      </c>
      <c r="J321" s="16">
        <v>0</v>
      </c>
      <c r="K321" s="71"/>
    </row>
    <row r="322" spans="1:12">
      <c r="A322" s="185"/>
      <c r="B322" s="12" t="s">
        <v>23</v>
      </c>
      <c r="C322" s="18"/>
      <c r="E322" s="16">
        <v>0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71"/>
    </row>
    <row r="323" spans="1:12">
      <c r="A323" s="185"/>
      <c r="B323" s="12" t="s">
        <v>24</v>
      </c>
      <c r="C323" s="18"/>
      <c r="E323" s="16">
        <v>0.76013513513513509</v>
      </c>
      <c r="F323" s="16">
        <v>0</v>
      </c>
      <c r="G323" s="16">
        <v>0</v>
      </c>
      <c r="H323" s="16">
        <v>0</v>
      </c>
      <c r="I323" s="16">
        <v>0</v>
      </c>
      <c r="J323" s="16">
        <v>0</v>
      </c>
      <c r="K323" s="71"/>
    </row>
    <row r="324" spans="1:12">
      <c r="A324" s="186"/>
      <c r="B324" s="12" t="s">
        <v>25</v>
      </c>
      <c r="C324" s="18"/>
      <c r="E324" s="16">
        <v>0</v>
      </c>
      <c r="F324" s="16">
        <v>0</v>
      </c>
      <c r="G324" s="16">
        <v>0</v>
      </c>
      <c r="H324" s="16">
        <v>0</v>
      </c>
      <c r="I324" s="16">
        <v>0</v>
      </c>
      <c r="J324" s="16">
        <v>0</v>
      </c>
      <c r="K324" s="71"/>
    </row>
    <row r="325" spans="1:12">
      <c r="A325" s="18"/>
      <c r="B325" s="18"/>
      <c r="C325" s="18"/>
      <c r="E325" s="19"/>
      <c r="F325" s="19"/>
      <c r="G325" s="19"/>
      <c r="H325" s="19"/>
      <c r="I325" s="19"/>
      <c r="J325" s="19"/>
      <c r="K325" s="71"/>
    </row>
    <row r="326" spans="1:12">
      <c r="A326" s="191"/>
      <c r="B326" s="13" t="s">
        <v>9</v>
      </c>
      <c r="C326" s="18"/>
      <c r="E326" s="16">
        <v>0</v>
      </c>
      <c r="F326" s="16">
        <v>0</v>
      </c>
      <c r="G326" s="16">
        <v>0</v>
      </c>
      <c r="H326" s="16">
        <v>2</v>
      </c>
      <c r="I326" s="16">
        <v>60</v>
      </c>
      <c r="J326" s="16">
        <v>59</v>
      </c>
      <c r="K326" s="54"/>
      <c r="L326" s="7" t="s">
        <v>438</v>
      </c>
    </row>
    <row r="327" spans="1:12">
      <c r="A327" s="177"/>
      <c r="B327" s="13" t="s">
        <v>11</v>
      </c>
      <c r="C327" s="18"/>
      <c r="E327" s="16">
        <v>0</v>
      </c>
      <c r="F327" s="16">
        <v>0</v>
      </c>
      <c r="G327" s="16">
        <v>0</v>
      </c>
      <c r="H327" s="16">
        <v>17</v>
      </c>
      <c r="I327" s="16">
        <v>24.000000000000004</v>
      </c>
      <c r="J327" s="16">
        <v>72</v>
      </c>
      <c r="K327" s="71"/>
    </row>
    <row r="328" spans="1:12">
      <c r="A328" s="177"/>
      <c r="B328" s="13" t="s">
        <v>12</v>
      </c>
      <c r="C328" s="18"/>
      <c r="E328" s="16">
        <v>0</v>
      </c>
      <c r="F328" s="16">
        <v>0</v>
      </c>
      <c r="G328" s="16">
        <v>0</v>
      </c>
      <c r="H328" s="16">
        <v>10</v>
      </c>
      <c r="I328" s="16">
        <v>19</v>
      </c>
      <c r="J328" s="16">
        <v>50</v>
      </c>
      <c r="K328" s="71"/>
    </row>
    <row r="329" spans="1:12">
      <c r="A329" s="181"/>
      <c r="B329" s="13" t="s">
        <v>13</v>
      </c>
      <c r="C329" s="18"/>
      <c r="E329" s="16">
        <v>0</v>
      </c>
      <c r="F329" s="16">
        <v>0</v>
      </c>
      <c r="G329" s="16">
        <v>0</v>
      </c>
      <c r="H329" s="16">
        <v>11</v>
      </c>
      <c r="I329" s="16">
        <v>17</v>
      </c>
      <c r="J329" s="16">
        <v>47</v>
      </c>
      <c r="K329" s="71"/>
    </row>
    <row r="330" spans="1:12">
      <c r="A330" s="181"/>
      <c r="B330" s="13" t="s">
        <v>15</v>
      </c>
      <c r="C330" s="18"/>
      <c r="E330" s="16">
        <v>0</v>
      </c>
      <c r="F330" s="16">
        <v>0</v>
      </c>
      <c r="G330" s="16">
        <v>0</v>
      </c>
      <c r="H330" s="16">
        <v>7</v>
      </c>
      <c r="I330" s="16">
        <v>30</v>
      </c>
      <c r="J330" s="16">
        <v>34</v>
      </c>
      <c r="K330" s="71"/>
    </row>
    <row r="331" spans="1:12">
      <c r="A331" s="184"/>
      <c r="B331" s="13" t="s">
        <v>16</v>
      </c>
      <c r="C331" s="18"/>
      <c r="E331" s="16">
        <v>0</v>
      </c>
      <c r="F331" s="16">
        <v>0</v>
      </c>
      <c r="G331" s="16">
        <v>0</v>
      </c>
      <c r="H331" s="16">
        <v>4</v>
      </c>
      <c r="I331" s="16">
        <v>18</v>
      </c>
      <c r="J331" s="16">
        <v>21</v>
      </c>
      <c r="K331" s="71"/>
    </row>
    <row r="332" spans="1:12">
      <c r="A332" s="183" t="s">
        <v>355</v>
      </c>
      <c r="B332" s="13" t="s">
        <v>17</v>
      </c>
      <c r="C332" s="18"/>
      <c r="E332" s="16">
        <v>0</v>
      </c>
      <c r="F332" s="16">
        <v>0</v>
      </c>
      <c r="G332" s="16">
        <v>0</v>
      </c>
      <c r="H332" s="16">
        <v>4</v>
      </c>
      <c r="I332" s="16">
        <v>19</v>
      </c>
      <c r="J332" s="16">
        <v>16</v>
      </c>
      <c r="K332" s="71"/>
    </row>
    <row r="333" spans="1:12">
      <c r="A333" s="181"/>
      <c r="B333" s="13" t="s">
        <v>19</v>
      </c>
      <c r="C333" s="18"/>
      <c r="E333" s="16">
        <v>0</v>
      </c>
      <c r="F333" s="16">
        <v>0</v>
      </c>
      <c r="G333" s="16">
        <v>0</v>
      </c>
      <c r="H333" s="16">
        <v>0</v>
      </c>
      <c r="I333" s="16">
        <v>9</v>
      </c>
      <c r="J333" s="16">
        <v>14</v>
      </c>
      <c r="K333" s="71"/>
    </row>
    <row r="334" spans="1:12">
      <c r="A334" s="181"/>
      <c r="B334" s="13" t="s">
        <v>20</v>
      </c>
      <c r="C334" s="18"/>
      <c r="E334" s="16">
        <v>0</v>
      </c>
      <c r="F334" s="16">
        <v>0</v>
      </c>
      <c r="G334" s="16">
        <v>0</v>
      </c>
      <c r="H334" s="16">
        <v>3</v>
      </c>
      <c r="I334" s="16">
        <v>8</v>
      </c>
      <c r="J334" s="16">
        <v>8</v>
      </c>
      <c r="K334" s="71"/>
    </row>
    <row r="335" spans="1:12">
      <c r="A335" s="181"/>
      <c r="B335" s="13" t="s">
        <v>21</v>
      </c>
      <c r="C335" s="18"/>
      <c r="E335" s="16">
        <v>0</v>
      </c>
      <c r="F335" s="16">
        <v>0</v>
      </c>
      <c r="G335" s="16">
        <v>0</v>
      </c>
      <c r="H335" s="16">
        <v>0</v>
      </c>
      <c r="I335" s="16">
        <v>0</v>
      </c>
      <c r="J335" s="16">
        <v>0</v>
      </c>
      <c r="K335" s="71"/>
    </row>
    <row r="336" spans="1:12">
      <c r="A336" s="185"/>
      <c r="B336" s="13" t="s">
        <v>23</v>
      </c>
      <c r="C336" s="18"/>
      <c r="E336" s="16">
        <v>0</v>
      </c>
      <c r="F336" s="16">
        <v>0</v>
      </c>
      <c r="G336" s="16">
        <v>0</v>
      </c>
      <c r="H336" s="16">
        <v>0</v>
      </c>
      <c r="I336" s="16">
        <v>0</v>
      </c>
      <c r="J336" s="16">
        <v>0</v>
      </c>
      <c r="K336" s="71"/>
    </row>
    <row r="337" spans="1:12">
      <c r="A337" s="185"/>
      <c r="B337" s="13" t="s">
        <v>24</v>
      </c>
      <c r="C337" s="18"/>
      <c r="E337" s="16">
        <v>0</v>
      </c>
      <c r="F337" s="16">
        <v>0</v>
      </c>
      <c r="G337" s="16">
        <v>0</v>
      </c>
      <c r="H337" s="16">
        <v>0</v>
      </c>
      <c r="I337" s="16">
        <v>0</v>
      </c>
      <c r="J337" s="16">
        <v>0</v>
      </c>
      <c r="K337" s="71"/>
    </row>
    <row r="338" spans="1:12">
      <c r="A338" s="186"/>
      <c r="B338" s="13" t="s">
        <v>25</v>
      </c>
      <c r="C338" s="18"/>
      <c r="E338" s="16">
        <v>0</v>
      </c>
      <c r="F338" s="16">
        <v>0</v>
      </c>
      <c r="G338" s="16">
        <v>0</v>
      </c>
      <c r="H338" s="16">
        <v>0</v>
      </c>
      <c r="I338" s="16">
        <v>0</v>
      </c>
      <c r="J338" s="16">
        <v>0</v>
      </c>
      <c r="K338" s="71"/>
    </row>
    <row r="339" spans="1:12">
      <c r="A339" s="114"/>
      <c r="B339" s="18"/>
      <c r="C339" s="18"/>
      <c r="E339" s="19"/>
      <c r="F339" s="19"/>
      <c r="G339" s="19"/>
      <c r="H339" s="19"/>
      <c r="I339" s="19"/>
      <c r="J339" s="19"/>
      <c r="K339" s="71"/>
    </row>
    <row r="340" spans="1:12">
      <c r="A340" s="191"/>
      <c r="B340" s="13" t="s">
        <v>9</v>
      </c>
      <c r="C340" s="18"/>
      <c r="E340" s="16">
        <v>6.9683995425872602</v>
      </c>
      <c r="F340" s="16">
        <v>7.2713295328460896</v>
      </c>
      <c r="G340" s="16">
        <v>7.5682009232997416</v>
      </c>
      <c r="H340" s="16">
        <v>7.8610332472166098</v>
      </c>
      <c r="I340" s="16">
        <v>8.1478069713283006</v>
      </c>
      <c r="J340" s="16">
        <v>8.4305416289032085</v>
      </c>
      <c r="K340" s="54"/>
      <c r="L340" s="7" t="s">
        <v>438</v>
      </c>
    </row>
    <row r="341" spans="1:12">
      <c r="A341" s="177"/>
      <c r="B341" s="13" t="s">
        <v>11</v>
      </c>
      <c r="C341" s="18"/>
      <c r="E341" s="16">
        <v>9.9268772558358709</v>
      </c>
      <c r="F341" s="16">
        <v>10.358418072637894</v>
      </c>
      <c r="G341" s="16">
        <v>10.781328073103877</v>
      </c>
      <c r="H341" s="16">
        <v>11.198484196012499</v>
      </c>
      <c r="I341" s="16">
        <v>11.607009502585083</v>
      </c>
      <c r="J341" s="16">
        <v>12.009780931600304</v>
      </c>
      <c r="K341" s="71"/>
    </row>
    <row r="342" spans="1:12">
      <c r="A342" s="177"/>
      <c r="B342" s="13" t="s">
        <v>12</v>
      </c>
      <c r="C342" s="18"/>
      <c r="E342" s="16">
        <v>10.062196135818757</v>
      </c>
      <c r="F342" s="16">
        <v>10.49961952963786</v>
      </c>
      <c r="G342" s="16">
        <v>10.928294455580581</v>
      </c>
      <c r="H342" s="16">
        <v>11.351137069605713</v>
      </c>
      <c r="I342" s="16">
        <v>11.765231215754463</v>
      </c>
      <c r="J342" s="16">
        <v>12.173493049985625</v>
      </c>
      <c r="K342" s="71"/>
    </row>
    <row r="343" spans="1:12">
      <c r="A343" s="181"/>
      <c r="B343" s="13" t="s">
        <v>13</v>
      </c>
      <c r="C343" s="18"/>
      <c r="E343" s="16">
        <v>3.0016198831108722</v>
      </c>
      <c r="F343" s="16">
        <v>3.1321061843618883</v>
      </c>
      <c r="G343" s="16">
        <v>3.2599827595878836</v>
      </c>
      <c r="H343" s="16">
        <v>3.3861195174638659</v>
      </c>
      <c r="I343" s="16">
        <v>3.5096465493148279</v>
      </c>
      <c r="J343" s="16">
        <v>3.6314337638157763</v>
      </c>
      <c r="K343" s="71"/>
    </row>
    <row r="344" spans="1:12">
      <c r="A344" s="181"/>
      <c r="B344" s="13" t="s">
        <v>15</v>
      </c>
      <c r="C344" s="18"/>
      <c r="E344" s="16">
        <v>2.4841383769998955</v>
      </c>
      <c r="F344" s="16">
        <v>2.5921287426135704</v>
      </c>
      <c r="G344" s="16">
        <v>2.6979593009149716</v>
      </c>
      <c r="H344" s="16">
        <v>2.802349987674857</v>
      </c>
      <c r="I344" s="16">
        <v>2.9045808671224691</v>
      </c>
      <c r="J344" s="16">
        <v>3.0053718750285654</v>
      </c>
      <c r="K344" s="71"/>
    </row>
    <row r="345" spans="1:12">
      <c r="A345" s="184"/>
      <c r="B345" s="13" t="s">
        <v>16</v>
      </c>
      <c r="C345" s="18"/>
      <c r="E345" s="16">
        <v>0.33012820512820512</v>
      </c>
      <c r="F345" s="16">
        <v>0.3444795254496747</v>
      </c>
      <c r="G345" s="16">
        <v>0.35854381936471491</v>
      </c>
      <c r="H345" s="16">
        <v>0.3724167623421355</v>
      </c>
      <c r="I345" s="16">
        <v>0.38600267891312667</v>
      </c>
      <c r="J345" s="16">
        <v>0.39939724454649828</v>
      </c>
      <c r="K345" s="71"/>
    </row>
    <row r="346" spans="1:12">
      <c r="A346" s="183" t="s">
        <v>356</v>
      </c>
      <c r="B346" s="13" t="s">
        <v>17</v>
      </c>
      <c r="C346" s="18"/>
      <c r="E346" s="16">
        <v>0.86575780786829071</v>
      </c>
      <c r="F346" s="16">
        <v>0.9033939971684628</v>
      </c>
      <c r="G346" s="16">
        <v>0.94027746268263135</v>
      </c>
      <c r="H346" s="16">
        <v>0.97665911233946434</v>
      </c>
      <c r="I346" s="16">
        <v>1.0122880382102939</v>
      </c>
      <c r="J346" s="16">
        <v>1.0474151482237877</v>
      </c>
      <c r="K346" s="71"/>
    </row>
    <row r="347" spans="1:12">
      <c r="A347" s="181"/>
      <c r="B347" s="13" t="s">
        <v>19</v>
      </c>
      <c r="C347" s="18"/>
      <c r="E347" s="16">
        <v>0.29786774861878451</v>
      </c>
      <c r="F347" s="16">
        <v>0.31081664364640882</v>
      </c>
      <c r="G347" s="16">
        <v>0.32350656077348067</v>
      </c>
      <c r="H347" s="16">
        <v>0.33602382596685082</v>
      </c>
      <c r="I347" s="16">
        <v>0.34828211325966851</v>
      </c>
      <c r="J347" s="16">
        <v>0.36036774861878451</v>
      </c>
      <c r="K347" s="71"/>
    </row>
    <row r="348" spans="1:12">
      <c r="A348" s="181"/>
      <c r="B348" s="13" t="s">
        <v>20</v>
      </c>
      <c r="C348" s="18"/>
      <c r="E348" s="16">
        <v>0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71"/>
    </row>
    <row r="349" spans="1:12">
      <c r="A349" s="181"/>
      <c r="B349" s="13" t="s">
        <v>21</v>
      </c>
      <c r="C349" s="18"/>
      <c r="E349" s="16">
        <v>0.99038461538461542</v>
      </c>
      <c r="F349" s="16">
        <v>1.0334385763490241</v>
      </c>
      <c r="G349" s="16">
        <v>1.0756314580941446</v>
      </c>
      <c r="H349" s="16">
        <v>1.1172502870264065</v>
      </c>
      <c r="I349" s="16">
        <v>1.1580080367393801</v>
      </c>
      <c r="J349" s="16">
        <v>1.1981917336394949</v>
      </c>
      <c r="K349" s="71"/>
    </row>
    <row r="350" spans="1:12">
      <c r="A350" s="185"/>
      <c r="B350" s="13" t="s">
        <v>23</v>
      </c>
      <c r="C350" s="18"/>
      <c r="E350" s="16">
        <v>0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71"/>
    </row>
    <row r="351" spans="1:12">
      <c r="A351" s="185"/>
      <c r="B351" s="13" t="s">
        <v>24</v>
      </c>
      <c r="C351" s="18"/>
      <c r="E351" s="16">
        <v>0</v>
      </c>
      <c r="F351" s="16">
        <v>0</v>
      </c>
      <c r="G351" s="16">
        <v>0</v>
      </c>
      <c r="H351" s="16">
        <v>0</v>
      </c>
      <c r="I351" s="16">
        <v>0</v>
      </c>
      <c r="J351" s="16">
        <v>0</v>
      </c>
      <c r="K351" s="71"/>
    </row>
    <row r="352" spans="1:12">
      <c r="A352" s="186"/>
      <c r="B352" s="13" t="s">
        <v>25</v>
      </c>
      <c r="C352" s="18"/>
      <c r="E352" s="16">
        <v>0.93997606224608543</v>
      </c>
      <c r="F352" s="16">
        <v>0.98083866457528779</v>
      </c>
      <c r="G352" s="16">
        <v>1.0208840148579061</v>
      </c>
      <c r="H352" s="16">
        <v>1.0603845304428019</v>
      </c>
      <c r="I352" s="16">
        <v>1.0990677939811133</v>
      </c>
      <c r="J352" s="16">
        <v>1.1372062228217024</v>
      </c>
      <c r="K352" s="71"/>
    </row>
    <row r="353" spans="1:11">
      <c r="A353" s="114"/>
      <c r="B353" s="18"/>
      <c r="C353" s="18"/>
      <c r="E353" s="19"/>
      <c r="F353" s="19"/>
      <c r="G353" s="19"/>
      <c r="H353" s="19"/>
      <c r="I353" s="19"/>
      <c r="J353" s="19"/>
      <c r="K353" s="71"/>
    </row>
    <row r="354" spans="1:11">
      <c r="A354" s="191"/>
      <c r="B354" s="13" t="s">
        <v>9</v>
      </c>
      <c r="C354" s="18"/>
      <c r="E354" s="15">
        <v>0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9"/>
    </row>
    <row r="355" spans="1:11">
      <c r="A355" s="177"/>
      <c r="B355" s="13" t="s">
        <v>11</v>
      </c>
      <c r="C355" s="18"/>
      <c r="E355" s="15">
        <v>0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9"/>
    </row>
    <row r="356" spans="1:11">
      <c r="A356" s="177"/>
      <c r="B356" s="13" t="s">
        <v>12</v>
      </c>
      <c r="C356" s="18"/>
      <c r="E356" s="15">
        <v>0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9"/>
    </row>
    <row r="357" spans="1:11">
      <c r="A357" s="181"/>
      <c r="B357" s="13" t="s">
        <v>13</v>
      </c>
      <c r="C357" s="18"/>
      <c r="E357" s="15">
        <v>0</v>
      </c>
      <c r="F357" s="15">
        <v>0</v>
      </c>
      <c r="G357" s="15">
        <v>0</v>
      </c>
      <c r="H357" s="15">
        <v>0</v>
      </c>
      <c r="I357" s="15">
        <v>0</v>
      </c>
      <c r="J357" s="15">
        <v>0</v>
      </c>
      <c r="K357" s="19"/>
    </row>
    <row r="358" spans="1:11">
      <c r="A358" s="181"/>
      <c r="B358" s="13" t="s">
        <v>15</v>
      </c>
      <c r="C358" s="18"/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9"/>
    </row>
    <row r="359" spans="1:11">
      <c r="A359" s="184"/>
      <c r="B359" s="13" t="s">
        <v>16</v>
      </c>
      <c r="C359" s="18"/>
      <c r="E359" s="15">
        <v>0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9"/>
    </row>
    <row r="360" spans="1:11">
      <c r="A360" s="183" t="s">
        <v>357</v>
      </c>
      <c r="B360" s="13" t="s">
        <v>17</v>
      </c>
      <c r="C360" s="18"/>
      <c r="E360" s="15">
        <v>0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9"/>
    </row>
    <row r="361" spans="1:11">
      <c r="A361" s="181"/>
      <c r="B361" s="13" t="s">
        <v>19</v>
      </c>
      <c r="C361" s="18"/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9"/>
    </row>
    <row r="362" spans="1:11">
      <c r="A362" s="181"/>
      <c r="B362" s="13" t="s">
        <v>20</v>
      </c>
      <c r="C362" s="18"/>
      <c r="E362" s="15">
        <v>0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9"/>
    </row>
    <row r="363" spans="1:11">
      <c r="A363" s="181"/>
      <c r="B363" s="13" t="s">
        <v>21</v>
      </c>
      <c r="C363" s="18"/>
      <c r="E363" s="15">
        <v>0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9"/>
    </row>
    <row r="364" spans="1:11">
      <c r="A364" s="185"/>
      <c r="B364" s="13" t="s">
        <v>23</v>
      </c>
      <c r="C364" s="18"/>
      <c r="E364" s="15">
        <v>0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9"/>
    </row>
    <row r="365" spans="1:11">
      <c r="A365" s="185"/>
      <c r="B365" s="13" t="s">
        <v>24</v>
      </c>
      <c r="C365" s="18"/>
      <c r="E365" s="15">
        <v>0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9"/>
    </row>
    <row r="366" spans="1:11">
      <c r="A366" s="185"/>
      <c r="B366" s="13" t="s">
        <v>25</v>
      </c>
      <c r="C366" s="18"/>
      <c r="E366" s="15">
        <v>0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9"/>
    </row>
    <row r="367" spans="1:11">
      <c r="A367" s="192"/>
      <c r="B367" s="13" t="s">
        <v>249</v>
      </c>
      <c r="E367" s="15">
        <v>0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9"/>
    </row>
    <row r="368" spans="1:11">
      <c r="A368" s="114"/>
      <c r="B368" s="18"/>
      <c r="C368" s="18"/>
      <c r="E368" s="19"/>
      <c r="F368" s="19"/>
      <c r="G368" s="19"/>
      <c r="H368" s="19"/>
      <c r="I368" s="19"/>
      <c r="J368" s="19"/>
      <c r="K368" s="19"/>
    </row>
    <row r="369" spans="1:28" ht="15" thickBot="1">
      <c r="K369" s="19"/>
    </row>
    <row r="370" spans="1:28" s="11" customFormat="1" ht="15" thickBot="1">
      <c r="A370" s="139" t="s">
        <v>360</v>
      </c>
      <c r="B370" s="140"/>
      <c r="C370" s="140"/>
      <c r="D370" s="140"/>
      <c r="E370" s="140"/>
      <c r="F370" s="140"/>
      <c r="G370" s="140"/>
      <c r="H370" s="140"/>
      <c r="I370" s="140"/>
      <c r="J370" s="141"/>
      <c r="K370" s="19"/>
      <c r="L370" s="148"/>
      <c r="M370" s="10"/>
      <c r="N370" s="174" t="s">
        <v>312</v>
      </c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</row>
    <row r="371" spans="1:28" s="11" customFormat="1">
      <c r="A371" s="105"/>
      <c r="B371" s="9"/>
      <c r="C371" s="9"/>
      <c r="D371" s="125" t="s">
        <v>276</v>
      </c>
      <c r="E371" s="9"/>
      <c r="F371" s="9"/>
      <c r="G371" s="9"/>
      <c r="H371" s="9"/>
      <c r="I371" s="9"/>
      <c r="J371" s="9"/>
      <c r="K371" s="19"/>
      <c r="L371" s="148"/>
      <c r="M371" s="10"/>
      <c r="N371" s="2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</row>
    <row r="372" spans="1:28">
      <c r="A372" s="180"/>
      <c r="B372" s="12" t="s">
        <v>30</v>
      </c>
      <c r="C372" s="18"/>
      <c r="D372" s="125"/>
      <c r="E372" s="15">
        <f>Q372*E$12</f>
        <v>44.269542369193289</v>
      </c>
      <c r="F372" s="15">
        <f t="shared" ref="F372:J372" si="28">R372*F$12</f>
        <v>44.002061416258016</v>
      </c>
      <c r="G372" s="15">
        <f t="shared" si="28"/>
        <v>44.281343654107175</v>
      </c>
      <c r="H372" s="15">
        <f t="shared" si="28"/>
        <v>44.257879874317013</v>
      </c>
      <c r="I372" s="15">
        <f t="shared" si="28"/>
        <v>44.234428527504633</v>
      </c>
      <c r="J372" s="15">
        <f t="shared" si="28"/>
        <v>44.210989607082062</v>
      </c>
      <c r="K372" s="19"/>
      <c r="L372" s="7" t="s">
        <v>456</v>
      </c>
      <c r="N372" s="8"/>
      <c r="O372" s="13" t="s">
        <v>30</v>
      </c>
      <c r="P372" s="10"/>
      <c r="Q372" s="15">
        <v>40.813512523649592</v>
      </c>
      <c r="R372" s="15">
        <v>40.813512523649592</v>
      </c>
      <c r="S372" s="15">
        <v>40.813512523649592</v>
      </c>
      <c r="T372" s="15">
        <v>40.813512523649592</v>
      </c>
      <c r="U372" s="15">
        <v>40.813512523649592</v>
      </c>
      <c r="V372" s="15">
        <v>40.813512523649592</v>
      </c>
    </row>
    <row r="373" spans="1:28">
      <c r="A373" s="177"/>
      <c r="B373" s="12" t="s">
        <v>31</v>
      </c>
      <c r="C373" s="18"/>
      <c r="E373" s="15">
        <f t="shared" ref="E373:E385" si="29">Q373*E$12</f>
        <v>47.011799320599671</v>
      </c>
      <c r="F373" s="15">
        <f t="shared" ref="F373:F385" si="30">R373*F$12</f>
        <v>46.727749379974433</v>
      </c>
      <c r="G373" s="15">
        <f t="shared" ref="G373:G385" si="31">S373*G$12</f>
        <v>47.024331630815794</v>
      </c>
      <c r="H373" s="15">
        <f t="shared" ref="H373:H385" si="32">T373*H$12</f>
        <v>46.999414397707795</v>
      </c>
      <c r="I373" s="15">
        <f t="shared" ref="I373:I385" si="33">U373*I$12</f>
        <v>46.974510367732812</v>
      </c>
      <c r="J373" s="15">
        <f t="shared" ref="J373:J385" si="34">V373*J$12</f>
        <v>46.949619533894776</v>
      </c>
      <c r="K373" s="19"/>
      <c r="L373" s="7"/>
      <c r="N373" s="8"/>
      <c r="O373" s="13" t="s">
        <v>31</v>
      </c>
      <c r="P373" s="10"/>
      <c r="Q373" s="15">
        <v>43.341687255972424</v>
      </c>
      <c r="R373" s="15">
        <v>43.341687255972424</v>
      </c>
      <c r="S373" s="15">
        <v>43.341687255972424</v>
      </c>
      <c r="T373" s="15">
        <v>43.341687255972424</v>
      </c>
      <c r="U373" s="15">
        <v>43.341687255972424</v>
      </c>
      <c r="V373" s="15">
        <v>43.341687255972424</v>
      </c>
    </row>
    <row r="374" spans="1:28">
      <c r="A374" s="177"/>
      <c r="B374" s="12" t="s">
        <v>32</v>
      </c>
      <c r="C374" s="18"/>
      <c r="E374" s="15">
        <f t="shared" si="29"/>
        <v>49.229370158797273</v>
      </c>
      <c r="F374" s="15">
        <f t="shared" si="30"/>
        <v>48.931921435865782</v>
      </c>
      <c r="G374" s="15">
        <f t="shared" si="31"/>
        <v>49.242493624554612</v>
      </c>
      <c r="H374" s="15">
        <f t="shared" si="32"/>
        <v>49.216401032700347</v>
      </c>
      <c r="I374" s="15">
        <f t="shared" si="33"/>
        <v>49.190322266777706</v>
      </c>
      <c r="J374" s="15">
        <f t="shared" si="34"/>
        <v>49.164257319460596</v>
      </c>
      <c r="K374" s="19"/>
      <c r="L374" s="7"/>
      <c r="N374" s="8"/>
      <c r="O374" s="13" t="s">
        <v>32</v>
      </c>
      <c r="P374" s="10"/>
      <c r="Q374" s="15">
        <v>45.386137013823117</v>
      </c>
      <c r="R374" s="15">
        <v>45.386137013823117</v>
      </c>
      <c r="S374" s="15">
        <v>45.386137013823117</v>
      </c>
      <c r="T374" s="15">
        <v>45.386137013823117</v>
      </c>
      <c r="U374" s="15">
        <v>45.386137013823117</v>
      </c>
      <c r="V374" s="15">
        <v>45.386137013823117</v>
      </c>
    </row>
    <row r="375" spans="1:28">
      <c r="A375" s="181"/>
      <c r="B375" s="12" t="s">
        <v>33</v>
      </c>
      <c r="C375" s="18"/>
      <c r="E375" s="15">
        <f t="shared" si="29"/>
        <v>51.452824080544382</v>
      </c>
      <c r="F375" s="15">
        <f t="shared" si="30"/>
        <v>51.141941029134024</v>
      </c>
      <c r="G375" s="15">
        <f t="shared" si="31"/>
        <v>51.466540270143419</v>
      </c>
      <c r="H375" s="15">
        <f t="shared" si="32"/>
        <v>51.43926920138604</v>
      </c>
      <c r="I375" s="15">
        <f t="shared" si="33"/>
        <v>51.412012583011126</v>
      </c>
      <c r="J375" s="15">
        <f t="shared" si="34"/>
        <v>51.384770407361721</v>
      </c>
      <c r="K375" s="19"/>
      <c r="L375" s="7"/>
      <c r="N375" s="8"/>
      <c r="O375" s="13" t="s">
        <v>33</v>
      </c>
      <c r="P375" s="10"/>
      <c r="Q375" s="15">
        <v>47.436010575293068</v>
      </c>
      <c r="R375" s="15">
        <v>47.436010575293068</v>
      </c>
      <c r="S375" s="15">
        <v>47.436010575293068</v>
      </c>
      <c r="T375" s="15">
        <v>47.436010575293068</v>
      </c>
      <c r="U375" s="15">
        <v>47.436010575293068</v>
      </c>
      <c r="V375" s="15">
        <v>47.436010575293068</v>
      </c>
    </row>
    <row r="376" spans="1:28">
      <c r="A376" s="181"/>
      <c r="B376" s="12" t="s">
        <v>34</v>
      </c>
      <c r="C376" s="18"/>
      <c r="E376" s="15">
        <f t="shared" si="29"/>
        <v>54.470369847948277</v>
      </c>
      <c r="F376" s="15">
        <f t="shared" si="30"/>
        <v>54.14125448659761</v>
      </c>
      <c r="G376" s="15">
        <f t="shared" si="31"/>
        <v>54.484890448784384</v>
      </c>
      <c r="H376" s="15">
        <f t="shared" si="32"/>
        <v>54.456020017901182</v>
      </c>
      <c r="I376" s="15">
        <f t="shared" si="33"/>
        <v>54.427164884869775</v>
      </c>
      <c r="J376" s="15">
        <f t="shared" si="34"/>
        <v>54.398325041584144</v>
      </c>
      <c r="K376" s="19"/>
      <c r="L376" s="7"/>
      <c r="N376" s="8"/>
      <c r="O376" s="13" t="s">
        <v>34</v>
      </c>
      <c r="P376" s="10"/>
      <c r="Q376" s="15">
        <v>50.217982906100993</v>
      </c>
      <c r="R376" s="15">
        <v>50.217982906100993</v>
      </c>
      <c r="S376" s="15">
        <v>50.217982906100993</v>
      </c>
      <c r="T376" s="15">
        <v>50.217982906100993</v>
      </c>
      <c r="U376" s="15">
        <v>50.217982906100993</v>
      </c>
      <c r="V376" s="15">
        <v>50.217982906100993</v>
      </c>
    </row>
    <row r="377" spans="1:28">
      <c r="A377" s="184"/>
      <c r="B377" s="12" t="s">
        <v>35</v>
      </c>
      <c r="C377" s="18"/>
      <c r="E377" s="15">
        <f t="shared" si="29"/>
        <v>62.540691796915489</v>
      </c>
      <c r="F377" s="15">
        <f t="shared" si="30"/>
        <v>62.162814752252139</v>
      </c>
      <c r="G377" s="15">
        <f t="shared" si="31"/>
        <v>62.557363767826139</v>
      </c>
      <c r="H377" s="15">
        <f t="shared" si="32"/>
        <v>62.524215898168727</v>
      </c>
      <c r="I377" s="15">
        <f t="shared" si="33"/>
        <v>62.491085592890578</v>
      </c>
      <c r="J377" s="15">
        <f t="shared" si="34"/>
        <v>62.457972842684676</v>
      </c>
      <c r="K377" s="19"/>
      <c r="L377" s="7"/>
      <c r="N377" s="8"/>
      <c r="O377" s="13" t="s">
        <v>35</v>
      </c>
      <c r="P377" s="10"/>
      <c r="Q377" s="15">
        <v>57.65827183403146</v>
      </c>
      <c r="R377" s="15">
        <v>57.65827183403146</v>
      </c>
      <c r="S377" s="15">
        <v>57.65827183403146</v>
      </c>
      <c r="T377" s="15">
        <v>57.65827183403146</v>
      </c>
      <c r="U377" s="15">
        <v>57.65827183403146</v>
      </c>
      <c r="V377" s="15">
        <v>57.65827183403146</v>
      </c>
    </row>
    <row r="378" spans="1:28">
      <c r="A378" s="183" t="s">
        <v>29</v>
      </c>
      <c r="B378" s="12" t="s">
        <v>36</v>
      </c>
      <c r="C378" s="18"/>
      <c r="E378" s="15">
        <f t="shared" si="29"/>
        <v>78.134306307505511</v>
      </c>
      <c r="F378" s="15">
        <f t="shared" si="30"/>
        <v>77.662211101872415</v>
      </c>
      <c r="G378" s="15">
        <f t="shared" si="31"/>
        <v>78.155135192579451</v>
      </c>
      <c r="H378" s="15">
        <f t="shared" si="32"/>
        <v>78.113722382346012</v>
      </c>
      <c r="I378" s="15">
        <f t="shared" si="33"/>
        <v>78.072331515915081</v>
      </c>
      <c r="J378" s="15">
        <f t="shared" si="34"/>
        <v>78.030962581659082</v>
      </c>
      <c r="K378" s="19"/>
      <c r="N378" s="2" t="s">
        <v>313</v>
      </c>
      <c r="O378" s="13" t="s">
        <v>36</v>
      </c>
      <c r="P378" s="10"/>
      <c r="Q378" s="15">
        <v>72.034525733593227</v>
      </c>
      <c r="R378" s="15">
        <v>72.034525733593227</v>
      </c>
      <c r="S378" s="15">
        <v>72.034525733593227</v>
      </c>
      <c r="T378" s="15">
        <v>72.034525733593227</v>
      </c>
      <c r="U378" s="15">
        <v>72.034525733593227</v>
      </c>
      <c r="V378" s="15">
        <v>72.034525733593227</v>
      </c>
    </row>
    <row r="379" spans="1:28">
      <c r="A379" s="181"/>
      <c r="B379" s="12" t="s">
        <v>37</v>
      </c>
      <c r="C379" s="18"/>
      <c r="E379" s="15">
        <f t="shared" si="29"/>
        <v>84.68703886267636</v>
      </c>
      <c r="F379" s="15">
        <f t="shared" si="30"/>
        <v>84.175351398926608</v>
      </c>
      <c r="G379" s="15">
        <f t="shared" si="31"/>
        <v>84.709614561918897</v>
      </c>
      <c r="H379" s="15">
        <f t="shared" si="32"/>
        <v>84.664728666908204</v>
      </c>
      <c r="I379" s="15">
        <f t="shared" si="33"/>
        <v>84.619866556016731</v>
      </c>
      <c r="J379" s="15">
        <f t="shared" si="34"/>
        <v>84.575028216641726</v>
      </c>
      <c r="K379" s="19"/>
      <c r="N379" s="8"/>
      <c r="O379" s="13" t="s">
        <v>37</v>
      </c>
      <c r="P379" s="10"/>
      <c r="Q379" s="128">
        <v>78.075700272381781</v>
      </c>
      <c r="R379" s="128">
        <v>78.075700272381781</v>
      </c>
      <c r="S379" s="128">
        <v>78.075700272381781</v>
      </c>
      <c r="T379" s="128">
        <v>78.075700272381781</v>
      </c>
      <c r="U379" s="128">
        <v>78.075700272381781</v>
      </c>
      <c r="V379" s="128">
        <v>78.075700272381781</v>
      </c>
    </row>
    <row r="380" spans="1:28">
      <c r="A380" s="181"/>
      <c r="B380" s="12" t="s">
        <v>38</v>
      </c>
      <c r="C380" s="18"/>
      <c r="E380" s="15">
        <f t="shared" si="29"/>
        <v>103.12763390065308</v>
      </c>
      <c r="F380" s="15">
        <f t="shared" si="30"/>
        <v>102.50452653804112</v>
      </c>
      <c r="G380" s="15">
        <f t="shared" si="31"/>
        <v>103.15512545635985</v>
      </c>
      <c r="H380" s="15">
        <f t="shared" si="32"/>
        <v>103.10046566177817</v>
      </c>
      <c r="I380" s="15">
        <f t="shared" si="33"/>
        <v>103.04583483030549</v>
      </c>
      <c r="J380" s="15">
        <f t="shared" si="34"/>
        <v>102.99123294659486</v>
      </c>
      <c r="K380" s="19"/>
      <c r="N380" s="8"/>
      <c r="O380" s="13" t="s">
        <v>38</v>
      </c>
      <c r="P380" s="10"/>
      <c r="Q380" s="15">
        <v>95.076676931443828</v>
      </c>
      <c r="R380" s="15">
        <v>95.076676931443828</v>
      </c>
      <c r="S380" s="15">
        <v>95.076676931443828</v>
      </c>
      <c r="T380" s="15">
        <v>95.076676931443828</v>
      </c>
      <c r="U380" s="15">
        <v>95.076676931443828</v>
      </c>
      <c r="V380" s="15">
        <v>95.076676931443828</v>
      </c>
    </row>
    <row r="381" spans="1:28">
      <c r="A381" s="181"/>
      <c r="B381" s="12" t="s">
        <v>39</v>
      </c>
      <c r="C381" s="18"/>
      <c r="E381" s="15">
        <f t="shared" si="29"/>
        <v>131.49733838834291</v>
      </c>
      <c r="F381" s="15">
        <f t="shared" si="30"/>
        <v>130.70281846565581</v>
      </c>
      <c r="G381" s="15">
        <f t="shared" si="31"/>
        <v>131.53239268239449</v>
      </c>
      <c r="H381" s="15">
        <f t="shared" si="32"/>
        <v>131.46269635336526</v>
      </c>
      <c r="I381" s="15">
        <f t="shared" si="33"/>
        <v>131.39303695499763</v>
      </c>
      <c r="J381" s="15">
        <f t="shared" si="34"/>
        <v>131.32341446772273</v>
      </c>
      <c r="K381" s="19"/>
      <c r="N381" s="8"/>
      <c r="O381" s="13" t="s">
        <v>39</v>
      </c>
      <c r="P381" s="10"/>
      <c r="Q381" s="15">
        <v>121.23161839761799</v>
      </c>
      <c r="R381" s="15">
        <v>121.23161839761799</v>
      </c>
      <c r="S381" s="15">
        <v>121.23161839761799</v>
      </c>
      <c r="T381" s="15">
        <v>121.23161839761799</v>
      </c>
      <c r="U381" s="15">
        <v>121.23161839761799</v>
      </c>
      <c r="V381" s="15">
        <v>121.23161839761799</v>
      </c>
    </row>
    <row r="382" spans="1:28">
      <c r="A382" s="185"/>
      <c r="B382" s="12" t="s">
        <v>40</v>
      </c>
      <c r="C382" s="18"/>
      <c r="E382" s="15">
        <f t="shared" si="29"/>
        <v>151.42613445313467</v>
      </c>
      <c r="F382" s="15">
        <f t="shared" si="30"/>
        <v>150.51120277380892</v>
      </c>
      <c r="G382" s="15">
        <f t="shared" si="31"/>
        <v>151.46650132526509</v>
      </c>
      <c r="H382" s="15">
        <f t="shared" si="32"/>
        <v>151.3862423191147</v>
      </c>
      <c r="I382" s="15">
        <f t="shared" si="33"/>
        <v>151.3060258405728</v>
      </c>
      <c r="J382" s="15">
        <f t="shared" si="34"/>
        <v>151.22585186710489</v>
      </c>
      <c r="K382" s="19"/>
      <c r="N382" s="8"/>
      <c r="O382" s="13" t="s">
        <v>40</v>
      </c>
      <c r="P382" s="10"/>
      <c r="Q382" s="15">
        <v>139.6046153666955</v>
      </c>
      <c r="R382" s="15">
        <v>139.6046153666955</v>
      </c>
      <c r="S382" s="15">
        <v>139.6046153666955</v>
      </c>
      <c r="T382" s="15">
        <v>139.6046153666955</v>
      </c>
      <c r="U382" s="15">
        <v>139.6046153666955</v>
      </c>
      <c r="V382" s="15">
        <v>139.6046153666955</v>
      </c>
    </row>
    <row r="383" spans="1:28">
      <c r="A383" s="185"/>
      <c r="B383" s="12" t="s">
        <v>41</v>
      </c>
      <c r="C383" s="18"/>
      <c r="E383" s="15">
        <f t="shared" si="29"/>
        <v>176.09596458643662</v>
      </c>
      <c r="F383" s="15">
        <f t="shared" si="30"/>
        <v>175.03197535377601</v>
      </c>
      <c r="G383" s="15">
        <f t="shared" si="31"/>
        <v>176.14290789190247</v>
      </c>
      <c r="H383" s="15">
        <f t="shared" si="32"/>
        <v>176.04957336179746</v>
      </c>
      <c r="I383" s="15">
        <f t="shared" si="33"/>
        <v>175.95628828775409</v>
      </c>
      <c r="J383" s="15">
        <f t="shared" si="34"/>
        <v>175.86305264356659</v>
      </c>
      <c r="K383" s="19"/>
      <c r="N383" s="8"/>
      <c r="O383" s="13" t="s">
        <v>41</v>
      </c>
      <c r="P383" s="10"/>
      <c r="Q383" s="15">
        <v>162.34852386940668</v>
      </c>
      <c r="R383" s="15">
        <v>162.34852386940668</v>
      </c>
      <c r="S383" s="15">
        <v>162.34852386940668</v>
      </c>
      <c r="T383" s="15">
        <v>162.34852386940668</v>
      </c>
      <c r="U383" s="15">
        <v>162.34852386940668</v>
      </c>
      <c r="V383" s="15">
        <v>162.34852386940668</v>
      </c>
    </row>
    <row r="384" spans="1:28">
      <c r="A384" s="185"/>
      <c r="B384" s="12" t="s">
        <v>42</v>
      </c>
      <c r="C384" s="18"/>
      <c r="E384" s="15">
        <f t="shared" si="29"/>
        <v>206.3009233389823</v>
      </c>
      <c r="F384" s="15">
        <f t="shared" si="30"/>
        <v>205.05443275848475</v>
      </c>
      <c r="G384" s="15">
        <f t="shared" si="31"/>
        <v>206.3559186211566</v>
      </c>
      <c r="H384" s="15">
        <f t="shared" si="32"/>
        <v>206.24657483360704</v>
      </c>
      <c r="I384" s="15">
        <f t="shared" si="33"/>
        <v>206.13728898509774</v>
      </c>
      <c r="J384" s="15">
        <f t="shared" si="34"/>
        <v>206.02806104492797</v>
      </c>
      <c r="K384" s="19"/>
      <c r="N384" s="8"/>
      <c r="O384" s="13" t="s">
        <v>42</v>
      </c>
      <c r="P384" s="10"/>
      <c r="Q384" s="15">
        <v>190.19544516898654</v>
      </c>
      <c r="R384" s="15">
        <v>190.19544516898654</v>
      </c>
      <c r="S384" s="15">
        <v>190.19544516898654</v>
      </c>
      <c r="T384" s="15">
        <v>190.19544516898654</v>
      </c>
      <c r="U384" s="15">
        <v>190.19544516898654</v>
      </c>
      <c r="V384" s="15">
        <v>190.19544516898654</v>
      </c>
    </row>
    <row r="385" spans="1:22">
      <c r="A385" s="186"/>
      <c r="B385" s="12" t="s">
        <v>43</v>
      </c>
      <c r="C385" s="18"/>
      <c r="E385" s="15">
        <f t="shared" si="29"/>
        <v>314.56234516847275</v>
      </c>
      <c r="F385" s="15">
        <f t="shared" si="30"/>
        <v>312.66172837100237</v>
      </c>
      <c r="G385" s="15">
        <f t="shared" si="31"/>
        <v>314.64620056113876</v>
      </c>
      <c r="H385" s="15">
        <f t="shared" si="32"/>
        <v>314.47947596444521</v>
      </c>
      <c r="I385" s="15">
        <f t="shared" si="33"/>
        <v>314.31283971171104</v>
      </c>
      <c r="J385" s="15">
        <f t="shared" si="34"/>
        <v>314.14629175612447</v>
      </c>
      <c r="K385" s="19"/>
      <c r="N385" s="8"/>
      <c r="O385" s="13" t="s">
        <v>43</v>
      </c>
      <c r="P385" s="10"/>
      <c r="Q385" s="15">
        <v>290.0051260285029</v>
      </c>
      <c r="R385" s="15">
        <v>290.0051260285029</v>
      </c>
      <c r="S385" s="15">
        <v>290.0051260285029</v>
      </c>
      <c r="T385" s="15">
        <v>290.0051260285029</v>
      </c>
      <c r="U385" s="15">
        <v>290.0051260285029</v>
      </c>
      <c r="V385" s="15">
        <v>290.0051260285029</v>
      </c>
    </row>
    <row r="386" spans="1:22">
      <c r="K386" s="19"/>
      <c r="P386" s="10"/>
    </row>
    <row r="387" spans="1:22">
      <c r="A387" s="180"/>
      <c r="B387" s="12" t="s">
        <v>30</v>
      </c>
      <c r="C387" s="18"/>
      <c r="E387" s="128">
        <f>Q387*E$12</f>
        <v>73.32666198260803</v>
      </c>
      <c r="F387" s="128">
        <f t="shared" ref="F387:J387" si="35">R387*F$12</f>
        <v>72.883615039427539</v>
      </c>
      <c r="G387" s="128">
        <f t="shared" si="35"/>
        <v>73.346209255598211</v>
      </c>
      <c r="H387" s="128">
        <f t="shared" si="35"/>
        <v>73.30734459702191</v>
      </c>
      <c r="I387" s="128">
        <f t="shared" si="35"/>
        <v>73.268500532034579</v>
      </c>
      <c r="J387" s="128">
        <f t="shared" si="35"/>
        <v>73.229677049724117</v>
      </c>
      <c r="K387" s="19"/>
      <c r="L387" s="7"/>
      <c r="O387" s="13" t="s">
        <v>30</v>
      </c>
      <c r="P387" s="10"/>
      <c r="Q387" s="128">
        <v>67.602204065863461</v>
      </c>
      <c r="R387" s="128">
        <v>67.602204065863461</v>
      </c>
      <c r="S387" s="128">
        <v>67.602204065863461</v>
      </c>
      <c r="T387" s="128">
        <v>67.602204065863461</v>
      </c>
      <c r="U387" s="128">
        <v>67.602204065863461</v>
      </c>
      <c r="V387" s="128">
        <v>67.602204065863461</v>
      </c>
    </row>
    <row r="388" spans="1:22">
      <c r="A388" s="177"/>
      <c r="B388" s="12" t="s">
        <v>31</v>
      </c>
      <c r="C388" s="18"/>
      <c r="E388" s="128">
        <f t="shared" ref="E388:E400" si="36">Q388*E$12</f>
        <v>76.054175580534817</v>
      </c>
      <c r="F388" s="128">
        <f t="shared" ref="F388:F400" si="37">R388*F$12</f>
        <v>75.594648730464087</v>
      </c>
      <c r="G388" s="128">
        <f t="shared" ref="G388:G400" si="38">S388*G$12</f>
        <v>76.074449948573928</v>
      </c>
      <c r="H388" s="128">
        <f t="shared" ref="H388:H400" si="39">T388*H$12</f>
        <v>76.034139650964306</v>
      </c>
      <c r="I388" s="128">
        <f t="shared" ref="I388:I400" si="40">U388*I$12</f>
        <v>75.993850712958263</v>
      </c>
      <c r="J388" s="128">
        <f t="shared" ref="J388:J400" si="41">V388*J$12</f>
        <v>75.953583123237777</v>
      </c>
      <c r="K388" s="19"/>
      <c r="L388" s="7"/>
      <c r="O388" s="13" t="s">
        <v>31</v>
      </c>
      <c r="P388" s="10"/>
      <c r="Q388" s="15">
        <v>70.116786427231517</v>
      </c>
      <c r="R388" s="15">
        <v>70.116786427231517</v>
      </c>
      <c r="S388" s="15">
        <v>70.116786427231517</v>
      </c>
      <c r="T388" s="15">
        <v>70.116786427231517</v>
      </c>
      <c r="U388" s="15">
        <v>70.116786427231517</v>
      </c>
      <c r="V388" s="15">
        <v>70.116786427231517</v>
      </c>
    </row>
    <row r="389" spans="1:22">
      <c r="A389" s="177"/>
      <c r="B389" s="12" t="s">
        <v>32</v>
      </c>
      <c r="C389" s="18"/>
      <c r="E389" s="128">
        <f t="shared" si="36"/>
        <v>78.592671712873866</v>
      </c>
      <c r="F389" s="128">
        <f t="shared" si="37"/>
        <v>78.117807018132467</v>
      </c>
      <c r="G389" s="128">
        <f t="shared" si="38"/>
        <v>78.613622788068895</v>
      </c>
      <c r="H389" s="128">
        <f t="shared" si="39"/>
        <v>78.571967034620798</v>
      </c>
      <c r="I389" s="128">
        <f t="shared" si="40"/>
        <v>78.530333353705842</v>
      </c>
      <c r="J389" s="128">
        <f t="shared" si="41"/>
        <v>78.488721733628267</v>
      </c>
      <c r="K389" s="19"/>
      <c r="L389" s="7"/>
      <c r="O389" s="13" t="s">
        <v>32</v>
      </c>
      <c r="P389" s="10"/>
      <c r="Q389" s="15">
        <v>72.457107518071467</v>
      </c>
      <c r="R389" s="15">
        <v>72.457107518071467</v>
      </c>
      <c r="S389" s="15">
        <v>72.457107518071467</v>
      </c>
      <c r="T389" s="15">
        <v>72.457107518071467</v>
      </c>
      <c r="U389" s="15">
        <v>72.457107518071467</v>
      </c>
      <c r="V389" s="15">
        <v>72.457107518071467</v>
      </c>
    </row>
    <row r="390" spans="1:22">
      <c r="A390" s="181"/>
      <c r="B390" s="12" t="s">
        <v>33</v>
      </c>
      <c r="C390" s="18"/>
      <c r="E390" s="128">
        <f t="shared" si="36"/>
        <v>81.348895752895302</v>
      </c>
      <c r="F390" s="128">
        <f t="shared" si="37"/>
        <v>80.857377679933279</v>
      </c>
      <c r="G390" s="128">
        <f t="shared" si="38"/>
        <v>81.370581576710762</v>
      </c>
      <c r="H390" s="128">
        <f t="shared" si="39"/>
        <v>81.327464967096859</v>
      </c>
      <c r="I390" s="128">
        <f t="shared" si="40"/>
        <v>81.284371204093958</v>
      </c>
      <c r="J390" s="128">
        <f t="shared" si="41"/>
        <v>81.241300275596103</v>
      </c>
      <c r="K390" s="19"/>
      <c r="L390" s="7"/>
      <c r="O390" s="13" t="s">
        <v>33</v>
      </c>
      <c r="P390" s="10"/>
      <c r="Q390" s="15">
        <v>74.998158957846016</v>
      </c>
      <c r="R390" s="15">
        <v>74.998158957846016</v>
      </c>
      <c r="S390" s="15">
        <v>74.998158957846016</v>
      </c>
      <c r="T390" s="15">
        <v>74.998158957846016</v>
      </c>
      <c r="U390" s="15">
        <v>74.998158957846016</v>
      </c>
      <c r="V390" s="15">
        <v>74.998158957846016</v>
      </c>
    </row>
    <row r="391" spans="1:22">
      <c r="A391" s="181"/>
      <c r="B391" s="12" t="s">
        <v>34</v>
      </c>
      <c r="C391" s="18"/>
      <c r="E391" s="128">
        <f t="shared" si="36"/>
        <v>85.338789978629237</v>
      </c>
      <c r="F391" s="128">
        <f t="shared" si="37"/>
        <v>84.82316457018338</v>
      </c>
      <c r="G391" s="128">
        <f t="shared" si="38"/>
        <v>85.361539420363798</v>
      </c>
      <c r="H391" s="128">
        <f t="shared" si="39"/>
        <v>85.316308083682742</v>
      </c>
      <c r="I391" s="128">
        <f t="shared" si="40"/>
        <v>85.271100714163367</v>
      </c>
      <c r="J391" s="128">
        <f t="shared" si="41"/>
        <v>85.225917299105987</v>
      </c>
      <c r="K391" s="19"/>
      <c r="L391" s="7"/>
      <c r="O391" s="13" t="s">
        <v>34</v>
      </c>
      <c r="P391" s="10"/>
      <c r="Q391" s="15">
        <v>78.676570552706977</v>
      </c>
      <c r="R391" s="15">
        <v>78.676570552706977</v>
      </c>
      <c r="S391" s="15">
        <v>78.676570552706977</v>
      </c>
      <c r="T391" s="15">
        <v>78.676570552706977</v>
      </c>
      <c r="U391" s="15">
        <v>78.676570552706977</v>
      </c>
      <c r="V391" s="15">
        <v>78.676570552706977</v>
      </c>
    </row>
    <row r="392" spans="1:22">
      <c r="A392" s="184"/>
      <c r="B392" s="12" t="s">
        <v>35</v>
      </c>
      <c r="C392" s="18"/>
      <c r="E392" s="128">
        <f t="shared" si="36"/>
        <v>96.915204782326299</v>
      </c>
      <c r="F392" s="128">
        <f t="shared" si="37"/>
        <v>96.329633530812018</v>
      </c>
      <c r="G392" s="128">
        <f t="shared" si="38"/>
        <v>96.941040241265213</v>
      </c>
      <c r="H392" s="128">
        <f t="shared" si="39"/>
        <v>96.88967316354919</v>
      </c>
      <c r="I392" s="128">
        <f t="shared" si="40"/>
        <v>96.838333304198756</v>
      </c>
      <c r="J392" s="128">
        <f t="shared" si="41"/>
        <v>96.78702064879144</v>
      </c>
      <c r="K392" s="19"/>
      <c r="L392" s="7"/>
      <c r="O392" s="13" t="s">
        <v>35</v>
      </c>
      <c r="P392" s="10"/>
      <c r="Q392" s="15">
        <v>89.349239057598567</v>
      </c>
      <c r="R392" s="15">
        <v>89.349239057598567</v>
      </c>
      <c r="S392" s="15">
        <v>89.349239057598567</v>
      </c>
      <c r="T392" s="15">
        <v>89.349239057598567</v>
      </c>
      <c r="U392" s="15">
        <v>89.349239057598567</v>
      </c>
      <c r="V392" s="15">
        <v>89.349239057598567</v>
      </c>
    </row>
    <row r="393" spans="1:22">
      <c r="A393" s="183" t="s">
        <v>44</v>
      </c>
      <c r="B393" s="12" t="s">
        <v>36</v>
      </c>
      <c r="C393" s="18"/>
      <c r="E393" s="128">
        <f t="shared" si="36"/>
        <v>121.10324049283915</v>
      </c>
      <c r="F393" s="128">
        <f t="shared" si="37"/>
        <v>120.37152273753848</v>
      </c>
      <c r="G393" s="128">
        <f t="shared" si="38"/>
        <v>121.13552394933237</v>
      </c>
      <c r="H393" s="128">
        <f t="shared" si="39"/>
        <v>121.07133670874376</v>
      </c>
      <c r="I393" s="128">
        <f t="shared" si="40"/>
        <v>121.00718347966324</v>
      </c>
      <c r="J393" s="128">
        <f t="shared" si="41"/>
        <v>120.94306424406884</v>
      </c>
      <c r="K393" s="19"/>
      <c r="N393" s="2" t="s">
        <v>314</v>
      </c>
      <c r="O393" s="13" t="s">
        <v>36</v>
      </c>
      <c r="P393" s="10"/>
      <c r="Q393" s="15">
        <v>111.64896581240868</v>
      </c>
      <c r="R393" s="15">
        <v>111.64896581240868</v>
      </c>
      <c r="S393" s="15">
        <v>111.64896581240868</v>
      </c>
      <c r="T393" s="15">
        <v>111.64896581240868</v>
      </c>
      <c r="U393" s="15">
        <v>111.64896581240868</v>
      </c>
      <c r="V393" s="15">
        <v>111.64896581240868</v>
      </c>
    </row>
    <row r="394" spans="1:22">
      <c r="A394" s="181"/>
      <c r="B394" s="12" t="s">
        <v>37</v>
      </c>
      <c r="C394" s="18"/>
      <c r="E394" s="128">
        <f t="shared" si="36"/>
        <v>131.58430882636972</v>
      </c>
      <c r="F394" s="128">
        <f t="shared" si="37"/>
        <v>130.78926341969529</v>
      </c>
      <c r="G394" s="128">
        <f t="shared" si="38"/>
        <v>131.61938630482445</v>
      </c>
      <c r="H394" s="128">
        <f t="shared" si="39"/>
        <v>131.54964387965109</v>
      </c>
      <c r="I394" s="128">
        <f t="shared" si="40"/>
        <v>131.47993840956468</v>
      </c>
      <c r="J394" s="128">
        <f t="shared" si="41"/>
        <v>131.41026987498353</v>
      </c>
      <c r="K394" s="19"/>
      <c r="O394" s="13" t="s">
        <v>37</v>
      </c>
      <c r="P394" s="10"/>
      <c r="Q394" s="15">
        <v>121.31179923689551</v>
      </c>
      <c r="R394" s="15">
        <v>121.31179923689551</v>
      </c>
      <c r="S394" s="15">
        <v>121.31179923689551</v>
      </c>
      <c r="T394" s="15">
        <v>121.31179923689551</v>
      </c>
      <c r="U394" s="15">
        <v>121.31179923689551</v>
      </c>
      <c r="V394" s="15">
        <v>121.31179923689551</v>
      </c>
    </row>
    <row r="395" spans="1:22">
      <c r="A395" s="181"/>
      <c r="B395" s="12" t="s">
        <v>38</v>
      </c>
      <c r="C395" s="18"/>
      <c r="E395" s="128">
        <f t="shared" si="36"/>
        <v>162.38875806041611</v>
      </c>
      <c r="F395" s="128">
        <f t="shared" si="37"/>
        <v>161.40758912513022</v>
      </c>
      <c r="G395" s="128">
        <f t="shared" si="38"/>
        <v>162.43204732653729</v>
      </c>
      <c r="H395" s="128">
        <f t="shared" si="39"/>
        <v>162.34597790147407</v>
      </c>
      <c r="I395" s="128">
        <f t="shared" si="40"/>
        <v>162.25995408284172</v>
      </c>
      <c r="J395" s="128">
        <f t="shared" si="41"/>
        <v>162.17397584647424</v>
      </c>
      <c r="K395" s="19"/>
      <c r="O395" s="13" t="s">
        <v>38</v>
      </c>
      <c r="P395" s="10"/>
      <c r="Q395" s="15">
        <v>149.7114100599064</v>
      </c>
      <c r="R395" s="15">
        <v>149.7114100599064</v>
      </c>
      <c r="S395" s="15">
        <v>149.7114100599064</v>
      </c>
      <c r="T395" s="15">
        <v>149.7114100599064</v>
      </c>
      <c r="U395" s="15">
        <v>149.7114100599064</v>
      </c>
      <c r="V395" s="15">
        <v>149.7114100599064</v>
      </c>
    </row>
    <row r="396" spans="1:22">
      <c r="A396" s="181"/>
      <c r="B396" s="12" t="s">
        <v>39</v>
      </c>
      <c r="C396" s="18"/>
      <c r="E396" s="128">
        <f t="shared" si="36"/>
        <v>222.20733714622355</v>
      </c>
      <c r="F396" s="128">
        <f t="shared" si="37"/>
        <v>220.86473844047228</v>
      </c>
      <c r="G396" s="128">
        <f t="shared" si="38"/>
        <v>222.2665727279639</v>
      </c>
      <c r="H396" s="128">
        <f t="shared" si="39"/>
        <v>222.14879820969409</v>
      </c>
      <c r="I396" s="128">
        <f t="shared" si="40"/>
        <v>222.03108609773656</v>
      </c>
      <c r="J396" s="128">
        <f t="shared" si="41"/>
        <v>221.91343635902351</v>
      </c>
      <c r="K396" s="19"/>
      <c r="O396" s="13" t="s">
        <v>39</v>
      </c>
      <c r="P396" s="10"/>
      <c r="Q396" s="15">
        <v>204.86007878354053</v>
      </c>
      <c r="R396" s="15">
        <v>204.86007878354053</v>
      </c>
      <c r="S396" s="15">
        <v>204.86007878354053</v>
      </c>
      <c r="T396" s="15">
        <v>204.86007878354053</v>
      </c>
      <c r="U396" s="15">
        <v>204.86007878354053</v>
      </c>
      <c r="V396" s="15">
        <v>204.86007878354053</v>
      </c>
    </row>
    <row r="397" spans="1:22">
      <c r="A397" s="185"/>
      <c r="B397" s="12" t="s">
        <v>40</v>
      </c>
      <c r="C397" s="18"/>
      <c r="E397" s="128">
        <f t="shared" si="36"/>
        <v>253.63256452759074</v>
      </c>
      <c r="F397" s="128">
        <f t="shared" si="37"/>
        <v>252.10009149027138</v>
      </c>
      <c r="G397" s="128">
        <f t="shared" si="38"/>
        <v>253.70017738277835</v>
      </c>
      <c r="H397" s="128">
        <f t="shared" si="39"/>
        <v>253.56574683926698</v>
      </c>
      <c r="I397" s="128">
        <f t="shared" si="40"/>
        <v>253.43138752775559</v>
      </c>
      <c r="J397" s="128">
        <f t="shared" si="41"/>
        <v>253.29709941049981</v>
      </c>
      <c r="K397" s="19"/>
      <c r="O397" s="13" t="s">
        <v>40</v>
      </c>
      <c r="P397" s="10"/>
      <c r="Q397" s="15">
        <v>233.8320049126097</v>
      </c>
      <c r="R397" s="15">
        <v>233.8320049126097</v>
      </c>
      <c r="S397" s="15">
        <v>233.8320049126097</v>
      </c>
      <c r="T397" s="15">
        <v>233.8320049126097</v>
      </c>
      <c r="U397" s="15">
        <v>233.8320049126097</v>
      </c>
      <c r="V397" s="15">
        <v>233.8320049126097</v>
      </c>
    </row>
    <row r="398" spans="1:22">
      <c r="A398" s="185"/>
      <c r="B398" s="12" t="s">
        <v>41</v>
      </c>
      <c r="C398" s="18"/>
      <c r="E398" s="128">
        <f t="shared" si="36"/>
        <v>291.10812763592372</v>
      </c>
      <c r="F398" s="128">
        <f t="shared" si="37"/>
        <v>289.34922354023911</v>
      </c>
      <c r="G398" s="128">
        <f t="shared" si="38"/>
        <v>291.18573065079858</v>
      </c>
      <c r="H398" s="128">
        <f t="shared" si="39"/>
        <v>291.03143727805457</v>
      </c>
      <c r="I398" s="128">
        <f t="shared" si="40"/>
        <v>290.87722566221817</v>
      </c>
      <c r="J398" s="128">
        <f t="shared" si="41"/>
        <v>290.72309575996803</v>
      </c>
      <c r="K398" s="19"/>
      <c r="O398" s="13" t="s">
        <v>41</v>
      </c>
      <c r="P398" s="10"/>
      <c r="Q398" s="15">
        <v>268.38192981350812</v>
      </c>
      <c r="R398" s="15">
        <v>268.38192981350812</v>
      </c>
      <c r="S398" s="15">
        <v>268.38192981350812</v>
      </c>
      <c r="T398" s="15">
        <v>268.38192981350812</v>
      </c>
      <c r="U398" s="15">
        <v>268.38192981350812</v>
      </c>
      <c r="V398" s="15">
        <v>268.38192981350812</v>
      </c>
    </row>
    <row r="399" spans="1:22">
      <c r="A399" s="185"/>
      <c r="B399" s="12" t="s">
        <v>42</v>
      </c>
      <c r="C399" s="18"/>
      <c r="E399" s="128">
        <f t="shared" si="36"/>
        <v>334.87115775776886</v>
      </c>
      <c r="F399" s="128">
        <f t="shared" si="37"/>
        <v>332.84783310623789</v>
      </c>
      <c r="G399" s="128">
        <f t="shared" si="38"/>
        <v>334.96042703254892</v>
      </c>
      <c r="H399" s="128">
        <f t="shared" si="39"/>
        <v>334.7829383420588</v>
      </c>
      <c r="I399" s="128">
        <f t="shared" si="40"/>
        <v>334.60554369920146</v>
      </c>
      <c r="J399" s="128">
        <f t="shared" si="41"/>
        <v>334.42824305414308</v>
      </c>
      <c r="K399" s="19"/>
      <c r="O399" s="13" t="s">
        <v>42</v>
      </c>
      <c r="P399" s="10"/>
      <c r="Q399" s="15">
        <v>308.72847243315186</v>
      </c>
      <c r="R399" s="15">
        <v>308.72847243315186</v>
      </c>
      <c r="S399" s="15">
        <v>308.72847243315186</v>
      </c>
      <c r="T399" s="15">
        <v>308.72847243315186</v>
      </c>
      <c r="U399" s="15">
        <v>308.72847243315186</v>
      </c>
      <c r="V399" s="15">
        <v>308.72847243315186</v>
      </c>
    </row>
    <row r="400" spans="1:22">
      <c r="A400" s="186"/>
      <c r="B400" s="12" t="s">
        <v>43</v>
      </c>
      <c r="C400" s="18"/>
      <c r="E400" s="128">
        <f t="shared" si="36"/>
        <v>473.70482885818814</v>
      </c>
      <c r="F400" s="128">
        <f t="shared" si="37"/>
        <v>470.8426574362129</v>
      </c>
      <c r="G400" s="128">
        <f t="shared" si="38"/>
        <v>473.83110813173056</v>
      </c>
      <c r="H400" s="128">
        <f t="shared" si="39"/>
        <v>473.58003470302486</v>
      </c>
      <c r="I400" s="128">
        <f t="shared" si="40"/>
        <v>473.3290943130022</v>
      </c>
      <c r="J400" s="128">
        <f t="shared" si="41"/>
        <v>473.07828689116803</v>
      </c>
      <c r="K400" s="19"/>
      <c r="O400" s="13" t="s">
        <v>43</v>
      </c>
      <c r="P400" s="10"/>
      <c r="Q400" s="15">
        <v>436.72369151416774</v>
      </c>
      <c r="R400" s="15">
        <v>436.72369151416774</v>
      </c>
      <c r="S400" s="15">
        <v>436.72369151416774</v>
      </c>
      <c r="T400" s="15">
        <v>436.72369151416774</v>
      </c>
      <c r="U400" s="15">
        <v>436.72369151416774</v>
      </c>
      <c r="V400" s="15">
        <v>436.72369151416774</v>
      </c>
    </row>
    <row r="401" spans="1:22">
      <c r="K401" s="19"/>
      <c r="P401" s="10"/>
    </row>
    <row r="402" spans="1:22">
      <c r="A402" s="187" t="s">
        <v>45</v>
      </c>
      <c r="B402" s="13" t="s">
        <v>46</v>
      </c>
      <c r="C402" s="18"/>
      <c r="E402" s="15">
        <f>Q402*E$12</f>
        <v>1186.5525695866263</v>
      </c>
      <c r="F402" s="15">
        <f t="shared" ref="F402:I402" si="42">R402*F$12</f>
        <v>1179.3833016196349</v>
      </c>
      <c r="G402" s="15">
        <f t="shared" si="42"/>
        <v>1186.8688783666498</v>
      </c>
      <c r="H402" s="15">
        <f t="shared" si="42"/>
        <v>1186.2399807835204</v>
      </c>
      <c r="I402" s="15">
        <f t="shared" si="42"/>
        <v>1185.6114164403782</v>
      </c>
      <c r="J402" s="15">
        <f>V402*J$12</f>
        <v>1184.9831851606464</v>
      </c>
      <c r="K402" s="19"/>
      <c r="N402" s="2" t="s">
        <v>45</v>
      </c>
      <c r="O402" s="13" t="s">
        <v>46</v>
      </c>
      <c r="P402" s="10"/>
      <c r="Q402" s="15">
        <v>1093.9209119200764</v>
      </c>
      <c r="R402" s="15">
        <v>1093.9209119200764</v>
      </c>
      <c r="S402" s="15">
        <v>1093.9209119200764</v>
      </c>
      <c r="T402" s="15">
        <v>1093.9209119200764</v>
      </c>
      <c r="U402" s="15">
        <v>1093.9209119200764</v>
      </c>
      <c r="V402" s="15">
        <v>1093.9209119200764</v>
      </c>
    </row>
    <row r="403" spans="1:22">
      <c r="A403" s="186"/>
      <c r="B403" s="13" t="s">
        <v>47</v>
      </c>
      <c r="C403" s="18"/>
      <c r="E403" s="15">
        <f>Q403*E$12</f>
        <v>607.89335496836679</v>
      </c>
      <c r="F403" s="15">
        <f t="shared" ref="F403" si="43">R403*F$12</f>
        <v>604.22040320135</v>
      </c>
      <c r="G403" s="15">
        <f t="shared" ref="G403" si="44">S403*G$12</f>
        <v>608.05540594733134</v>
      </c>
      <c r="H403" s="15">
        <f t="shared" ref="H403" si="45">T403*H$12</f>
        <v>607.73320980403423</v>
      </c>
      <c r="I403" s="15">
        <f t="shared" ref="I403" si="46">U403*I$12</f>
        <v>607.41118438589433</v>
      </c>
      <c r="J403" s="15">
        <f>V403*J$12</f>
        <v>607.08932960244783</v>
      </c>
      <c r="K403" s="19"/>
      <c r="N403" s="2"/>
      <c r="O403" s="13" t="s">
        <v>47</v>
      </c>
      <c r="P403" s="10"/>
      <c r="Q403" s="15">
        <v>560.43640228162849</v>
      </c>
      <c r="R403" s="15">
        <v>560.43640228162849</v>
      </c>
      <c r="S403" s="15">
        <v>560.43640228162849</v>
      </c>
      <c r="T403" s="15">
        <v>560.43640228162849</v>
      </c>
      <c r="U403" s="15">
        <v>560.43640228162849</v>
      </c>
      <c r="V403" s="15">
        <v>560.43640228162849</v>
      </c>
    </row>
    <row r="404" spans="1:22">
      <c r="K404" s="19"/>
      <c r="N404" s="101"/>
    </row>
    <row r="405" spans="1:22">
      <c r="A405" s="188"/>
      <c r="B405" s="13" t="s">
        <v>48</v>
      </c>
      <c r="C405" s="18"/>
      <c r="E405" s="129">
        <f>Q405*E$12</f>
        <v>1572.4809907920385</v>
      </c>
      <c r="F405" s="129">
        <f t="shared" ref="F405:J405" si="47">R405*F$12</f>
        <v>1562.9799051385678</v>
      </c>
      <c r="G405" s="129">
        <f t="shared" si="47"/>
        <v>1572.9001795886888</v>
      </c>
      <c r="H405" s="129">
        <f t="shared" si="47"/>
        <v>1572.0667319016886</v>
      </c>
      <c r="I405" s="129">
        <f t="shared" si="47"/>
        <v>1571.2337258415989</v>
      </c>
      <c r="J405" s="129">
        <f t="shared" si="47"/>
        <v>1570.4011611744108</v>
      </c>
      <c r="K405" s="19"/>
      <c r="O405" s="13" t="s">
        <v>48</v>
      </c>
      <c r="Q405" s="129">
        <v>1449.7207148803261</v>
      </c>
      <c r="R405" s="129">
        <v>1449.7207148803261</v>
      </c>
      <c r="S405" s="129">
        <v>1449.7207148803261</v>
      </c>
      <c r="T405" s="129">
        <v>1449.7207148803261</v>
      </c>
      <c r="U405" s="129">
        <v>1449.7207148803261</v>
      </c>
      <c r="V405" s="129">
        <v>1449.7207148803261</v>
      </c>
    </row>
    <row r="406" spans="1:22">
      <c r="A406" s="185"/>
      <c r="B406" s="13" t="s">
        <v>49</v>
      </c>
      <c r="C406" s="18"/>
      <c r="E406" s="129">
        <f t="shared" ref="E406:E409" si="48">Q406*E$12</f>
        <v>2474.7857018419595</v>
      </c>
      <c r="F406" s="129">
        <f t="shared" ref="F406:F409" si="49">R406*F$12</f>
        <v>2459.8328018928532</v>
      </c>
      <c r="G406" s="129">
        <f t="shared" ref="G406:G409" si="50">S406*G$12</f>
        <v>2475.4454252003961</v>
      </c>
      <c r="H406" s="129">
        <f t="shared" ref="H406:H409" si="51">T406*H$12</f>
        <v>2474.1337372174576</v>
      </c>
      <c r="I406" s="129">
        <f t="shared" ref="I406:I409" si="52">U406*I$12</f>
        <v>2472.8227442711964</v>
      </c>
      <c r="J406" s="129">
        <f t="shared" ref="J406:J409" si="53">V406*J$12</f>
        <v>2471.5124459933277</v>
      </c>
      <c r="K406" s="19"/>
      <c r="N406" s="2"/>
      <c r="O406" s="13" t="s">
        <v>49</v>
      </c>
      <c r="Q406" s="15">
        <v>2281.5843993400727</v>
      </c>
      <c r="R406" s="15">
        <v>2281.5843993400727</v>
      </c>
      <c r="S406" s="15">
        <v>2281.5843993400727</v>
      </c>
      <c r="T406" s="15">
        <v>2281.5843993400727</v>
      </c>
      <c r="U406" s="15">
        <v>2281.5843993400727</v>
      </c>
      <c r="V406" s="15">
        <v>2281.5843993400727</v>
      </c>
    </row>
    <row r="407" spans="1:22">
      <c r="A407" s="185" t="s">
        <v>353</v>
      </c>
      <c r="B407" s="13" t="s">
        <v>50</v>
      </c>
      <c r="C407" s="18"/>
      <c r="E407" s="129">
        <f t="shared" si="48"/>
        <v>4889.6926719913754</v>
      </c>
      <c r="F407" s="129">
        <f t="shared" si="49"/>
        <v>4860.1486653116272</v>
      </c>
      <c r="G407" s="129">
        <f t="shared" si="50"/>
        <v>4890.9961563572697</v>
      </c>
      <c r="H407" s="129">
        <f t="shared" si="51"/>
        <v>4888.4045173667337</v>
      </c>
      <c r="I407" s="129">
        <f t="shared" si="52"/>
        <v>4885.814251632778</v>
      </c>
      <c r="J407" s="129">
        <f t="shared" si="53"/>
        <v>4883.2253584277423</v>
      </c>
      <c r="K407" s="19"/>
      <c r="N407" s="2" t="s">
        <v>353</v>
      </c>
      <c r="O407" s="13" t="s">
        <v>50</v>
      </c>
      <c r="Q407" s="15">
        <v>4507.9646733369718</v>
      </c>
      <c r="R407" s="15">
        <v>4507.9646733369718</v>
      </c>
      <c r="S407" s="15">
        <v>4507.9646733369718</v>
      </c>
      <c r="T407" s="15">
        <v>4507.9646733369718</v>
      </c>
      <c r="U407" s="15">
        <v>4507.9646733369718</v>
      </c>
      <c r="V407" s="15">
        <v>4507.9646733369718</v>
      </c>
    </row>
    <row r="408" spans="1:22">
      <c r="A408" s="185"/>
      <c r="B408" s="13" t="s">
        <v>51</v>
      </c>
      <c r="C408" s="18"/>
      <c r="E408" s="129">
        <f t="shared" si="48"/>
        <v>9708.0103486944936</v>
      </c>
      <c r="F408" s="129">
        <f t="shared" si="49"/>
        <v>9649.3535901150044</v>
      </c>
      <c r="G408" s="129">
        <f t="shared" si="50"/>
        <v>9710.598290424643</v>
      </c>
      <c r="H408" s="129">
        <f t="shared" si="51"/>
        <v>9705.452842678138</v>
      </c>
      <c r="I408" s="129">
        <f t="shared" si="52"/>
        <v>9700.310121399325</v>
      </c>
      <c r="J408" s="129">
        <f t="shared" si="53"/>
        <v>9695.1701251435043</v>
      </c>
      <c r="K408" s="19"/>
      <c r="N408" s="2"/>
      <c r="O408" s="13" t="s">
        <v>51</v>
      </c>
      <c r="Q408" s="15">
        <v>8950.1264467980254</v>
      </c>
      <c r="R408" s="15">
        <v>8950.1264467980254</v>
      </c>
      <c r="S408" s="15">
        <v>8950.1264467980254</v>
      </c>
      <c r="T408" s="15">
        <v>8950.1264467980254</v>
      </c>
      <c r="U408" s="15">
        <v>8950.1264467980254</v>
      </c>
      <c r="V408" s="15">
        <v>8950.1264467980254</v>
      </c>
    </row>
    <row r="409" spans="1:22">
      <c r="A409" s="186"/>
      <c r="B409" s="13" t="s">
        <v>52</v>
      </c>
      <c r="C409" s="18"/>
      <c r="E409" s="129">
        <f t="shared" si="48"/>
        <v>14802.782074102828</v>
      </c>
      <c r="F409" s="129">
        <f t="shared" si="49"/>
        <v>14713.342200921996</v>
      </c>
      <c r="G409" s="129">
        <f t="shared" si="50"/>
        <v>14806.728169757438</v>
      </c>
      <c r="H409" s="129">
        <f t="shared" si="51"/>
        <v>14798.882386849362</v>
      </c>
      <c r="I409" s="129">
        <f t="shared" si="52"/>
        <v>14791.040761261442</v>
      </c>
      <c r="J409" s="129">
        <f t="shared" si="53"/>
        <v>14783.203290790796</v>
      </c>
      <c r="K409" s="19"/>
      <c r="N409" s="2"/>
      <c r="O409" s="13" t="s">
        <v>52</v>
      </c>
      <c r="Q409" s="15">
        <v>13647.160084190877</v>
      </c>
      <c r="R409" s="15">
        <v>13647.160084190877</v>
      </c>
      <c r="S409" s="15">
        <v>13647.160084190877</v>
      </c>
      <c r="T409" s="15">
        <v>13647.160084190877</v>
      </c>
      <c r="U409" s="15">
        <v>13647.160084190877</v>
      </c>
      <c r="V409" s="15">
        <v>13647.160084190877</v>
      </c>
    </row>
    <row r="410" spans="1:22">
      <c r="K410" s="19"/>
      <c r="N410" s="101"/>
    </row>
    <row r="411" spans="1:22">
      <c r="A411" s="188"/>
      <c r="B411" s="13" t="s">
        <v>467</v>
      </c>
      <c r="C411" s="120"/>
      <c r="E411" s="15">
        <f>Q411*E$12</f>
        <v>156.40385141952839</v>
      </c>
      <c r="F411" s="15">
        <f t="shared" ref="F411:J411" si="54">R411*F$12</f>
        <v>155.45884388203115</v>
      </c>
      <c r="G411" s="15">
        <f t="shared" si="54"/>
        <v>156.44554524136277</v>
      </c>
      <c r="H411" s="15">
        <f t="shared" si="54"/>
        <v>156.36264794151188</v>
      </c>
      <c r="I411" s="15">
        <f t="shared" si="54"/>
        <v>156.27979456724742</v>
      </c>
      <c r="J411" s="15">
        <f t="shared" si="54"/>
        <v>156.19698509529414</v>
      </c>
      <c r="K411" s="19"/>
      <c r="O411" s="13" t="s">
        <v>467</v>
      </c>
      <c r="Q411" s="15">
        <v>144.19373246334001</v>
      </c>
      <c r="R411" s="15">
        <v>144.19373246334001</v>
      </c>
      <c r="S411" s="15">
        <v>144.19373246334001</v>
      </c>
      <c r="T411" s="15">
        <v>144.19373246334001</v>
      </c>
      <c r="U411" s="15">
        <v>144.19373246334001</v>
      </c>
      <c r="V411" s="15">
        <v>144.19373246334001</v>
      </c>
    </row>
    <row r="412" spans="1:22">
      <c r="B412" s="13" t="s">
        <v>468</v>
      </c>
      <c r="C412" s="120"/>
      <c r="E412" s="15">
        <f>Q412*E$12</f>
        <v>1632.2912384164067</v>
      </c>
      <c r="F412" s="15">
        <f t="shared" ref="F412" si="55">R412*F$12</f>
        <v>1622.4287733319845</v>
      </c>
      <c r="G412" s="15">
        <f t="shared" ref="G412" si="56">S412*G$12</f>
        <v>1632.726371307692</v>
      </c>
      <c r="H412" s="15">
        <f t="shared" ref="H412" si="57">T412*H$12</f>
        <v>1631.8612229433334</v>
      </c>
      <c r="I412" s="15">
        <f t="shared" ref="I412" si="58">U412*I$12</f>
        <v>1630.996533003427</v>
      </c>
      <c r="J412" s="15">
        <f t="shared" ref="J412" si="59">V412*J$12</f>
        <v>1630.1323012450628</v>
      </c>
      <c r="K412" s="19"/>
      <c r="O412" s="13" t="s">
        <v>468</v>
      </c>
      <c r="Q412" s="15">
        <v>1504.8617025621515</v>
      </c>
      <c r="R412" s="15">
        <v>1504.8617025621515</v>
      </c>
      <c r="S412" s="15">
        <v>1504.8617025621515</v>
      </c>
      <c r="T412" s="15">
        <v>1504.8617025621515</v>
      </c>
      <c r="U412" s="15">
        <v>1504.8617025621515</v>
      </c>
      <c r="V412" s="15">
        <v>1504.8617025621515</v>
      </c>
    </row>
    <row r="413" spans="1:22">
      <c r="A413" s="240"/>
      <c r="B413" s="13" t="s">
        <v>469</v>
      </c>
      <c r="C413" s="18"/>
      <c r="E413" s="15">
        <f t="shared" ref="E413:E419" si="60">Q413*E$12</f>
        <v>156.40385141952893</v>
      </c>
      <c r="F413" s="15">
        <f t="shared" ref="F413:F419" si="61">R413*F$12</f>
        <v>155.45884388203166</v>
      </c>
      <c r="G413" s="15">
        <f t="shared" ref="G413:G419" si="62">S413*G$12</f>
        <v>156.44554524136331</v>
      </c>
      <c r="H413" s="15">
        <f t="shared" ref="H413:H419" si="63">T413*H$12</f>
        <v>156.36264794151239</v>
      </c>
      <c r="I413" s="15">
        <f t="shared" ref="I413:I419" si="64">U413*I$12</f>
        <v>156.27979456724796</v>
      </c>
      <c r="J413" s="15">
        <f t="shared" ref="J413:J419" si="65">V413*J$12</f>
        <v>156.19698509529468</v>
      </c>
      <c r="K413" s="19"/>
      <c r="N413" s="2" t="s">
        <v>247</v>
      </c>
      <c r="O413" s="13" t="s">
        <v>469</v>
      </c>
      <c r="Q413" s="15">
        <v>144.1937324633405</v>
      </c>
      <c r="R413" s="15">
        <v>144.1937324633405</v>
      </c>
      <c r="S413" s="15">
        <v>144.1937324633405</v>
      </c>
      <c r="T413" s="15">
        <v>144.1937324633405</v>
      </c>
      <c r="U413" s="15">
        <v>144.1937324633405</v>
      </c>
      <c r="V413" s="15">
        <v>144.1937324633405</v>
      </c>
    </row>
    <row r="414" spans="1:22">
      <c r="A414" s="185" t="s">
        <v>247</v>
      </c>
      <c r="B414" s="13" t="s">
        <v>470</v>
      </c>
      <c r="C414" s="18"/>
      <c r="E414" s="15">
        <f t="shared" ref="E414" si="66">Q414*E$12</f>
        <v>655.01877771625334</v>
      </c>
      <c r="F414" s="15">
        <f t="shared" ref="F414" si="67">R414*F$12</f>
        <v>651.06108948462702</v>
      </c>
      <c r="G414" s="15">
        <f t="shared" ref="G414" si="68">S414*G$12</f>
        <v>655.19339129493699</v>
      </c>
      <c r="H414" s="15">
        <f t="shared" ref="H414" si="69">T414*H$12</f>
        <v>654.84621769574812</v>
      </c>
      <c r="I414" s="15">
        <f t="shared" ref="I414" si="70">U414*I$12</f>
        <v>654.49922805676033</v>
      </c>
      <c r="J414" s="15">
        <f t="shared" ref="J414" si="71">V414*J$12</f>
        <v>654.15242228049669</v>
      </c>
      <c r="K414" s="19"/>
      <c r="N414" s="2"/>
      <c r="O414" s="13" t="s">
        <v>470</v>
      </c>
      <c r="Q414" s="15">
        <v>603.88284262345564</v>
      </c>
      <c r="R414" s="15">
        <v>603.88284262345564</v>
      </c>
      <c r="S414" s="15">
        <v>603.88284262345564</v>
      </c>
      <c r="T414" s="15">
        <v>603.88284262345564</v>
      </c>
      <c r="U414" s="15">
        <v>603.88284262345564</v>
      </c>
      <c r="V414" s="15">
        <v>603.88284262345564</v>
      </c>
    </row>
    <row r="415" spans="1:22">
      <c r="A415" s="240"/>
      <c r="B415" s="13" t="s">
        <v>471</v>
      </c>
      <c r="C415" s="18"/>
      <c r="E415" s="15">
        <f t="shared" si="60"/>
        <v>156.40385141952893</v>
      </c>
      <c r="F415" s="15">
        <f t="shared" si="61"/>
        <v>155.45884388203166</v>
      </c>
      <c r="G415" s="15">
        <f t="shared" si="62"/>
        <v>156.44554524136331</v>
      </c>
      <c r="H415" s="15">
        <f t="shared" si="63"/>
        <v>156.36264794151239</v>
      </c>
      <c r="I415" s="15">
        <f t="shared" si="64"/>
        <v>156.27979456724796</v>
      </c>
      <c r="J415" s="15">
        <f t="shared" si="65"/>
        <v>156.19698509529468</v>
      </c>
      <c r="K415" s="19"/>
      <c r="N415" s="2"/>
      <c r="O415" s="13" t="s">
        <v>471</v>
      </c>
      <c r="Q415" s="15">
        <v>144.1937324633405</v>
      </c>
      <c r="R415" s="15">
        <v>144.1937324633405</v>
      </c>
      <c r="S415" s="15">
        <v>144.1937324633405</v>
      </c>
      <c r="T415" s="15">
        <v>144.1937324633405</v>
      </c>
      <c r="U415" s="15">
        <v>144.1937324633405</v>
      </c>
      <c r="V415" s="15">
        <v>144.1937324633405</v>
      </c>
    </row>
    <row r="416" spans="1:22">
      <c r="A416" s="240"/>
      <c r="B416" s="13" t="s">
        <v>472</v>
      </c>
      <c r="C416" s="18"/>
      <c r="E416" s="15">
        <f t="shared" ref="E416" si="72">Q416*E$12</f>
        <v>655.01877771625334</v>
      </c>
      <c r="F416" s="15">
        <f t="shared" ref="F416" si="73">R416*F$12</f>
        <v>651.06108948462702</v>
      </c>
      <c r="G416" s="15">
        <f t="shared" ref="G416" si="74">S416*G$12</f>
        <v>655.19339129493699</v>
      </c>
      <c r="H416" s="15">
        <f t="shared" ref="H416" si="75">T416*H$12</f>
        <v>654.84621769574812</v>
      </c>
      <c r="I416" s="15">
        <f t="shared" ref="I416" si="76">U416*I$12</f>
        <v>654.49922805676033</v>
      </c>
      <c r="J416" s="15">
        <f t="shared" ref="J416" si="77">V416*J$12</f>
        <v>654.15242228049669</v>
      </c>
      <c r="K416" s="19"/>
      <c r="N416" s="2"/>
      <c r="O416" s="13" t="s">
        <v>472</v>
      </c>
      <c r="Q416" s="15">
        <v>603.88284262345564</v>
      </c>
      <c r="R416" s="15">
        <v>603.88284262345564</v>
      </c>
      <c r="S416" s="15">
        <v>603.88284262345564</v>
      </c>
      <c r="T416" s="15">
        <v>603.88284262345564</v>
      </c>
      <c r="U416" s="15">
        <v>603.88284262345564</v>
      </c>
      <c r="V416" s="15">
        <v>603.88284262345564</v>
      </c>
    </row>
    <row r="417" spans="1:22">
      <c r="A417" s="190"/>
      <c r="B417" s="4"/>
      <c r="C417" s="18"/>
      <c r="E417" s="15">
        <f t="shared" si="60"/>
        <v>247.46419457033173</v>
      </c>
      <c r="F417" s="15">
        <f t="shared" si="61"/>
        <v>245.96899143430173</v>
      </c>
      <c r="G417" s="15">
        <f t="shared" si="62"/>
        <v>247.53016307395333</v>
      </c>
      <c r="H417" s="15">
        <f t="shared" si="63"/>
        <v>247.39900189503433</v>
      </c>
      <c r="I417" s="15">
        <f t="shared" si="64"/>
        <v>247.26791021574576</v>
      </c>
      <c r="J417" s="15">
        <f t="shared" si="65"/>
        <v>247.13688799926118</v>
      </c>
      <c r="K417" s="19"/>
      <c r="O417" s="4"/>
      <c r="Q417" s="15">
        <v>228.14518659401134</v>
      </c>
      <c r="R417" s="15">
        <v>228.14518659401134</v>
      </c>
      <c r="S417" s="15">
        <v>228.14518659401134</v>
      </c>
      <c r="T417" s="15">
        <v>228.14518659401134</v>
      </c>
      <c r="U417" s="15">
        <v>228.14518659401134</v>
      </c>
      <c r="V417" s="15">
        <v>228.14518659401134</v>
      </c>
    </row>
    <row r="418" spans="1:22">
      <c r="A418" s="185" t="s">
        <v>248</v>
      </c>
      <c r="B418" s="13" t="s">
        <v>179</v>
      </c>
      <c r="C418" s="18"/>
      <c r="E418" s="15">
        <f t="shared" si="60"/>
        <v>247.46419457033173</v>
      </c>
      <c r="F418" s="15">
        <f t="shared" si="61"/>
        <v>245.96899143430173</v>
      </c>
      <c r="G418" s="15">
        <f t="shared" si="62"/>
        <v>247.53016307395333</v>
      </c>
      <c r="H418" s="15">
        <f t="shared" si="63"/>
        <v>247.39900189503433</v>
      </c>
      <c r="I418" s="15">
        <f t="shared" si="64"/>
        <v>247.26791021574576</v>
      </c>
      <c r="J418" s="15">
        <f t="shared" si="65"/>
        <v>247.13688799926118</v>
      </c>
      <c r="K418" s="19"/>
      <c r="N418" s="2" t="s">
        <v>248</v>
      </c>
      <c r="O418" s="13" t="s">
        <v>179</v>
      </c>
      <c r="Q418" s="15">
        <v>228.14518659401134</v>
      </c>
      <c r="R418" s="15">
        <v>228.14518659401134</v>
      </c>
      <c r="S418" s="15">
        <v>228.14518659401134</v>
      </c>
      <c r="T418" s="15">
        <v>228.14518659401134</v>
      </c>
      <c r="U418" s="15">
        <v>228.14518659401134</v>
      </c>
      <c r="V418" s="15">
        <v>228.14518659401134</v>
      </c>
    </row>
    <row r="419" spans="1:22">
      <c r="A419" s="186"/>
      <c r="B419" s="13" t="s">
        <v>183</v>
      </c>
      <c r="C419" s="18"/>
      <c r="E419" s="15">
        <f t="shared" si="60"/>
        <v>247.46419457033173</v>
      </c>
      <c r="F419" s="15">
        <f t="shared" si="61"/>
        <v>245.96899143430173</v>
      </c>
      <c r="G419" s="15">
        <f t="shared" si="62"/>
        <v>247.53016307395333</v>
      </c>
      <c r="H419" s="15">
        <f t="shared" si="63"/>
        <v>247.39900189503433</v>
      </c>
      <c r="I419" s="15">
        <f t="shared" si="64"/>
        <v>247.26791021574576</v>
      </c>
      <c r="J419" s="15">
        <f t="shared" si="65"/>
        <v>247.13688799926118</v>
      </c>
      <c r="K419" s="19"/>
      <c r="N419" s="2"/>
      <c r="O419" s="13" t="s">
        <v>183</v>
      </c>
      <c r="Q419" s="15">
        <v>228.14518659401134</v>
      </c>
      <c r="R419" s="15">
        <v>228.14518659401134</v>
      </c>
      <c r="S419" s="15">
        <v>228.14518659401134</v>
      </c>
      <c r="T419" s="15">
        <v>228.14518659401134</v>
      </c>
      <c r="U419" s="15">
        <v>228.14518659401134</v>
      </c>
      <c r="V419" s="15">
        <v>228.14518659401134</v>
      </c>
    </row>
    <row r="420" spans="1:22">
      <c r="A420" s="111"/>
      <c r="K420" s="19"/>
    </row>
    <row r="421" spans="1:22">
      <c r="A421" s="191"/>
      <c r="B421" s="13" t="s">
        <v>9</v>
      </c>
      <c r="C421" s="18"/>
      <c r="E421" s="15">
        <f>Q421*E$12</f>
        <v>156.40385141952893</v>
      </c>
      <c r="F421" s="15">
        <f t="shared" ref="F421:J421" si="78">R421*F$12</f>
        <v>155.45884388203166</v>
      </c>
      <c r="G421" s="15">
        <f t="shared" si="78"/>
        <v>156.44554524136331</v>
      </c>
      <c r="H421" s="15">
        <f t="shared" si="78"/>
        <v>156.36264794151239</v>
      </c>
      <c r="I421" s="15">
        <f t="shared" si="78"/>
        <v>156.27979456724796</v>
      </c>
      <c r="J421" s="15">
        <f t="shared" si="78"/>
        <v>156.19698509529468</v>
      </c>
      <c r="K421" s="19"/>
      <c r="O421" s="13" t="s">
        <v>9</v>
      </c>
      <c r="P421" s="18"/>
      <c r="Q421" s="15">
        <v>144.1937324633405</v>
      </c>
      <c r="R421" s="15">
        <v>144.1937324633405</v>
      </c>
      <c r="S421" s="15">
        <v>144.1937324633405</v>
      </c>
      <c r="T421" s="15">
        <v>144.1937324633405</v>
      </c>
      <c r="U421" s="15">
        <v>144.1937324633405</v>
      </c>
      <c r="V421" s="15">
        <v>144.1937324633405</v>
      </c>
    </row>
    <row r="422" spans="1:22">
      <c r="A422" s="177"/>
      <c r="B422" s="13" t="s">
        <v>11</v>
      </c>
      <c r="C422" s="18"/>
      <c r="E422" s="15">
        <f t="shared" ref="E422:E433" si="79">Q422*E$12</f>
        <v>1632.2912384164067</v>
      </c>
      <c r="F422" s="15">
        <f t="shared" ref="F422:F433" si="80">R422*F$12</f>
        <v>1622.4287733319845</v>
      </c>
      <c r="G422" s="15">
        <f t="shared" ref="G422:G433" si="81">S422*G$12</f>
        <v>1632.726371307692</v>
      </c>
      <c r="H422" s="15">
        <f t="shared" ref="H422:H433" si="82">T422*H$12</f>
        <v>1631.8612229433334</v>
      </c>
      <c r="I422" s="15">
        <f t="shared" ref="I422:I433" si="83">U422*I$12</f>
        <v>1630.996533003427</v>
      </c>
      <c r="J422" s="15">
        <f t="shared" ref="J422:J433" si="84">V422*J$12</f>
        <v>1630.1323012450628</v>
      </c>
      <c r="K422" s="19"/>
      <c r="N422" s="2"/>
      <c r="O422" s="13" t="s">
        <v>11</v>
      </c>
      <c r="P422" s="18"/>
      <c r="Q422" s="15">
        <v>1504.8617025621515</v>
      </c>
      <c r="R422" s="15">
        <v>1504.8617025621515</v>
      </c>
      <c r="S422" s="15">
        <v>1504.8617025621515</v>
      </c>
      <c r="T422" s="15">
        <v>1504.8617025621515</v>
      </c>
      <c r="U422" s="15">
        <v>1504.8617025621515</v>
      </c>
      <c r="V422" s="15">
        <v>1504.8617025621515</v>
      </c>
    </row>
    <row r="423" spans="1:22">
      <c r="A423" s="177"/>
      <c r="B423" s="13" t="s">
        <v>12</v>
      </c>
      <c r="C423" s="18"/>
      <c r="E423" s="15">
        <f t="shared" si="79"/>
        <v>2233.9243691496549</v>
      </c>
      <c r="F423" s="15">
        <f t="shared" si="80"/>
        <v>2220.4267771921359</v>
      </c>
      <c r="G423" s="15">
        <f t="shared" si="81"/>
        <v>2234.5198841820115</v>
      </c>
      <c r="H423" s="15">
        <f t="shared" si="82"/>
        <v>2233.3358577236295</v>
      </c>
      <c r="I423" s="15">
        <f t="shared" si="83"/>
        <v>2232.1524586566898</v>
      </c>
      <c r="J423" s="15">
        <f t="shared" si="84"/>
        <v>2230.9696866487507</v>
      </c>
      <c r="K423" s="19"/>
      <c r="N423" s="2"/>
      <c r="O423" s="13" t="s">
        <v>12</v>
      </c>
      <c r="P423" s="18"/>
      <c r="Q423" s="15">
        <v>2059.5266031171514</v>
      </c>
      <c r="R423" s="15">
        <v>2059.5266031171514</v>
      </c>
      <c r="S423" s="15">
        <v>2059.5266031171514</v>
      </c>
      <c r="T423" s="15">
        <v>2059.5266031171514</v>
      </c>
      <c r="U423" s="15">
        <v>2059.5266031171514</v>
      </c>
      <c r="V423" s="15">
        <v>2059.5266031171514</v>
      </c>
    </row>
    <row r="424" spans="1:22">
      <c r="A424" s="181"/>
      <c r="B424" s="13" t="s">
        <v>13</v>
      </c>
      <c r="C424" s="18"/>
      <c r="E424" s="15">
        <f t="shared" si="79"/>
        <v>2388.06205142305</v>
      </c>
      <c r="F424" s="15">
        <f t="shared" si="80"/>
        <v>2373.6331443461222</v>
      </c>
      <c r="G424" s="15">
        <f t="shared" si="81"/>
        <v>2388.6986561664612</v>
      </c>
      <c r="H424" s="15">
        <f t="shared" si="82"/>
        <v>2387.43293352509</v>
      </c>
      <c r="I424" s="15">
        <f t="shared" si="83"/>
        <v>2386.1678815643004</v>
      </c>
      <c r="J424" s="15">
        <f t="shared" si="84"/>
        <v>2384.9034999287128</v>
      </c>
      <c r="K424" s="19"/>
      <c r="N424" s="2"/>
      <c r="O424" s="13" t="s">
        <v>13</v>
      </c>
      <c r="P424" s="18"/>
      <c r="Q424" s="15">
        <v>2201.6310814821522</v>
      </c>
      <c r="R424" s="15">
        <v>2201.6310814821522</v>
      </c>
      <c r="S424" s="15">
        <v>2201.6310814821522</v>
      </c>
      <c r="T424" s="15">
        <v>2201.6310814821522</v>
      </c>
      <c r="U424" s="15">
        <v>2201.6310814821522</v>
      </c>
      <c r="V424" s="15">
        <v>2201.6310814821522</v>
      </c>
    </row>
    <row r="425" spans="1:22">
      <c r="A425" s="181"/>
      <c r="B425" s="13" t="s">
        <v>15</v>
      </c>
      <c r="C425" s="18"/>
      <c r="E425" s="15">
        <f t="shared" si="79"/>
        <v>5507.7937668928571</v>
      </c>
      <c r="F425" s="15">
        <f t="shared" si="80"/>
        <v>5474.5151322719439</v>
      </c>
      <c r="G425" s="15">
        <f t="shared" si="81"/>
        <v>5509.2620233963453</v>
      </c>
      <c r="H425" s="15">
        <f t="shared" si="82"/>
        <v>5506.3427779476751</v>
      </c>
      <c r="I425" s="15">
        <f t="shared" si="83"/>
        <v>5503.4250793475567</v>
      </c>
      <c r="J425" s="15">
        <f t="shared" si="84"/>
        <v>5500.5089267763487</v>
      </c>
      <c r="K425" s="19"/>
      <c r="N425" s="2"/>
      <c r="O425" s="13" t="s">
        <v>15</v>
      </c>
      <c r="P425" s="18"/>
      <c r="Q425" s="15">
        <v>5077.811918814672</v>
      </c>
      <c r="R425" s="15">
        <v>5077.811918814672</v>
      </c>
      <c r="S425" s="15">
        <v>5077.811918814672</v>
      </c>
      <c r="T425" s="15">
        <v>5077.811918814672</v>
      </c>
      <c r="U425" s="15">
        <v>5077.811918814672</v>
      </c>
      <c r="V425" s="15">
        <v>5077.811918814672</v>
      </c>
    </row>
    <row r="426" spans="1:22">
      <c r="A426" s="184"/>
      <c r="B426" s="13" t="s">
        <v>16</v>
      </c>
      <c r="C426" s="18"/>
      <c r="E426" s="15">
        <f t="shared" si="79"/>
        <v>7535.0107097782038</v>
      </c>
      <c r="F426" s="15">
        <f t="shared" si="80"/>
        <v>7489.4834299111435</v>
      </c>
      <c r="G426" s="15">
        <f t="shared" si="81"/>
        <v>7537.0193776671476</v>
      </c>
      <c r="H426" s="15">
        <f t="shared" si="82"/>
        <v>7533.025665002664</v>
      </c>
      <c r="I426" s="15">
        <f t="shared" si="83"/>
        <v>7529.0340685249703</v>
      </c>
      <c r="J426" s="15">
        <f t="shared" si="84"/>
        <v>7525.0445871127431</v>
      </c>
      <c r="K426" s="19"/>
      <c r="N426" s="2"/>
      <c r="O426" s="13" t="s">
        <v>16</v>
      </c>
      <c r="P426" s="18"/>
      <c r="Q426" s="15">
        <v>6946.7683086639181</v>
      </c>
      <c r="R426" s="15">
        <v>6946.7683086639181</v>
      </c>
      <c r="S426" s="15">
        <v>6946.7683086639181</v>
      </c>
      <c r="T426" s="15">
        <v>6946.7683086639181</v>
      </c>
      <c r="U426" s="15">
        <v>6946.7683086639181</v>
      </c>
      <c r="V426" s="15">
        <v>6946.7683086639181</v>
      </c>
    </row>
    <row r="427" spans="1:22">
      <c r="A427" s="183" t="s">
        <v>354</v>
      </c>
      <c r="B427" s="13" t="s">
        <v>17</v>
      </c>
      <c r="C427" s="18"/>
      <c r="E427" s="15">
        <f t="shared" si="79"/>
        <v>10805.385895020998</v>
      </c>
      <c r="F427" s="15">
        <f t="shared" si="80"/>
        <v>10740.098684868024</v>
      </c>
      <c r="G427" s="15">
        <f t="shared" si="81"/>
        <v>10808.266372900986</v>
      </c>
      <c r="H427" s="15">
        <f t="shared" si="82"/>
        <v>10802.539293251639</v>
      </c>
      <c r="I427" s="15">
        <f t="shared" si="83"/>
        <v>10796.815248264853</v>
      </c>
      <c r="J427" s="15">
        <f t="shared" si="84"/>
        <v>10791.094236332621</v>
      </c>
      <c r="K427" s="19"/>
      <c r="N427" s="2" t="s">
        <v>354</v>
      </c>
      <c r="O427" s="13" t="s">
        <v>17</v>
      </c>
      <c r="P427" s="18"/>
      <c r="Q427" s="15">
        <v>9961.8321976645839</v>
      </c>
      <c r="R427" s="15">
        <v>9961.8321976645839</v>
      </c>
      <c r="S427" s="15">
        <v>9961.8321976645839</v>
      </c>
      <c r="T427" s="15">
        <v>9961.8321976645839</v>
      </c>
      <c r="U427" s="15">
        <v>9961.8321976645839</v>
      </c>
      <c r="V427" s="15">
        <v>9961.8321976645839</v>
      </c>
    </row>
    <row r="428" spans="1:22">
      <c r="A428" s="181"/>
      <c r="B428" s="13" t="s">
        <v>19</v>
      </c>
      <c r="C428" s="18"/>
      <c r="E428" s="15">
        <f t="shared" si="79"/>
        <v>15419.712802888589</v>
      </c>
      <c r="F428" s="15">
        <f t="shared" si="80"/>
        <v>15326.545373234403</v>
      </c>
      <c r="G428" s="15">
        <f t="shared" si="81"/>
        <v>15423.823358686965</v>
      </c>
      <c r="H428" s="15">
        <f t="shared" si="82"/>
        <v>15415.650589639181</v>
      </c>
      <c r="I428" s="15">
        <f t="shared" si="83"/>
        <v>15407.482151174829</v>
      </c>
      <c r="J428" s="15">
        <f t="shared" si="84"/>
        <v>15399.318040999222</v>
      </c>
      <c r="K428" s="19"/>
      <c r="N428" s="2"/>
      <c r="O428" s="13" t="s">
        <v>19</v>
      </c>
      <c r="P428" s="18"/>
      <c r="Q428" s="15">
        <v>14215.928331568193</v>
      </c>
      <c r="R428" s="15">
        <v>14215.928331568193</v>
      </c>
      <c r="S428" s="15">
        <v>14215.928331568193</v>
      </c>
      <c r="T428" s="15">
        <v>14215.928331568193</v>
      </c>
      <c r="U428" s="15">
        <v>14215.928331568193</v>
      </c>
      <c r="V428" s="15">
        <v>14215.928331568193</v>
      </c>
    </row>
    <row r="429" spans="1:22">
      <c r="A429" s="181"/>
      <c r="B429" s="13" t="s">
        <v>20</v>
      </c>
      <c r="C429" s="18"/>
      <c r="E429" s="15">
        <f t="shared" si="79"/>
        <v>23278.023866080479</v>
      </c>
      <c r="F429" s="15">
        <f t="shared" si="80"/>
        <v>23137.375743851819</v>
      </c>
      <c r="G429" s="15">
        <f t="shared" si="81"/>
        <v>23284.229274521</v>
      </c>
      <c r="H429" s="15">
        <f t="shared" si="82"/>
        <v>23271.891436885617</v>
      </c>
      <c r="I429" s="15">
        <f t="shared" si="83"/>
        <v>23259.560136818462</v>
      </c>
      <c r="J429" s="15">
        <f t="shared" si="84"/>
        <v>23247.235370855407</v>
      </c>
      <c r="K429" s="19"/>
      <c r="N429" s="2"/>
      <c r="O429" s="13" t="s">
        <v>20</v>
      </c>
      <c r="P429" s="18"/>
      <c r="Q429" s="15">
        <v>21460.757616623232</v>
      </c>
      <c r="R429" s="15">
        <v>21460.757616623232</v>
      </c>
      <c r="S429" s="15">
        <v>21460.757616623232</v>
      </c>
      <c r="T429" s="15">
        <v>21460.757616623232</v>
      </c>
      <c r="U429" s="15">
        <v>21460.757616623232</v>
      </c>
      <c r="V429" s="15">
        <v>21460.757616623232</v>
      </c>
    </row>
    <row r="430" spans="1:22">
      <c r="A430" s="181"/>
      <c r="B430" s="13" t="s">
        <v>21</v>
      </c>
      <c r="C430" s="18"/>
      <c r="E430" s="15">
        <f t="shared" si="79"/>
        <v>34361.959816642295</v>
      </c>
      <c r="F430" s="15">
        <f t="shared" si="80"/>
        <v>34154.341457278475</v>
      </c>
      <c r="G430" s="15">
        <f t="shared" si="81"/>
        <v>34371.119958272262</v>
      </c>
      <c r="H430" s="15">
        <f t="shared" si="82"/>
        <v>34352.907403654637</v>
      </c>
      <c r="I430" s="15">
        <f t="shared" si="83"/>
        <v>34334.704499497813</v>
      </c>
      <c r="J430" s="15">
        <f t="shared" si="84"/>
        <v>34316.511240688196</v>
      </c>
      <c r="K430" s="19"/>
      <c r="N430" s="2"/>
      <c r="O430" s="13" t="s">
        <v>21</v>
      </c>
      <c r="P430" s="18"/>
      <c r="Q430" s="15">
        <v>31679.394054220273</v>
      </c>
      <c r="R430" s="15">
        <v>31679.394054220273</v>
      </c>
      <c r="S430" s="15">
        <v>31679.394054220273</v>
      </c>
      <c r="T430" s="15">
        <v>31679.394054220273</v>
      </c>
      <c r="U430" s="15">
        <v>31679.394054220273</v>
      </c>
      <c r="V430" s="15">
        <v>31679.394054220273</v>
      </c>
    </row>
    <row r="431" spans="1:22">
      <c r="A431" s="185"/>
      <c r="B431" s="13" t="s">
        <v>23</v>
      </c>
      <c r="C431" s="18"/>
      <c r="E431" s="15">
        <f t="shared" si="79"/>
        <v>49411.986470654279</v>
      </c>
      <c r="F431" s="15">
        <f t="shared" si="80"/>
        <v>49113.434361907108</v>
      </c>
      <c r="G431" s="15">
        <f t="shared" si="81"/>
        <v>49425.158617898051</v>
      </c>
      <c r="H431" s="15">
        <f t="shared" si="82"/>
        <v>49398.96923559378</v>
      </c>
      <c r="I431" s="15">
        <f t="shared" si="83"/>
        <v>49372.793730508412</v>
      </c>
      <c r="J431" s="15">
        <f t="shared" si="84"/>
        <v>49346.632095288689</v>
      </c>
      <c r="K431" s="19"/>
      <c r="N431" s="2"/>
      <c r="O431" s="13" t="s">
        <v>23</v>
      </c>
      <c r="P431" s="18"/>
      <c r="Q431" s="15">
        <v>45554.496855197605</v>
      </c>
      <c r="R431" s="15">
        <v>45554.496855197605</v>
      </c>
      <c r="S431" s="15">
        <v>45554.496855197605</v>
      </c>
      <c r="T431" s="15">
        <v>45554.496855197605</v>
      </c>
      <c r="U431" s="15">
        <v>45554.496855197605</v>
      </c>
      <c r="V431" s="15">
        <v>45554.496855197605</v>
      </c>
    </row>
    <row r="432" spans="1:22">
      <c r="A432" s="185"/>
      <c r="B432" s="13" t="s">
        <v>24</v>
      </c>
      <c r="C432" s="18"/>
      <c r="E432" s="15">
        <f t="shared" si="79"/>
        <v>73373.214680197358</v>
      </c>
      <c r="F432" s="15">
        <f t="shared" si="80"/>
        <v>72929.886461014306</v>
      </c>
      <c r="G432" s="15">
        <f t="shared" si="81"/>
        <v>73392.774363111341</v>
      </c>
      <c r="H432" s="15">
        <f t="shared" si="82"/>
        <v>73353.885030635414</v>
      </c>
      <c r="I432" s="15">
        <f t="shared" si="83"/>
        <v>73315.016304822668</v>
      </c>
      <c r="J432" s="15">
        <f t="shared" si="84"/>
        <v>73276.168174754028</v>
      </c>
      <c r="K432" s="19"/>
      <c r="N432" s="2"/>
      <c r="O432" s="13" t="s">
        <v>24</v>
      </c>
      <c r="P432" s="18"/>
      <c r="Q432" s="15">
        <v>67645.122492492461</v>
      </c>
      <c r="R432" s="15">
        <v>67645.122492492461</v>
      </c>
      <c r="S432" s="15">
        <v>67645.122492492461</v>
      </c>
      <c r="T432" s="15">
        <v>67645.122492492461</v>
      </c>
      <c r="U432" s="15">
        <v>67645.122492492461</v>
      </c>
      <c r="V432" s="15">
        <v>67645.122492492461</v>
      </c>
    </row>
    <row r="433" spans="1:22">
      <c r="A433" s="186"/>
      <c r="B433" s="13" t="s">
        <v>25</v>
      </c>
      <c r="C433" s="18"/>
      <c r="E433" s="15">
        <f t="shared" si="79"/>
        <v>92228.699938499209</v>
      </c>
      <c r="F433" s="15">
        <f t="shared" si="80"/>
        <v>91671.445012713084</v>
      </c>
      <c r="G433" s="15">
        <f t="shared" si="81"/>
        <v>92253.286078471807</v>
      </c>
      <c r="H433" s="15">
        <f t="shared" si="82"/>
        <v>92204.402945964073</v>
      </c>
      <c r="I433" s="15">
        <f t="shared" si="83"/>
        <v>92155.545715630069</v>
      </c>
      <c r="J433" s="15">
        <f t="shared" si="84"/>
        <v>92106.714373744777</v>
      </c>
      <c r="K433" s="19"/>
      <c r="N433" s="2"/>
      <c r="O433" s="13" t="s">
        <v>25</v>
      </c>
      <c r="P433" s="18"/>
      <c r="Q433" s="15">
        <v>85028.599767033273</v>
      </c>
      <c r="R433" s="15">
        <v>85028.599767033273</v>
      </c>
      <c r="S433" s="15">
        <v>85028.599767033273</v>
      </c>
      <c r="T433" s="15">
        <v>85028.599767033273</v>
      </c>
      <c r="U433" s="15">
        <v>85028.599767033273</v>
      </c>
      <c r="V433" s="15">
        <v>85028.599767033273</v>
      </c>
    </row>
    <row r="434" spans="1:22">
      <c r="A434" s="18"/>
      <c r="K434" s="19"/>
      <c r="N434" s="101"/>
    </row>
    <row r="435" spans="1:22">
      <c r="A435" s="191"/>
      <c r="B435" s="13" t="s">
        <v>9</v>
      </c>
      <c r="C435" s="18"/>
      <c r="E435" s="15">
        <f>Q435*E$12</f>
        <v>152.28194413837846</v>
      </c>
      <c r="F435" s="15">
        <f t="shared" ref="F435:J435" si="85">R435*F$12</f>
        <v>151.36184157230102</v>
      </c>
      <c r="G435" s="15">
        <f t="shared" si="85"/>
        <v>152.3225391505209</v>
      </c>
      <c r="H435" s="15">
        <f t="shared" si="85"/>
        <v>152.24182654740696</v>
      </c>
      <c r="I435" s="15">
        <f t="shared" si="85"/>
        <v>152.16115671225327</v>
      </c>
      <c r="J435" s="15">
        <f t="shared" si="85"/>
        <v>152.08052962239796</v>
      </c>
      <c r="K435" s="19"/>
      <c r="O435" s="13" t="s">
        <v>9</v>
      </c>
      <c r="P435" s="18"/>
      <c r="Q435" s="15">
        <v>140.39361379399492</v>
      </c>
      <c r="R435" s="15">
        <v>140.39361379399492</v>
      </c>
      <c r="S435" s="15">
        <v>140.39361379399492</v>
      </c>
      <c r="T435" s="15">
        <v>140.39361379399492</v>
      </c>
      <c r="U435" s="15">
        <v>140.39361379399492</v>
      </c>
      <c r="V435" s="15">
        <v>140.39361379399492</v>
      </c>
    </row>
    <row r="436" spans="1:22">
      <c r="A436" s="177"/>
      <c r="B436" s="13" t="s">
        <v>11</v>
      </c>
      <c r="C436" s="18"/>
      <c r="E436" s="15">
        <f t="shared" ref="E436:E447" si="86">Q436*E$12</f>
        <v>655.01877771625334</v>
      </c>
      <c r="F436" s="15">
        <f t="shared" ref="F436:F447" si="87">R436*F$12</f>
        <v>651.06108948462702</v>
      </c>
      <c r="G436" s="15">
        <f t="shared" ref="G436:G447" si="88">S436*G$12</f>
        <v>655.19339129493699</v>
      </c>
      <c r="H436" s="15">
        <f t="shared" ref="H436:H447" si="89">T436*H$12</f>
        <v>654.84621769574812</v>
      </c>
      <c r="I436" s="15">
        <f t="shared" ref="I436:I447" si="90">U436*I$12</f>
        <v>654.49922805676033</v>
      </c>
      <c r="J436" s="15">
        <f t="shared" ref="J436:J447" si="91">V436*J$12</f>
        <v>654.15242228049669</v>
      </c>
      <c r="K436" s="19"/>
      <c r="N436" s="2"/>
      <c r="O436" s="13" t="s">
        <v>11</v>
      </c>
      <c r="P436" s="18"/>
      <c r="Q436" s="15">
        <v>603.88284262345564</v>
      </c>
      <c r="R436" s="15">
        <v>603.88284262345564</v>
      </c>
      <c r="S436" s="15">
        <v>603.88284262345564</v>
      </c>
      <c r="T436" s="15">
        <v>603.88284262345564</v>
      </c>
      <c r="U436" s="15">
        <v>603.88284262345564</v>
      </c>
      <c r="V436" s="15">
        <v>603.88284262345564</v>
      </c>
    </row>
    <row r="437" spans="1:22">
      <c r="A437" s="177"/>
      <c r="B437" s="13" t="s">
        <v>12</v>
      </c>
      <c r="C437" s="18"/>
      <c r="E437" s="15">
        <f t="shared" si="86"/>
        <v>703.48444140924926</v>
      </c>
      <c r="F437" s="15">
        <f t="shared" si="87"/>
        <v>699.23391884468299</v>
      </c>
      <c r="G437" s="15">
        <f t="shared" si="88"/>
        <v>703.67197486636792</v>
      </c>
      <c r="H437" s="15">
        <f t="shared" si="89"/>
        <v>703.29911345566313</v>
      </c>
      <c r="I437" s="15">
        <f t="shared" si="90"/>
        <v>702.92644961660619</v>
      </c>
      <c r="J437" s="15">
        <f t="shared" si="91"/>
        <v>702.55398324450778</v>
      </c>
      <c r="K437" s="19"/>
      <c r="N437" s="2"/>
      <c r="O437" s="13" t="s">
        <v>12</v>
      </c>
      <c r="P437" s="18"/>
      <c r="Q437" s="15">
        <v>648.5648941252482</v>
      </c>
      <c r="R437" s="15">
        <v>648.5648941252482</v>
      </c>
      <c r="S437" s="15">
        <v>648.5648941252482</v>
      </c>
      <c r="T437" s="15">
        <v>648.5648941252482</v>
      </c>
      <c r="U437" s="15">
        <v>648.5648941252482</v>
      </c>
      <c r="V437" s="15">
        <v>648.5648941252482</v>
      </c>
    </row>
    <row r="438" spans="1:22">
      <c r="A438" s="181"/>
      <c r="B438" s="13" t="s">
        <v>13</v>
      </c>
      <c r="C438" s="18"/>
      <c r="E438" s="15">
        <f t="shared" si="86"/>
        <v>783.17973167466153</v>
      </c>
      <c r="F438" s="15">
        <f t="shared" si="87"/>
        <v>778.44768228501823</v>
      </c>
      <c r="G438" s="15">
        <f t="shared" si="88"/>
        <v>783.38851014079501</v>
      </c>
      <c r="H438" s="15">
        <f t="shared" si="89"/>
        <v>782.97340856583673</v>
      </c>
      <c r="I438" s="15">
        <f t="shared" si="90"/>
        <v>782.55852694472685</v>
      </c>
      <c r="J438" s="15">
        <f t="shared" si="91"/>
        <v>782.14386516091611</v>
      </c>
      <c r="K438" s="19"/>
      <c r="N438" s="2"/>
      <c r="O438" s="13" t="s">
        <v>13</v>
      </c>
      <c r="P438" s="18"/>
      <c r="Q438" s="15">
        <v>722.0385410899562</v>
      </c>
      <c r="R438" s="15">
        <v>722.0385410899562</v>
      </c>
      <c r="S438" s="15">
        <v>722.0385410899562</v>
      </c>
      <c r="T438" s="15">
        <v>722.0385410899562</v>
      </c>
      <c r="U438" s="15">
        <v>722.0385410899562</v>
      </c>
      <c r="V438" s="15">
        <v>722.0385410899562</v>
      </c>
    </row>
    <row r="439" spans="1:22">
      <c r="A439" s="181"/>
      <c r="B439" s="13" t="s">
        <v>15</v>
      </c>
      <c r="C439" s="18"/>
      <c r="E439" s="15">
        <f t="shared" si="86"/>
        <v>913.03059695443017</v>
      </c>
      <c r="F439" s="15">
        <f t="shared" si="87"/>
        <v>907.51397579544619</v>
      </c>
      <c r="G439" s="15">
        <f t="shared" si="88"/>
        <v>913.27399080114969</v>
      </c>
      <c r="H439" s="15">
        <f t="shared" si="89"/>
        <v>912.79006556221327</v>
      </c>
      <c r="I439" s="15">
        <f t="shared" si="90"/>
        <v>912.30639674537929</v>
      </c>
      <c r="J439" s="15">
        <f t="shared" si="91"/>
        <v>911.82298421477492</v>
      </c>
      <c r="K439" s="19"/>
      <c r="N439" s="2"/>
      <c r="O439" s="13" t="s">
        <v>15</v>
      </c>
      <c r="P439" s="18"/>
      <c r="Q439" s="15">
        <v>841.75222306355977</v>
      </c>
      <c r="R439" s="15">
        <v>841.75222306355977</v>
      </c>
      <c r="S439" s="15">
        <v>841.75222306355977</v>
      </c>
      <c r="T439" s="15">
        <v>841.75222306355977</v>
      </c>
      <c r="U439" s="15">
        <v>841.75222306355977</v>
      </c>
      <c r="V439" s="15">
        <v>841.75222306355977</v>
      </c>
    </row>
    <row r="440" spans="1:22">
      <c r="A440" s="184"/>
      <c r="B440" s="13" t="s">
        <v>16</v>
      </c>
      <c r="C440" s="18"/>
      <c r="E440" s="15">
        <f t="shared" si="86"/>
        <v>1088.6639776390548</v>
      </c>
      <c r="F440" s="15">
        <f t="shared" si="87"/>
        <v>1082.0861622250911</v>
      </c>
      <c r="G440" s="15">
        <f t="shared" si="88"/>
        <v>1088.9541914765609</v>
      </c>
      <c r="H440" s="15">
        <f t="shared" si="89"/>
        <v>1088.377176886625</v>
      </c>
      <c r="I440" s="15">
        <f t="shared" si="90"/>
        <v>1087.800468044938</v>
      </c>
      <c r="J440" s="15">
        <f t="shared" si="91"/>
        <v>1087.2240647894898</v>
      </c>
      <c r="K440" s="19"/>
      <c r="N440" s="2"/>
      <c r="O440" s="13" t="s">
        <v>16</v>
      </c>
      <c r="P440" s="18"/>
      <c r="Q440" s="15">
        <v>1003.6742759811686</v>
      </c>
      <c r="R440" s="15">
        <v>1003.6742759811686</v>
      </c>
      <c r="S440" s="15">
        <v>1003.6742759811686</v>
      </c>
      <c r="T440" s="15">
        <v>1003.6742759811686</v>
      </c>
      <c r="U440" s="15">
        <v>1003.6742759811686</v>
      </c>
      <c r="V440" s="15">
        <v>1003.6742759811686</v>
      </c>
    </row>
    <row r="441" spans="1:22">
      <c r="A441" s="183" t="s">
        <v>355</v>
      </c>
      <c r="B441" s="13" t="s">
        <v>17</v>
      </c>
      <c r="C441" s="18"/>
      <c r="E441" s="15">
        <f t="shared" si="86"/>
        <v>1373.4216027914269</v>
      </c>
      <c r="F441" s="15">
        <f t="shared" si="87"/>
        <v>1365.1232536458035</v>
      </c>
      <c r="G441" s="15">
        <f t="shared" si="88"/>
        <v>1373.7877267397218</v>
      </c>
      <c r="H441" s="15">
        <f t="shared" si="89"/>
        <v>1373.0597846756682</v>
      </c>
      <c r="I441" s="15">
        <f t="shared" si="90"/>
        <v>1372.3322283332495</v>
      </c>
      <c r="J441" s="15">
        <f t="shared" si="91"/>
        <v>1371.6050575080803</v>
      </c>
      <c r="K441" s="19"/>
      <c r="N441" s="2" t="s">
        <v>358</v>
      </c>
      <c r="O441" s="13" t="s">
        <v>17</v>
      </c>
      <c r="P441" s="18"/>
      <c r="Q441" s="15">
        <v>1266.2014736521492</v>
      </c>
      <c r="R441" s="15">
        <v>1266.2014736521492</v>
      </c>
      <c r="S441" s="15">
        <v>1266.2014736521492</v>
      </c>
      <c r="T441" s="15">
        <v>1266.2014736521492</v>
      </c>
      <c r="U441" s="15">
        <v>1266.2014736521492</v>
      </c>
      <c r="V441" s="15">
        <v>1266.2014736521492</v>
      </c>
    </row>
    <row r="442" spans="1:22">
      <c r="A442" s="181"/>
      <c r="B442" s="13" t="s">
        <v>19</v>
      </c>
      <c r="C442" s="18"/>
      <c r="E442" s="15">
        <f t="shared" si="86"/>
        <v>1763.2952529162442</v>
      </c>
      <c r="F442" s="15">
        <f t="shared" si="87"/>
        <v>1752.6412486208555</v>
      </c>
      <c r="G442" s="15">
        <f t="shared" si="88"/>
        <v>1763.7653085922984</v>
      </c>
      <c r="H442" s="15">
        <f t="shared" si="89"/>
        <v>1762.8307253708494</v>
      </c>
      <c r="I442" s="15">
        <f t="shared" si="90"/>
        <v>1761.8966373659657</v>
      </c>
      <c r="J442" s="15">
        <f t="shared" si="91"/>
        <v>1760.9630443152421</v>
      </c>
      <c r="K442" s="19"/>
      <c r="N442" s="2"/>
      <c r="O442" s="13" t="s">
        <v>19</v>
      </c>
      <c r="P442" s="18"/>
      <c r="Q442" s="15">
        <v>1625.6385098272347</v>
      </c>
      <c r="R442" s="15">
        <v>1625.6385098272347</v>
      </c>
      <c r="S442" s="15">
        <v>1625.6385098272347</v>
      </c>
      <c r="T442" s="15">
        <v>1625.6385098272347</v>
      </c>
      <c r="U442" s="15">
        <v>1625.6385098272347</v>
      </c>
      <c r="V442" s="15">
        <v>1625.6385098272347</v>
      </c>
    </row>
    <row r="443" spans="1:22">
      <c r="A443" s="181"/>
      <c r="B443" s="13" t="s">
        <v>20</v>
      </c>
      <c r="C443" s="18"/>
      <c r="E443" s="15">
        <f t="shared" si="86"/>
        <v>2319.8110511097243</v>
      </c>
      <c r="F443" s="15">
        <f t="shared" si="87"/>
        <v>2305.7945233262253</v>
      </c>
      <c r="G443" s="15">
        <f t="shared" si="88"/>
        <v>2320.4294616397501</v>
      </c>
      <c r="H443" s="15">
        <f t="shared" si="89"/>
        <v>2319.1999134505213</v>
      </c>
      <c r="I443" s="15">
        <f t="shared" si="90"/>
        <v>2317.9710167737712</v>
      </c>
      <c r="J443" s="15">
        <f t="shared" si="91"/>
        <v>2316.7427712642761</v>
      </c>
      <c r="K443" s="19"/>
      <c r="N443" s="2"/>
      <c r="O443" s="13" t="s">
        <v>20</v>
      </c>
      <c r="P443" s="18"/>
      <c r="Q443" s="15">
        <v>2138.7082928793507</v>
      </c>
      <c r="R443" s="15">
        <v>2138.7082928793507</v>
      </c>
      <c r="S443" s="15">
        <v>2138.7082928793507</v>
      </c>
      <c r="T443" s="15">
        <v>2138.7082928793507</v>
      </c>
      <c r="U443" s="15">
        <v>2138.7082928793507</v>
      </c>
      <c r="V443" s="15">
        <v>2138.7082928793507</v>
      </c>
    </row>
    <row r="444" spans="1:22">
      <c r="A444" s="181"/>
      <c r="B444" s="13" t="s">
        <v>21</v>
      </c>
      <c r="C444" s="18"/>
      <c r="E444" s="15">
        <f t="shared" si="86"/>
        <v>3015.8918602352246</v>
      </c>
      <c r="F444" s="15">
        <f t="shared" si="87"/>
        <v>2997.6695433655836</v>
      </c>
      <c r="G444" s="15">
        <f t="shared" si="88"/>
        <v>3016.695830577075</v>
      </c>
      <c r="H444" s="15">
        <f t="shared" si="89"/>
        <v>3015.0973450565029</v>
      </c>
      <c r="I444" s="15">
        <f t="shared" si="90"/>
        <v>3013.4997065407674</v>
      </c>
      <c r="J444" s="15">
        <f t="shared" si="91"/>
        <v>3011.9029145810582</v>
      </c>
      <c r="K444" s="19"/>
      <c r="N444" s="2"/>
      <c r="O444" s="13" t="s">
        <v>21</v>
      </c>
      <c r="P444" s="18"/>
      <c r="Q444" s="15">
        <v>2780.4475406852107</v>
      </c>
      <c r="R444" s="15">
        <v>2780.4475406852107</v>
      </c>
      <c r="S444" s="15">
        <v>2780.4475406852107</v>
      </c>
      <c r="T444" s="15">
        <v>2780.4475406852107</v>
      </c>
      <c r="U444" s="15">
        <v>2780.4475406852107</v>
      </c>
      <c r="V444" s="15">
        <v>2780.4475406852107</v>
      </c>
    </row>
    <row r="445" spans="1:22">
      <c r="A445" s="185"/>
      <c r="B445" s="13" t="s">
        <v>23</v>
      </c>
      <c r="C445" s="18"/>
      <c r="E445" s="15">
        <f t="shared" si="86"/>
        <v>3593.2375328750381</v>
      </c>
      <c r="F445" s="15">
        <f t="shared" si="87"/>
        <v>3571.5268363559562</v>
      </c>
      <c r="G445" s="15">
        <f t="shared" si="88"/>
        <v>3594.1954108565874</v>
      </c>
      <c r="H445" s="15">
        <f t="shared" si="89"/>
        <v>3592.2909201007988</v>
      </c>
      <c r="I445" s="15">
        <f t="shared" si="90"/>
        <v>3590.3874384957721</v>
      </c>
      <c r="J445" s="15">
        <f t="shared" si="91"/>
        <v>3588.4849655067796</v>
      </c>
      <c r="K445" s="19"/>
      <c r="N445" s="2"/>
      <c r="O445" s="13" t="s">
        <v>23</v>
      </c>
      <c r="P445" s="18"/>
      <c r="Q445" s="15">
        <v>3312.7210537983146</v>
      </c>
      <c r="R445" s="15">
        <v>3312.7210537983146</v>
      </c>
      <c r="S445" s="15">
        <v>3312.7210537983146</v>
      </c>
      <c r="T445" s="15">
        <v>3312.7210537983146</v>
      </c>
      <c r="U445" s="15">
        <v>3312.7210537983146</v>
      </c>
      <c r="V445" s="15">
        <v>3312.7210537983146</v>
      </c>
    </row>
    <row r="446" spans="1:22">
      <c r="A446" s="185"/>
      <c r="B446" s="13" t="s">
        <v>24</v>
      </c>
      <c r="C446" s="18"/>
      <c r="E446" s="15">
        <f t="shared" si="86"/>
        <v>3890.8886206149355</v>
      </c>
      <c r="F446" s="15">
        <f t="shared" si="87"/>
        <v>3867.3794867881693</v>
      </c>
      <c r="G446" s="15">
        <f t="shared" si="88"/>
        <v>3891.9258458204085</v>
      </c>
      <c r="H446" s="15">
        <f t="shared" si="89"/>
        <v>3889.8635937867011</v>
      </c>
      <c r="I446" s="15">
        <f t="shared" si="90"/>
        <v>3887.8024344982359</v>
      </c>
      <c r="J446" s="15">
        <f t="shared" si="91"/>
        <v>3885.742367375989</v>
      </c>
      <c r="K446" s="19"/>
      <c r="N446" s="2"/>
      <c r="O446" s="13" t="s">
        <v>24</v>
      </c>
      <c r="P446" s="18"/>
      <c r="Q446" s="15">
        <v>3587.1351486140775</v>
      </c>
      <c r="R446" s="15">
        <v>3587.1351486140775</v>
      </c>
      <c r="S446" s="15">
        <v>3587.1351486140775</v>
      </c>
      <c r="T446" s="15">
        <v>3587.1351486140775</v>
      </c>
      <c r="U446" s="15">
        <v>3587.1351486140775</v>
      </c>
      <c r="V446" s="15">
        <v>3587.1351486140775</v>
      </c>
    </row>
    <row r="447" spans="1:22">
      <c r="A447" s="186"/>
      <c r="B447" s="13" t="s">
        <v>25</v>
      </c>
      <c r="C447" s="18"/>
      <c r="E447" s="15">
        <f t="shared" si="86"/>
        <v>4107.4128072265048</v>
      </c>
      <c r="F447" s="15">
        <f t="shared" si="87"/>
        <v>4082.5954128515405</v>
      </c>
      <c r="G447" s="15">
        <f t="shared" si="88"/>
        <v>4108.5077530109629</v>
      </c>
      <c r="H447" s="15">
        <f t="shared" si="89"/>
        <v>4106.3307386471752</v>
      </c>
      <c r="I447" s="15">
        <f t="shared" si="90"/>
        <v>4104.1548778388442</v>
      </c>
      <c r="J447" s="15">
        <f t="shared" si="91"/>
        <v>4101.980169974725</v>
      </c>
      <c r="K447" s="19"/>
      <c r="N447" s="2"/>
      <c r="O447" s="13" t="s">
        <v>25</v>
      </c>
      <c r="P447" s="18"/>
      <c r="Q447" s="15">
        <v>3786.7557484442214</v>
      </c>
      <c r="R447" s="15">
        <v>3786.7557484442214</v>
      </c>
      <c r="S447" s="15">
        <v>3786.7557484442214</v>
      </c>
      <c r="T447" s="15">
        <v>3786.7557484442214</v>
      </c>
      <c r="U447" s="15">
        <v>3786.7557484442214</v>
      </c>
      <c r="V447" s="15">
        <v>3786.7557484442214</v>
      </c>
    </row>
    <row r="448" spans="1:22">
      <c r="A448" s="114"/>
      <c r="B448" s="18"/>
      <c r="C448" s="18"/>
      <c r="E448" s="71"/>
      <c r="F448" s="71"/>
      <c r="G448" s="71"/>
      <c r="H448" s="71"/>
      <c r="I448" s="71"/>
      <c r="J448" s="71"/>
      <c r="K448" s="19"/>
      <c r="N448" s="114"/>
      <c r="O448" s="18"/>
      <c r="P448" s="18"/>
      <c r="Q448" s="71"/>
      <c r="R448" s="71"/>
      <c r="S448" s="71"/>
      <c r="T448" s="71"/>
      <c r="U448" s="71"/>
      <c r="V448" s="71"/>
    </row>
    <row r="449" spans="1:22">
      <c r="A449" s="191"/>
      <c r="B449" s="13" t="s">
        <v>9</v>
      </c>
      <c r="C449" s="18"/>
      <c r="E449" s="15">
        <f>Q449*E$12</f>
        <v>152.28194413837846</v>
      </c>
      <c r="F449" s="15">
        <f t="shared" ref="F449:J449" si="92">R449*F$12</f>
        <v>151.36184157230102</v>
      </c>
      <c r="G449" s="15">
        <f t="shared" si="92"/>
        <v>152.3225391505209</v>
      </c>
      <c r="H449" s="15">
        <f t="shared" si="92"/>
        <v>152.24182654740696</v>
      </c>
      <c r="I449" s="15">
        <f t="shared" si="92"/>
        <v>152.16115671225327</v>
      </c>
      <c r="J449" s="15">
        <f t="shared" si="92"/>
        <v>152.08052962239796</v>
      </c>
      <c r="K449" s="19"/>
      <c r="O449" s="13" t="s">
        <v>9</v>
      </c>
      <c r="P449" s="18"/>
      <c r="Q449" s="15">
        <v>140.39361379399492</v>
      </c>
      <c r="R449" s="15">
        <v>140.39361379399492</v>
      </c>
      <c r="S449" s="15">
        <v>140.39361379399492</v>
      </c>
      <c r="T449" s="15">
        <v>140.39361379399492</v>
      </c>
      <c r="U449" s="15">
        <v>140.39361379399492</v>
      </c>
      <c r="V449" s="15">
        <v>140.39361379399492</v>
      </c>
    </row>
    <row r="450" spans="1:22">
      <c r="A450" s="177"/>
      <c r="B450" s="13" t="s">
        <v>11</v>
      </c>
      <c r="C450" s="18"/>
      <c r="E450" s="15">
        <f t="shared" ref="E450:E461" si="93">Q450*E$12</f>
        <v>655.01877771625334</v>
      </c>
      <c r="F450" s="15">
        <f t="shared" ref="F450:F461" si="94">R450*F$12</f>
        <v>651.06108948462702</v>
      </c>
      <c r="G450" s="15">
        <f t="shared" ref="G450:G461" si="95">S450*G$12</f>
        <v>655.19339129493699</v>
      </c>
      <c r="H450" s="15">
        <f t="shared" ref="H450:H461" si="96">T450*H$12</f>
        <v>654.84621769574812</v>
      </c>
      <c r="I450" s="15">
        <f t="shared" ref="I450:I461" si="97">U450*I$12</f>
        <v>654.49922805676033</v>
      </c>
      <c r="J450" s="15">
        <f t="shared" ref="J450:J461" si="98">V450*J$12</f>
        <v>654.15242228049669</v>
      </c>
      <c r="K450" s="19"/>
      <c r="N450" s="2"/>
      <c r="O450" s="13" t="s">
        <v>11</v>
      </c>
      <c r="P450" s="18"/>
      <c r="Q450" s="15">
        <v>603.88284262345564</v>
      </c>
      <c r="R450" s="15">
        <v>603.88284262345564</v>
      </c>
      <c r="S450" s="15">
        <v>603.88284262345564</v>
      </c>
      <c r="T450" s="15">
        <v>603.88284262345564</v>
      </c>
      <c r="U450" s="15">
        <v>603.88284262345564</v>
      </c>
      <c r="V450" s="15">
        <v>603.88284262345564</v>
      </c>
    </row>
    <row r="451" spans="1:22">
      <c r="A451" s="177"/>
      <c r="B451" s="13" t="s">
        <v>12</v>
      </c>
      <c r="C451" s="18"/>
      <c r="E451" s="15">
        <f t="shared" si="93"/>
        <v>703.48444140924926</v>
      </c>
      <c r="F451" s="15">
        <f t="shared" si="94"/>
        <v>699.23391884468299</v>
      </c>
      <c r="G451" s="15">
        <f t="shared" si="95"/>
        <v>703.67197486636792</v>
      </c>
      <c r="H451" s="15">
        <f t="shared" si="96"/>
        <v>703.29911345566313</v>
      </c>
      <c r="I451" s="15">
        <f t="shared" si="97"/>
        <v>702.92644961660619</v>
      </c>
      <c r="J451" s="15">
        <f t="shared" si="98"/>
        <v>702.55398324450778</v>
      </c>
      <c r="K451" s="19"/>
      <c r="N451" s="2"/>
      <c r="O451" s="13" t="s">
        <v>12</v>
      </c>
      <c r="P451" s="18"/>
      <c r="Q451" s="15">
        <v>648.5648941252482</v>
      </c>
      <c r="R451" s="15">
        <v>648.5648941252482</v>
      </c>
      <c r="S451" s="15">
        <v>648.5648941252482</v>
      </c>
      <c r="T451" s="15">
        <v>648.5648941252482</v>
      </c>
      <c r="U451" s="15">
        <v>648.5648941252482</v>
      </c>
      <c r="V451" s="15">
        <v>648.5648941252482</v>
      </c>
    </row>
    <row r="452" spans="1:22">
      <c r="A452" s="181"/>
      <c r="B452" s="13" t="s">
        <v>13</v>
      </c>
      <c r="C452" s="18"/>
      <c r="E452" s="15">
        <f t="shared" si="93"/>
        <v>783.17973167466153</v>
      </c>
      <c r="F452" s="15">
        <f t="shared" si="94"/>
        <v>778.44768228501823</v>
      </c>
      <c r="G452" s="15">
        <f t="shared" si="95"/>
        <v>783.38851014079501</v>
      </c>
      <c r="H452" s="15">
        <f t="shared" si="96"/>
        <v>782.97340856583673</v>
      </c>
      <c r="I452" s="15">
        <f t="shared" si="97"/>
        <v>782.55852694472685</v>
      </c>
      <c r="J452" s="15">
        <f t="shared" si="98"/>
        <v>782.14386516091611</v>
      </c>
      <c r="K452" s="19"/>
      <c r="N452" s="2"/>
      <c r="O452" s="13" t="s">
        <v>13</v>
      </c>
      <c r="P452" s="18"/>
      <c r="Q452" s="15">
        <v>722.0385410899562</v>
      </c>
      <c r="R452" s="15">
        <v>722.0385410899562</v>
      </c>
      <c r="S452" s="15">
        <v>722.0385410899562</v>
      </c>
      <c r="T452" s="15">
        <v>722.0385410899562</v>
      </c>
      <c r="U452" s="15">
        <v>722.0385410899562</v>
      </c>
      <c r="V452" s="15">
        <v>722.0385410899562</v>
      </c>
    </row>
    <row r="453" spans="1:22">
      <c r="A453" s="181"/>
      <c r="B453" s="13" t="s">
        <v>15</v>
      </c>
      <c r="C453" s="18"/>
      <c r="E453" s="15">
        <f t="shared" si="93"/>
        <v>913.03059695443017</v>
      </c>
      <c r="F453" s="15">
        <f t="shared" si="94"/>
        <v>907.51397579544619</v>
      </c>
      <c r="G453" s="15">
        <f t="shared" si="95"/>
        <v>913.27399080114969</v>
      </c>
      <c r="H453" s="15">
        <f t="shared" si="96"/>
        <v>912.79006556221327</v>
      </c>
      <c r="I453" s="15">
        <f t="shared" si="97"/>
        <v>912.30639674537929</v>
      </c>
      <c r="J453" s="15">
        <f t="shared" si="98"/>
        <v>911.82298421477492</v>
      </c>
      <c r="K453" s="19"/>
      <c r="N453" s="2"/>
      <c r="O453" s="13" t="s">
        <v>15</v>
      </c>
      <c r="P453" s="18"/>
      <c r="Q453" s="15">
        <v>841.75222306355977</v>
      </c>
      <c r="R453" s="15">
        <v>841.75222306355977</v>
      </c>
      <c r="S453" s="15">
        <v>841.75222306355977</v>
      </c>
      <c r="T453" s="15">
        <v>841.75222306355977</v>
      </c>
      <c r="U453" s="15">
        <v>841.75222306355977</v>
      </c>
      <c r="V453" s="15">
        <v>841.75222306355977</v>
      </c>
    </row>
    <row r="454" spans="1:22">
      <c r="A454" s="184"/>
      <c r="B454" s="13" t="s">
        <v>16</v>
      </c>
      <c r="C454" s="18"/>
      <c r="E454" s="15">
        <f t="shared" si="93"/>
        <v>1088.6639776390548</v>
      </c>
      <c r="F454" s="15">
        <f t="shared" si="94"/>
        <v>1082.0861622250911</v>
      </c>
      <c r="G454" s="15">
        <f t="shared" si="95"/>
        <v>1088.9541914765609</v>
      </c>
      <c r="H454" s="15">
        <f t="shared" si="96"/>
        <v>1088.377176886625</v>
      </c>
      <c r="I454" s="15">
        <f t="shared" si="97"/>
        <v>1087.800468044938</v>
      </c>
      <c r="J454" s="15">
        <f t="shared" si="98"/>
        <v>1087.2240647894898</v>
      </c>
      <c r="K454" s="19"/>
      <c r="N454" s="2"/>
      <c r="O454" s="13" t="s">
        <v>16</v>
      </c>
      <c r="P454" s="18"/>
      <c r="Q454" s="15">
        <v>1003.6742759811686</v>
      </c>
      <c r="R454" s="15">
        <v>1003.6742759811686</v>
      </c>
      <c r="S454" s="15">
        <v>1003.6742759811686</v>
      </c>
      <c r="T454" s="15">
        <v>1003.6742759811686</v>
      </c>
      <c r="U454" s="15">
        <v>1003.6742759811686</v>
      </c>
      <c r="V454" s="15">
        <v>1003.6742759811686</v>
      </c>
    </row>
    <row r="455" spans="1:22">
      <c r="A455" s="183" t="s">
        <v>356</v>
      </c>
      <c r="B455" s="13" t="s">
        <v>17</v>
      </c>
      <c r="C455" s="18"/>
      <c r="E455" s="15">
        <f t="shared" si="93"/>
        <v>1373.4216027914269</v>
      </c>
      <c r="F455" s="15">
        <f t="shared" si="94"/>
        <v>1365.1232536458035</v>
      </c>
      <c r="G455" s="15">
        <f t="shared" si="95"/>
        <v>1373.7877267397218</v>
      </c>
      <c r="H455" s="15">
        <f t="shared" si="96"/>
        <v>1373.0597846756682</v>
      </c>
      <c r="I455" s="15">
        <f t="shared" si="97"/>
        <v>1372.3322283332495</v>
      </c>
      <c r="J455" s="15">
        <f t="shared" si="98"/>
        <v>1371.6050575080803</v>
      </c>
      <c r="K455" s="19"/>
      <c r="N455" s="2" t="s">
        <v>356</v>
      </c>
      <c r="O455" s="13" t="s">
        <v>17</v>
      </c>
      <c r="P455" s="18"/>
      <c r="Q455" s="15">
        <v>1266.2014736521492</v>
      </c>
      <c r="R455" s="15">
        <v>1266.2014736521492</v>
      </c>
      <c r="S455" s="15">
        <v>1266.2014736521492</v>
      </c>
      <c r="T455" s="15">
        <v>1266.2014736521492</v>
      </c>
      <c r="U455" s="15">
        <v>1266.2014736521492</v>
      </c>
      <c r="V455" s="15">
        <v>1266.2014736521492</v>
      </c>
    </row>
    <row r="456" spans="1:22">
      <c r="A456" s="181"/>
      <c r="B456" s="13" t="s">
        <v>19</v>
      </c>
      <c r="C456" s="18"/>
      <c r="E456" s="15">
        <f t="shared" si="93"/>
        <v>1763.2952529162442</v>
      </c>
      <c r="F456" s="15">
        <f t="shared" si="94"/>
        <v>1752.6412486208555</v>
      </c>
      <c r="G456" s="15">
        <f t="shared" si="95"/>
        <v>1763.7653085922984</v>
      </c>
      <c r="H456" s="15">
        <f t="shared" si="96"/>
        <v>1762.8307253708494</v>
      </c>
      <c r="I456" s="15">
        <f t="shared" si="97"/>
        <v>1761.8966373659657</v>
      </c>
      <c r="J456" s="15">
        <f t="shared" si="98"/>
        <v>1760.9630443152421</v>
      </c>
      <c r="K456" s="19"/>
      <c r="N456" s="2"/>
      <c r="O456" s="13" t="s">
        <v>19</v>
      </c>
      <c r="P456" s="18"/>
      <c r="Q456" s="15">
        <v>1625.6385098272347</v>
      </c>
      <c r="R456" s="15">
        <v>1625.6385098272347</v>
      </c>
      <c r="S456" s="15">
        <v>1625.6385098272347</v>
      </c>
      <c r="T456" s="15">
        <v>1625.6385098272347</v>
      </c>
      <c r="U456" s="15">
        <v>1625.6385098272347</v>
      </c>
      <c r="V456" s="15">
        <v>1625.6385098272347</v>
      </c>
    </row>
    <row r="457" spans="1:22">
      <c r="A457" s="181"/>
      <c r="B457" s="13" t="s">
        <v>20</v>
      </c>
      <c r="C457" s="18"/>
      <c r="E457" s="15">
        <f t="shared" si="93"/>
        <v>2319.8110511097243</v>
      </c>
      <c r="F457" s="15">
        <f t="shared" si="94"/>
        <v>2305.7945233262253</v>
      </c>
      <c r="G457" s="15">
        <f t="shared" si="95"/>
        <v>2320.4294616397501</v>
      </c>
      <c r="H457" s="15">
        <f t="shared" si="96"/>
        <v>2319.1999134505213</v>
      </c>
      <c r="I457" s="15">
        <f t="shared" si="97"/>
        <v>2317.9710167737712</v>
      </c>
      <c r="J457" s="15">
        <f t="shared" si="98"/>
        <v>2316.7427712642761</v>
      </c>
      <c r="K457" s="19"/>
      <c r="N457" s="2"/>
      <c r="O457" s="13" t="s">
        <v>20</v>
      </c>
      <c r="P457" s="18"/>
      <c r="Q457" s="15">
        <v>2138.7082928793507</v>
      </c>
      <c r="R457" s="15">
        <v>2138.7082928793507</v>
      </c>
      <c r="S457" s="15">
        <v>2138.7082928793507</v>
      </c>
      <c r="T457" s="15">
        <v>2138.7082928793507</v>
      </c>
      <c r="U457" s="15">
        <v>2138.7082928793507</v>
      </c>
      <c r="V457" s="15">
        <v>2138.7082928793507</v>
      </c>
    </row>
    <row r="458" spans="1:22">
      <c r="A458" s="181"/>
      <c r="B458" s="13" t="s">
        <v>21</v>
      </c>
      <c r="C458" s="18"/>
      <c r="E458" s="15">
        <f t="shared" si="93"/>
        <v>3015.8918602352246</v>
      </c>
      <c r="F458" s="15">
        <f t="shared" si="94"/>
        <v>2997.6695433655836</v>
      </c>
      <c r="G458" s="15">
        <f t="shared" si="95"/>
        <v>3016.695830577075</v>
      </c>
      <c r="H458" s="15">
        <f t="shared" si="96"/>
        <v>3015.0973450565029</v>
      </c>
      <c r="I458" s="15">
        <f t="shared" si="97"/>
        <v>3013.4997065407674</v>
      </c>
      <c r="J458" s="15">
        <f t="shared" si="98"/>
        <v>3011.9029145810582</v>
      </c>
      <c r="K458" s="19"/>
      <c r="N458" s="2"/>
      <c r="O458" s="13" t="s">
        <v>21</v>
      </c>
      <c r="P458" s="18"/>
      <c r="Q458" s="15">
        <v>2780.4475406852107</v>
      </c>
      <c r="R458" s="15">
        <v>2780.4475406852107</v>
      </c>
      <c r="S458" s="15">
        <v>2780.4475406852107</v>
      </c>
      <c r="T458" s="15">
        <v>2780.4475406852107</v>
      </c>
      <c r="U458" s="15">
        <v>2780.4475406852107</v>
      </c>
      <c r="V458" s="15">
        <v>2780.4475406852107</v>
      </c>
    </row>
    <row r="459" spans="1:22">
      <c r="A459" s="185"/>
      <c r="B459" s="13" t="s">
        <v>23</v>
      </c>
      <c r="C459" s="18"/>
      <c r="E459" s="15">
        <f t="shared" si="93"/>
        <v>3593.2375328750381</v>
      </c>
      <c r="F459" s="15">
        <f t="shared" si="94"/>
        <v>3571.5268363559562</v>
      </c>
      <c r="G459" s="15">
        <f t="shared" si="95"/>
        <v>3594.1954108565874</v>
      </c>
      <c r="H459" s="15">
        <f t="shared" si="96"/>
        <v>3592.2909201007988</v>
      </c>
      <c r="I459" s="15">
        <f t="shared" si="97"/>
        <v>3590.3874384957721</v>
      </c>
      <c r="J459" s="15">
        <f t="shared" si="98"/>
        <v>3588.4849655067796</v>
      </c>
      <c r="K459" s="19"/>
      <c r="N459" s="2"/>
      <c r="O459" s="13" t="s">
        <v>23</v>
      </c>
      <c r="P459" s="18"/>
      <c r="Q459" s="15">
        <v>3312.7210537983146</v>
      </c>
      <c r="R459" s="15">
        <v>3312.7210537983146</v>
      </c>
      <c r="S459" s="15">
        <v>3312.7210537983146</v>
      </c>
      <c r="T459" s="15">
        <v>3312.7210537983146</v>
      </c>
      <c r="U459" s="15">
        <v>3312.7210537983146</v>
      </c>
      <c r="V459" s="15">
        <v>3312.7210537983146</v>
      </c>
    </row>
    <row r="460" spans="1:22">
      <c r="A460" s="185"/>
      <c r="B460" s="13" t="s">
        <v>24</v>
      </c>
      <c r="C460" s="18"/>
      <c r="E460" s="15">
        <f t="shared" si="93"/>
        <v>3890.8886206149355</v>
      </c>
      <c r="F460" s="15">
        <f t="shared" si="94"/>
        <v>3867.3794867881693</v>
      </c>
      <c r="G460" s="15">
        <f t="shared" si="95"/>
        <v>3891.9258458204085</v>
      </c>
      <c r="H460" s="15">
        <f t="shared" si="96"/>
        <v>3889.8635937867011</v>
      </c>
      <c r="I460" s="15">
        <f t="shared" si="97"/>
        <v>3887.8024344982359</v>
      </c>
      <c r="J460" s="15">
        <f t="shared" si="98"/>
        <v>3885.742367375989</v>
      </c>
      <c r="K460" s="19"/>
      <c r="N460" s="2"/>
      <c r="O460" s="13" t="s">
        <v>24</v>
      </c>
      <c r="P460" s="18"/>
      <c r="Q460" s="15">
        <v>3587.1351486140775</v>
      </c>
      <c r="R460" s="15">
        <v>3587.1351486140775</v>
      </c>
      <c r="S460" s="15">
        <v>3587.1351486140775</v>
      </c>
      <c r="T460" s="15">
        <v>3587.1351486140775</v>
      </c>
      <c r="U460" s="15">
        <v>3587.1351486140775</v>
      </c>
      <c r="V460" s="15">
        <v>3587.1351486140775</v>
      </c>
    </row>
    <row r="461" spans="1:22">
      <c r="A461" s="186"/>
      <c r="B461" s="13" t="s">
        <v>25</v>
      </c>
      <c r="C461" s="18"/>
      <c r="E461" s="15">
        <f t="shared" si="93"/>
        <v>4107.4128072265048</v>
      </c>
      <c r="F461" s="15">
        <f t="shared" si="94"/>
        <v>4082.5954128515405</v>
      </c>
      <c r="G461" s="15">
        <f t="shared" si="95"/>
        <v>4108.5077530109629</v>
      </c>
      <c r="H461" s="15">
        <f t="shared" si="96"/>
        <v>4106.3307386471752</v>
      </c>
      <c r="I461" s="15">
        <f t="shared" si="97"/>
        <v>4104.1548778388442</v>
      </c>
      <c r="J461" s="15">
        <f t="shared" si="98"/>
        <v>4101.980169974725</v>
      </c>
      <c r="K461" s="19"/>
      <c r="N461" s="2"/>
      <c r="O461" s="13" t="s">
        <v>25</v>
      </c>
      <c r="P461" s="18"/>
      <c r="Q461" s="15">
        <v>3786.7557484442214</v>
      </c>
      <c r="R461" s="15">
        <v>3786.7557484442214</v>
      </c>
      <c r="S461" s="15">
        <v>3786.7557484442214</v>
      </c>
      <c r="T461" s="15">
        <v>3786.7557484442214</v>
      </c>
      <c r="U461" s="15">
        <v>3786.7557484442214</v>
      </c>
      <c r="V461" s="15">
        <v>3786.7557484442214</v>
      </c>
    </row>
    <row r="462" spans="1:22">
      <c r="A462" s="114"/>
      <c r="B462" s="18"/>
      <c r="C462" s="18"/>
      <c r="E462" s="71"/>
      <c r="F462" s="71"/>
      <c r="G462" s="71"/>
      <c r="H462" s="71"/>
      <c r="I462" s="71"/>
      <c r="J462" s="71"/>
      <c r="K462" s="19"/>
      <c r="N462" s="114"/>
      <c r="O462" s="18"/>
      <c r="P462" s="18"/>
      <c r="Q462" s="71"/>
      <c r="R462" s="71"/>
      <c r="S462" s="71"/>
      <c r="T462" s="71"/>
      <c r="U462" s="71"/>
      <c r="V462" s="71"/>
    </row>
    <row r="463" spans="1:22">
      <c r="A463" s="191"/>
      <c r="B463" s="13" t="s">
        <v>9</v>
      </c>
      <c r="C463" s="18"/>
      <c r="E463" s="15">
        <f>Q463*E$12</f>
        <v>0</v>
      </c>
      <c r="F463" s="15">
        <f t="shared" ref="F463:J463" si="99">R463*F$12</f>
        <v>0</v>
      </c>
      <c r="G463" s="15">
        <f t="shared" si="99"/>
        <v>0</v>
      </c>
      <c r="H463" s="15">
        <f t="shared" si="99"/>
        <v>0</v>
      </c>
      <c r="I463" s="15">
        <f t="shared" si="99"/>
        <v>0</v>
      </c>
      <c r="J463" s="15">
        <f t="shared" si="99"/>
        <v>0</v>
      </c>
      <c r="K463" s="19"/>
      <c r="O463" s="13" t="s">
        <v>9</v>
      </c>
      <c r="P463" s="18"/>
      <c r="Q463" s="15">
        <v>0</v>
      </c>
      <c r="R463" s="15">
        <v>0</v>
      </c>
      <c r="S463" s="15">
        <v>0</v>
      </c>
      <c r="T463" s="15">
        <v>0</v>
      </c>
      <c r="U463" s="15">
        <v>0</v>
      </c>
      <c r="V463" s="15">
        <v>0</v>
      </c>
    </row>
    <row r="464" spans="1:22">
      <c r="A464" s="177"/>
      <c r="B464" s="13" t="s">
        <v>11</v>
      </c>
      <c r="C464" s="18"/>
      <c r="E464" s="15">
        <f t="shared" ref="E464:E476" si="100">Q464*E$12</f>
        <v>0</v>
      </c>
      <c r="F464" s="15">
        <f t="shared" ref="F464:F476" si="101">R464*F$12</f>
        <v>0</v>
      </c>
      <c r="G464" s="15">
        <f t="shared" ref="G464:G476" si="102">S464*G$12</f>
        <v>0</v>
      </c>
      <c r="H464" s="15">
        <f t="shared" ref="H464:H476" si="103">T464*H$12</f>
        <v>0</v>
      </c>
      <c r="I464" s="15">
        <f t="shared" ref="I464:I476" si="104">U464*I$12</f>
        <v>0</v>
      </c>
      <c r="J464" s="15">
        <f t="shared" ref="J464:J476" si="105">V464*J$12</f>
        <v>0</v>
      </c>
      <c r="K464" s="19"/>
      <c r="M464" s="2"/>
      <c r="N464" s="2"/>
      <c r="O464" s="13" t="s">
        <v>11</v>
      </c>
      <c r="P464" s="18"/>
      <c r="Q464" s="15">
        <v>0</v>
      </c>
      <c r="R464" s="15">
        <v>0</v>
      </c>
      <c r="S464" s="15">
        <v>0</v>
      </c>
      <c r="T464" s="15">
        <v>0</v>
      </c>
      <c r="U464" s="15">
        <v>0</v>
      </c>
      <c r="V464" s="15">
        <v>0</v>
      </c>
    </row>
    <row r="465" spans="1:22">
      <c r="A465" s="177"/>
      <c r="B465" s="13" t="s">
        <v>12</v>
      </c>
      <c r="C465" s="18"/>
      <c r="E465" s="15">
        <f t="shared" si="100"/>
        <v>0</v>
      </c>
      <c r="F465" s="15">
        <f t="shared" si="101"/>
        <v>0</v>
      </c>
      <c r="G465" s="15">
        <f t="shared" si="102"/>
        <v>0</v>
      </c>
      <c r="H465" s="15">
        <f t="shared" si="103"/>
        <v>0</v>
      </c>
      <c r="I465" s="15">
        <f t="shared" si="104"/>
        <v>0</v>
      </c>
      <c r="J465" s="15">
        <f t="shared" si="105"/>
        <v>0</v>
      </c>
      <c r="K465" s="19"/>
      <c r="N465" s="2"/>
      <c r="O465" s="13" t="s">
        <v>12</v>
      </c>
      <c r="P465" s="18"/>
      <c r="Q465" s="15">
        <v>0</v>
      </c>
      <c r="R465" s="15">
        <v>0</v>
      </c>
      <c r="S465" s="15">
        <v>0</v>
      </c>
      <c r="T465" s="15">
        <v>0</v>
      </c>
      <c r="U465" s="15">
        <v>0</v>
      </c>
      <c r="V465" s="15">
        <v>0</v>
      </c>
    </row>
    <row r="466" spans="1:22">
      <c r="A466" s="181"/>
      <c r="B466" s="13" t="s">
        <v>13</v>
      </c>
      <c r="C466" s="18"/>
      <c r="E466" s="15">
        <f t="shared" si="100"/>
        <v>0</v>
      </c>
      <c r="F466" s="15">
        <f t="shared" si="101"/>
        <v>0</v>
      </c>
      <c r="G466" s="15">
        <f t="shared" si="102"/>
        <v>0</v>
      </c>
      <c r="H466" s="15">
        <f t="shared" si="103"/>
        <v>0</v>
      </c>
      <c r="I466" s="15">
        <f t="shared" si="104"/>
        <v>0</v>
      </c>
      <c r="J466" s="15">
        <f t="shared" si="105"/>
        <v>0</v>
      </c>
      <c r="K466" s="19"/>
      <c r="N466" s="2"/>
      <c r="O466" s="13" t="s">
        <v>13</v>
      </c>
      <c r="P466" s="18"/>
      <c r="Q466" s="15">
        <v>0</v>
      </c>
      <c r="R466" s="15">
        <v>0</v>
      </c>
      <c r="S466" s="15">
        <v>0</v>
      </c>
      <c r="T466" s="15">
        <v>0</v>
      </c>
      <c r="U466" s="15">
        <v>0</v>
      </c>
      <c r="V466" s="15">
        <v>0</v>
      </c>
    </row>
    <row r="467" spans="1:22">
      <c r="A467" s="181"/>
      <c r="B467" s="13" t="s">
        <v>15</v>
      </c>
      <c r="C467" s="18"/>
      <c r="E467" s="15">
        <f t="shared" si="100"/>
        <v>0</v>
      </c>
      <c r="F467" s="15">
        <f t="shared" si="101"/>
        <v>0</v>
      </c>
      <c r="G467" s="15">
        <f t="shared" si="102"/>
        <v>0</v>
      </c>
      <c r="H467" s="15">
        <f t="shared" si="103"/>
        <v>0</v>
      </c>
      <c r="I467" s="15">
        <f t="shared" si="104"/>
        <v>0</v>
      </c>
      <c r="J467" s="15">
        <f t="shared" si="105"/>
        <v>0</v>
      </c>
      <c r="K467" s="19"/>
      <c r="N467" s="2"/>
      <c r="O467" s="13" t="s">
        <v>15</v>
      </c>
      <c r="P467" s="18"/>
      <c r="Q467" s="15">
        <v>0</v>
      </c>
      <c r="R467" s="15">
        <v>0</v>
      </c>
      <c r="S467" s="15">
        <v>0</v>
      </c>
      <c r="T467" s="15">
        <v>0</v>
      </c>
      <c r="U467" s="15">
        <v>0</v>
      </c>
      <c r="V467" s="15">
        <v>0</v>
      </c>
    </row>
    <row r="468" spans="1:22">
      <c r="A468" s="184"/>
      <c r="B468" s="13" t="s">
        <v>16</v>
      </c>
      <c r="C468" s="18"/>
      <c r="E468" s="15">
        <f t="shared" si="100"/>
        <v>0</v>
      </c>
      <c r="F468" s="15">
        <f t="shared" si="101"/>
        <v>0</v>
      </c>
      <c r="G468" s="15">
        <f t="shared" si="102"/>
        <v>0</v>
      </c>
      <c r="H468" s="15">
        <f t="shared" si="103"/>
        <v>0</v>
      </c>
      <c r="I468" s="15">
        <f t="shared" si="104"/>
        <v>0</v>
      </c>
      <c r="J468" s="15">
        <f t="shared" si="105"/>
        <v>0</v>
      </c>
      <c r="K468" s="19"/>
      <c r="N468" s="2"/>
      <c r="O468" s="13" t="s">
        <v>16</v>
      </c>
      <c r="P468" s="18"/>
      <c r="Q468" s="15">
        <v>0</v>
      </c>
      <c r="R468" s="15">
        <v>0</v>
      </c>
      <c r="S468" s="15">
        <v>0</v>
      </c>
      <c r="T468" s="15">
        <v>0</v>
      </c>
      <c r="U468" s="15">
        <v>0</v>
      </c>
      <c r="V468" s="15">
        <v>0</v>
      </c>
    </row>
    <row r="469" spans="1:22">
      <c r="A469" s="183" t="s">
        <v>357</v>
      </c>
      <c r="B469" s="13" t="s">
        <v>17</v>
      </c>
      <c r="C469" s="18"/>
      <c r="E469" s="15">
        <f t="shared" si="100"/>
        <v>0</v>
      </c>
      <c r="F469" s="15">
        <f t="shared" si="101"/>
        <v>0</v>
      </c>
      <c r="G469" s="15">
        <f t="shared" si="102"/>
        <v>0</v>
      </c>
      <c r="H469" s="15">
        <f t="shared" si="103"/>
        <v>0</v>
      </c>
      <c r="I469" s="15">
        <f t="shared" si="104"/>
        <v>0</v>
      </c>
      <c r="J469" s="15">
        <f t="shared" si="105"/>
        <v>0</v>
      </c>
      <c r="K469" s="19"/>
      <c r="N469" s="2" t="s">
        <v>357</v>
      </c>
      <c r="O469" s="13" t="s">
        <v>17</v>
      </c>
      <c r="P469" s="18"/>
      <c r="Q469" s="15">
        <v>0</v>
      </c>
      <c r="R469" s="15">
        <v>0</v>
      </c>
      <c r="S469" s="15">
        <v>0</v>
      </c>
      <c r="T469" s="15">
        <v>0</v>
      </c>
      <c r="U469" s="15">
        <v>0</v>
      </c>
      <c r="V469" s="15">
        <v>0</v>
      </c>
    </row>
    <row r="470" spans="1:22">
      <c r="A470" s="181"/>
      <c r="B470" s="13" t="s">
        <v>19</v>
      </c>
      <c r="C470" s="18"/>
      <c r="E470" s="15">
        <f t="shared" si="100"/>
        <v>0</v>
      </c>
      <c r="F470" s="15">
        <f t="shared" si="101"/>
        <v>0</v>
      </c>
      <c r="G470" s="15">
        <f t="shared" si="102"/>
        <v>0</v>
      </c>
      <c r="H470" s="15">
        <f t="shared" si="103"/>
        <v>0</v>
      </c>
      <c r="I470" s="15">
        <f t="shared" si="104"/>
        <v>0</v>
      </c>
      <c r="J470" s="15">
        <f t="shared" si="105"/>
        <v>0</v>
      </c>
      <c r="K470" s="19"/>
      <c r="N470" s="2"/>
      <c r="O470" s="13" t="s">
        <v>19</v>
      </c>
      <c r="P470" s="18"/>
      <c r="Q470" s="15">
        <v>0</v>
      </c>
      <c r="R470" s="15">
        <v>0</v>
      </c>
      <c r="S470" s="15">
        <v>0</v>
      </c>
      <c r="T470" s="15">
        <v>0</v>
      </c>
      <c r="U470" s="15">
        <v>0</v>
      </c>
      <c r="V470" s="15">
        <v>0</v>
      </c>
    </row>
    <row r="471" spans="1:22">
      <c r="A471" s="181"/>
      <c r="B471" s="13" t="s">
        <v>20</v>
      </c>
      <c r="C471" s="18"/>
      <c r="E471" s="15">
        <f t="shared" si="100"/>
        <v>0</v>
      </c>
      <c r="F471" s="15">
        <f t="shared" si="101"/>
        <v>0</v>
      </c>
      <c r="G471" s="15">
        <f t="shared" si="102"/>
        <v>0</v>
      </c>
      <c r="H471" s="15">
        <f t="shared" si="103"/>
        <v>0</v>
      </c>
      <c r="I471" s="15">
        <f t="shared" si="104"/>
        <v>0</v>
      </c>
      <c r="J471" s="15">
        <f t="shared" si="105"/>
        <v>0</v>
      </c>
      <c r="K471" s="19"/>
      <c r="N471" s="2"/>
      <c r="O471" s="13" t="s">
        <v>20</v>
      </c>
      <c r="P471" s="18"/>
      <c r="Q471" s="15">
        <v>0</v>
      </c>
      <c r="R471" s="15">
        <v>0</v>
      </c>
      <c r="S471" s="15">
        <v>0</v>
      </c>
      <c r="T471" s="15">
        <v>0</v>
      </c>
      <c r="U471" s="15">
        <v>0</v>
      </c>
      <c r="V471" s="15">
        <v>0</v>
      </c>
    </row>
    <row r="472" spans="1:22">
      <c r="A472" s="181"/>
      <c r="B472" s="13" t="s">
        <v>21</v>
      </c>
      <c r="C472" s="18"/>
      <c r="E472" s="15">
        <f t="shared" si="100"/>
        <v>0</v>
      </c>
      <c r="F472" s="15">
        <f t="shared" si="101"/>
        <v>0</v>
      </c>
      <c r="G472" s="15">
        <f t="shared" si="102"/>
        <v>0</v>
      </c>
      <c r="H472" s="15">
        <f t="shared" si="103"/>
        <v>0</v>
      </c>
      <c r="I472" s="15">
        <f t="shared" si="104"/>
        <v>0</v>
      </c>
      <c r="J472" s="15">
        <f t="shared" si="105"/>
        <v>0</v>
      </c>
      <c r="K472" s="19"/>
      <c r="N472" s="2"/>
      <c r="O472" s="13" t="s">
        <v>21</v>
      </c>
      <c r="P472" s="18"/>
      <c r="Q472" s="15">
        <v>0</v>
      </c>
      <c r="R472" s="15">
        <v>0</v>
      </c>
      <c r="S472" s="15">
        <v>0</v>
      </c>
      <c r="T472" s="15">
        <v>0</v>
      </c>
      <c r="U472" s="15">
        <v>0</v>
      </c>
      <c r="V472" s="15">
        <v>0</v>
      </c>
    </row>
    <row r="473" spans="1:22">
      <c r="A473" s="185"/>
      <c r="B473" s="13" t="s">
        <v>23</v>
      </c>
      <c r="C473" s="18"/>
      <c r="E473" s="15">
        <f t="shared" si="100"/>
        <v>0</v>
      </c>
      <c r="F473" s="15">
        <f t="shared" si="101"/>
        <v>0</v>
      </c>
      <c r="G473" s="15">
        <f t="shared" si="102"/>
        <v>0</v>
      </c>
      <c r="H473" s="15">
        <f t="shared" si="103"/>
        <v>0</v>
      </c>
      <c r="I473" s="15">
        <f t="shared" si="104"/>
        <v>0</v>
      </c>
      <c r="J473" s="15">
        <f t="shared" si="105"/>
        <v>0</v>
      </c>
      <c r="K473" s="19"/>
      <c r="N473" s="2"/>
      <c r="O473" s="13" t="s">
        <v>23</v>
      </c>
      <c r="P473" s="18"/>
      <c r="Q473" s="15">
        <v>0</v>
      </c>
      <c r="R473" s="15">
        <v>0</v>
      </c>
      <c r="S473" s="15">
        <v>0</v>
      </c>
      <c r="T473" s="15">
        <v>0</v>
      </c>
      <c r="U473" s="15">
        <v>0</v>
      </c>
      <c r="V473" s="15">
        <v>0</v>
      </c>
    </row>
    <row r="474" spans="1:22">
      <c r="A474" s="185"/>
      <c r="B474" s="13" t="s">
        <v>24</v>
      </c>
      <c r="C474" s="18"/>
      <c r="E474" s="15">
        <f t="shared" si="100"/>
        <v>0</v>
      </c>
      <c r="F474" s="15">
        <f t="shared" si="101"/>
        <v>0</v>
      </c>
      <c r="G474" s="15">
        <f t="shared" si="102"/>
        <v>0</v>
      </c>
      <c r="H474" s="15">
        <f t="shared" si="103"/>
        <v>0</v>
      </c>
      <c r="I474" s="15">
        <f t="shared" si="104"/>
        <v>0</v>
      </c>
      <c r="J474" s="15">
        <f t="shared" si="105"/>
        <v>0</v>
      </c>
      <c r="K474" s="19"/>
      <c r="N474" s="2"/>
      <c r="O474" s="13" t="s">
        <v>24</v>
      </c>
      <c r="P474" s="18"/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</row>
    <row r="475" spans="1:22">
      <c r="A475" s="185"/>
      <c r="B475" s="13" t="s">
        <v>25</v>
      </c>
      <c r="C475" s="18"/>
      <c r="E475" s="15">
        <f t="shared" si="100"/>
        <v>0</v>
      </c>
      <c r="F475" s="15">
        <f t="shared" si="101"/>
        <v>0</v>
      </c>
      <c r="G475" s="15">
        <f t="shared" si="102"/>
        <v>0</v>
      </c>
      <c r="H475" s="15">
        <f t="shared" si="103"/>
        <v>0</v>
      </c>
      <c r="I475" s="15">
        <f t="shared" si="104"/>
        <v>0</v>
      </c>
      <c r="J475" s="15">
        <f t="shared" si="105"/>
        <v>0</v>
      </c>
      <c r="K475" s="19"/>
      <c r="N475" s="2"/>
      <c r="O475" s="13" t="s">
        <v>25</v>
      </c>
      <c r="P475" s="18"/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</row>
    <row r="476" spans="1:22">
      <c r="A476" s="192"/>
      <c r="B476" s="13" t="s">
        <v>249</v>
      </c>
      <c r="E476" s="15">
        <f t="shared" si="100"/>
        <v>0</v>
      </c>
      <c r="F476" s="15">
        <f t="shared" si="101"/>
        <v>0</v>
      </c>
      <c r="G476" s="15">
        <f t="shared" si="102"/>
        <v>0</v>
      </c>
      <c r="H476" s="15">
        <f t="shared" si="103"/>
        <v>0</v>
      </c>
      <c r="I476" s="15">
        <f t="shared" si="104"/>
        <v>0</v>
      </c>
      <c r="J476" s="15">
        <f t="shared" si="105"/>
        <v>0</v>
      </c>
      <c r="K476" s="19"/>
      <c r="N476" s="2"/>
      <c r="O476" s="13" t="s">
        <v>249</v>
      </c>
      <c r="Q476" s="15">
        <v>0</v>
      </c>
      <c r="R476" s="15">
        <v>0</v>
      </c>
      <c r="S476" s="15">
        <v>0</v>
      </c>
      <c r="T476" s="15">
        <v>0</v>
      </c>
      <c r="U476" s="15">
        <v>0</v>
      </c>
      <c r="V476" s="15">
        <v>0</v>
      </c>
    </row>
    <row r="478" spans="1:22" ht="15" thickBot="1"/>
    <row r="479" spans="1:22" ht="23.15" customHeight="1" thickBot="1">
      <c r="A479" s="144" t="s">
        <v>157</v>
      </c>
      <c r="B479" s="145"/>
      <c r="C479" s="145"/>
      <c r="D479" s="145"/>
      <c r="E479" s="145"/>
      <c r="F479" s="145"/>
      <c r="G479" s="145"/>
      <c r="H479" s="145"/>
      <c r="I479" s="145"/>
      <c r="J479" s="146"/>
    </row>
    <row r="480" spans="1:22" ht="15" thickBot="1"/>
    <row r="481" spans="1:22" ht="15" thickBot="1">
      <c r="A481" s="168" t="s">
        <v>153</v>
      </c>
      <c r="B481" s="169"/>
      <c r="C481" s="169"/>
      <c r="D481" s="169"/>
      <c r="E481" s="169"/>
      <c r="F481" s="169"/>
      <c r="G481" s="169"/>
      <c r="H481" s="169"/>
      <c r="I481" s="169"/>
      <c r="J481" s="170"/>
    </row>
    <row r="482" spans="1:22" ht="15" thickBot="1">
      <c r="A482" s="54"/>
      <c r="D482" s="125" t="s">
        <v>267</v>
      </c>
      <c r="N482" s="174" t="s">
        <v>153</v>
      </c>
    </row>
    <row r="483" spans="1:22">
      <c r="A483" s="85" t="s">
        <v>417</v>
      </c>
      <c r="B483" s="152"/>
      <c r="C483" s="152"/>
      <c r="D483" s="125"/>
      <c r="E483" s="68">
        <f>Q483*E$13</f>
        <v>25083694.577095732</v>
      </c>
      <c r="F483" s="68">
        <f t="shared" ref="F483:J483" si="106">R483*F$13</f>
        <v>26774703.712521017</v>
      </c>
      <c r="G483" s="68">
        <f t="shared" si="106"/>
        <v>28877631.644890431</v>
      </c>
      <c r="H483" s="68">
        <f t="shared" si="106"/>
        <v>30645904.041396998</v>
      </c>
      <c r="I483" s="68">
        <f t="shared" si="106"/>
        <v>31786813.379544187</v>
      </c>
      <c r="J483" s="68">
        <f t="shared" si="106"/>
        <v>32872670.33115574</v>
      </c>
      <c r="L483" s="7" t="s">
        <v>457</v>
      </c>
      <c r="N483" s="85" t="s">
        <v>417</v>
      </c>
      <c r="Q483" s="68">
        <v>25104191.857699871</v>
      </c>
      <c r="R483" s="68">
        <v>26959474.622417495</v>
      </c>
      <c r="S483" s="68">
        <v>28896051.490767803</v>
      </c>
      <c r="T483" s="68">
        <v>30681709.406343799</v>
      </c>
      <c r="U483" s="68">
        <v>31840823.536428344</v>
      </c>
      <c r="V483" s="68">
        <v>32945982.911570936</v>
      </c>
    </row>
    <row r="484" spans="1:22" s="219" customFormat="1">
      <c r="A484" s="85" t="s">
        <v>418</v>
      </c>
      <c r="D484" s="230">
        <v>7.0000000000000007E-2</v>
      </c>
      <c r="K484"/>
      <c r="Q484"/>
      <c r="R484"/>
      <c r="S484"/>
      <c r="T484"/>
      <c r="U484"/>
      <c r="V484"/>
    </row>
    <row r="485" spans="1:22" s="219" customFormat="1">
      <c r="A485" s="112" t="s">
        <v>419</v>
      </c>
      <c r="E485" s="68">
        <f>E483*$D$484</f>
        <v>1755858.6203967014</v>
      </c>
      <c r="F485" s="68">
        <f t="shared" ref="F485:J485" si="107">F483*$D$484</f>
        <v>1874229.2598764712</v>
      </c>
      <c r="G485" s="68">
        <f t="shared" si="107"/>
        <v>2021434.2151423304</v>
      </c>
      <c r="H485" s="68">
        <f t="shared" si="107"/>
        <v>2145213.28289779</v>
      </c>
      <c r="I485" s="68">
        <f t="shared" si="107"/>
        <v>2225076.9365680935</v>
      </c>
      <c r="J485" s="68">
        <f t="shared" si="107"/>
        <v>2301086.9231809019</v>
      </c>
      <c r="K485"/>
      <c r="Q485"/>
      <c r="R485"/>
      <c r="S485"/>
      <c r="T485"/>
      <c r="U485"/>
      <c r="V485"/>
    </row>
    <row r="486" spans="1:22" s="219" customFormat="1">
      <c r="A486" s="112" t="s">
        <v>420</v>
      </c>
      <c r="D486" s="231">
        <v>0.54</v>
      </c>
      <c r="K486"/>
      <c r="Q486"/>
      <c r="R486"/>
      <c r="S486"/>
      <c r="T486"/>
      <c r="U486"/>
      <c r="V486"/>
    </row>
    <row r="487" spans="1:22" s="219" customFormat="1" ht="15" thickBot="1">
      <c r="A487" s="112" t="s">
        <v>291</v>
      </c>
      <c r="E487" s="127">
        <f>E485*$D$486</f>
        <v>948163.65501421876</v>
      </c>
      <c r="F487" s="127">
        <f t="shared" ref="F487:J487" si="108">F485*$D$486</f>
        <v>1012083.8003332946</v>
      </c>
      <c r="G487" s="127">
        <f t="shared" si="108"/>
        <v>1091574.4761768584</v>
      </c>
      <c r="H487" s="127">
        <f t="shared" si="108"/>
        <v>1158415.1727648065</v>
      </c>
      <c r="I487" s="127">
        <f t="shared" si="108"/>
        <v>1201541.5457467705</v>
      </c>
      <c r="J487" s="127">
        <f t="shared" si="108"/>
        <v>1242586.9385176871</v>
      </c>
      <c r="K487"/>
      <c r="Q487"/>
      <c r="R487"/>
      <c r="S487"/>
      <c r="T487"/>
      <c r="U487"/>
      <c r="V487"/>
    </row>
    <row r="488" spans="1:22" s="219" customFormat="1">
      <c r="A488" s="112"/>
      <c r="K488"/>
      <c r="Q488"/>
      <c r="R488"/>
      <c r="S488"/>
      <c r="T488"/>
      <c r="U488"/>
      <c r="V488"/>
    </row>
    <row r="489" spans="1:22" s="219" customFormat="1">
      <c r="A489" s="85" t="s">
        <v>417</v>
      </c>
      <c r="E489" s="66">
        <v>0</v>
      </c>
      <c r="F489" s="66">
        <v>0</v>
      </c>
      <c r="G489" s="66">
        <v>0</v>
      </c>
      <c r="H489" s="66">
        <v>0</v>
      </c>
      <c r="I489" s="66">
        <v>0</v>
      </c>
      <c r="J489" s="66">
        <v>0</v>
      </c>
      <c r="K489"/>
      <c r="Q489"/>
      <c r="R489"/>
      <c r="S489"/>
      <c r="T489"/>
      <c r="U489"/>
      <c r="V489"/>
    </row>
    <row r="490" spans="1:22" s="219" customFormat="1">
      <c r="A490" s="85" t="s">
        <v>418</v>
      </c>
      <c r="D490" s="230">
        <v>7.0000000000000007E-2</v>
      </c>
      <c r="Q490"/>
      <c r="R490"/>
      <c r="S490"/>
      <c r="T490"/>
      <c r="U490"/>
      <c r="V490"/>
    </row>
    <row r="491" spans="1:22" s="219" customFormat="1">
      <c r="A491" s="112" t="s">
        <v>419</v>
      </c>
      <c r="E491" s="68">
        <f>E489*$D$484</f>
        <v>0</v>
      </c>
      <c r="F491" s="68">
        <f t="shared" ref="F491:J491" si="109">F489*$D$484</f>
        <v>0</v>
      </c>
      <c r="G491" s="68">
        <f t="shared" si="109"/>
        <v>0</v>
      </c>
      <c r="H491" s="68">
        <f t="shared" si="109"/>
        <v>0</v>
      </c>
      <c r="I491" s="68">
        <f t="shared" si="109"/>
        <v>0</v>
      </c>
      <c r="J491" s="68">
        <f t="shared" si="109"/>
        <v>0</v>
      </c>
      <c r="Q491"/>
      <c r="R491"/>
      <c r="S491"/>
      <c r="T491"/>
      <c r="U491"/>
      <c r="V491"/>
    </row>
    <row r="492" spans="1:22" s="219" customFormat="1">
      <c r="A492" s="112" t="s">
        <v>420</v>
      </c>
      <c r="D492" s="231">
        <v>0.54</v>
      </c>
      <c r="Q492"/>
      <c r="R492"/>
      <c r="S492"/>
      <c r="T492"/>
      <c r="U492"/>
      <c r="V492"/>
    </row>
    <row r="493" spans="1:22" s="219" customFormat="1" ht="15" thickBot="1">
      <c r="A493" s="112" t="s">
        <v>188</v>
      </c>
      <c r="E493" s="127">
        <f>E491*$D$486</f>
        <v>0</v>
      </c>
      <c r="F493" s="127">
        <f t="shared" ref="F493:J493" si="110">F491*$D$486</f>
        <v>0</v>
      </c>
      <c r="G493" s="127">
        <f t="shared" si="110"/>
        <v>0</v>
      </c>
      <c r="H493" s="127">
        <f t="shared" si="110"/>
        <v>0</v>
      </c>
      <c r="I493" s="127">
        <f t="shared" si="110"/>
        <v>0</v>
      </c>
      <c r="J493" s="127">
        <f t="shared" si="110"/>
        <v>0</v>
      </c>
      <c r="Q493"/>
      <c r="R493"/>
      <c r="S493"/>
      <c r="T493"/>
      <c r="U493"/>
      <c r="V493"/>
    </row>
    <row r="494" spans="1:22" s="219" customFormat="1" ht="15" thickBot="1">
      <c r="Q494"/>
      <c r="R494"/>
      <c r="S494"/>
      <c r="T494"/>
      <c r="U494"/>
      <c r="V494"/>
    </row>
    <row r="495" spans="1:22" ht="15" thickBot="1">
      <c r="A495" s="168" t="s">
        <v>154</v>
      </c>
      <c r="B495" s="169"/>
      <c r="C495" s="169"/>
      <c r="D495" s="169"/>
      <c r="E495" s="169"/>
      <c r="F495" s="169"/>
      <c r="G495" s="169"/>
      <c r="H495" s="169"/>
      <c r="I495" s="169"/>
      <c r="J495" s="170"/>
    </row>
    <row r="496" spans="1:22" ht="15" thickBot="1">
      <c r="N496" s="174" t="s">
        <v>154</v>
      </c>
    </row>
    <row r="497" spans="1:22">
      <c r="A497" s="112" t="s">
        <v>189</v>
      </c>
      <c r="B497" s="152"/>
      <c r="C497" s="152"/>
      <c r="D497" s="152"/>
      <c r="E497" s="68">
        <f t="shared" ref="E497:J497" si="111">Q497*E13</f>
        <v>49959.17558167113</v>
      </c>
      <c r="F497" s="68">
        <f t="shared" si="111"/>
        <v>49657.317302202107</v>
      </c>
      <c r="G497" s="68">
        <f t="shared" si="111"/>
        <v>49968.127399891891</v>
      </c>
      <c r="H497" s="68">
        <f t="shared" si="111"/>
        <v>49941.65030951731</v>
      </c>
      <c r="I497" s="68">
        <f t="shared" si="111"/>
        <v>49915.187248812261</v>
      </c>
      <c r="J497" s="68">
        <f t="shared" si="111"/>
        <v>49888.738210342708</v>
      </c>
      <c r="K497" s="54"/>
      <c r="L497" s="7" t="s">
        <v>458</v>
      </c>
      <c r="N497" s="112" t="s">
        <v>189</v>
      </c>
      <c r="Q497" s="68">
        <f>50000</f>
        <v>50000</v>
      </c>
      <c r="R497" s="68">
        <f>50000</f>
        <v>50000</v>
      </c>
      <c r="S497" s="68">
        <f>50000</f>
        <v>50000</v>
      </c>
      <c r="T497" s="68">
        <f>50000</f>
        <v>50000</v>
      </c>
      <c r="U497" s="68">
        <f>50000</f>
        <v>50000</v>
      </c>
      <c r="V497" s="68">
        <f>50000</f>
        <v>50000</v>
      </c>
    </row>
    <row r="498" spans="1:22">
      <c r="A498" s="112" t="s">
        <v>190</v>
      </c>
      <c r="B498" s="152"/>
      <c r="C498" s="152"/>
      <c r="D498" s="152"/>
      <c r="E498" s="66">
        <v>0</v>
      </c>
      <c r="F498" s="66">
        <v>0</v>
      </c>
      <c r="G498" s="66">
        <v>0</v>
      </c>
      <c r="H498" s="66">
        <v>0</v>
      </c>
      <c r="I498" s="66">
        <v>0</v>
      </c>
      <c r="J498" s="66">
        <v>0</v>
      </c>
    </row>
    <row r="499" spans="1:22" ht="15" thickBot="1"/>
    <row r="500" spans="1:22" ht="15" thickBot="1">
      <c r="A500" s="168" t="s">
        <v>155</v>
      </c>
      <c r="B500" s="169"/>
      <c r="C500" s="169"/>
      <c r="D500" s="169"/>
      <c r="E500" s="169"/>
      <c r="F500" s="169"/>
      <c r="G500" s="169"/>
      <c r="H500" s="169"/>
      <c r="I500" s="169"/>
      <c r="J500" s="170"/>
    </row>
    <row r="501" spans="1:22" ht="15" thickBot="1">
      <c r="N501" s="174" t="s">
        <v>155</v>
      </c>
    </row>
    <row r="502" spans="1:22">
      <c r="A502" s="112" t="s">
        <v>191</v>
      </c>
      <c r="B502" s="152"/>
      <c r="C502" s="152"/>
      <c r="D502" s="152"/>
      <c r="E502" s="68">
        <f t="shared" ref="E502:J502" si="112">Q502*E13</f>
        <v>174857.11453584896</v>
      </c>
      <c r="F502" s="68">
        <f t="shared" si="112"/>
        <v>0</v>
      </c>
      <c r="G502" s="68">
        <f t="shared" si="112"/>
        <v>0</v>
      </c>
      <c r="H502" s="68">
        <f t="shared" si="112"/>
        <v>0</v>
      </c>
      <c r="I502" s="68">
        <f t="shared" si="112"/>
        <v>0</v>
      </c>
      <c r="J502" s="68">
        <f t="shared" si="112"/>
        <v>0</v>
      </c>
      <c r="K502" s="54"/>
      <c r="L502" s="7" t="s">
        <v>459</v>
      </c>
      <c r="N502" s="112" t="s">
        <v>191</v>
      </c>
      <c r="Q502" s="68">
        <f>175000</f>
        <v>175000</v>
      </c>
      <c r="R502" s="68">
        <f>0</f>
        <v>0</v>
      </c>
      <c r="S502" s="68">
        <f>0</f>
        <v>0</v>
      </c>
      <c r="T502" s="68">
        <f>0</f>
        <v>0</v>
      </c>
      <c r="U502" s="68">
        <f>0</f>
        <v>0</v>
      </c>
      <c r="V502" s="68">
        <f>0</f>
        <v>0</v>
      </c>
    </row>
    <row r="503" spans="1:22">
      <c r="A503" s="112" t="s">
        <v>192</v>
      </c>
      <c r="B503" s="152"/>
      <c r="C503" s="152"/>
      <c r="D503" s="152"/>
      <c r="E503" s="66">
        <v>0</v>
      </c>
      <c r="F503" s="66">
        <v>0</v>
      </c>
      <c r="G503" s="66">
        <v>0</v>
      </c>
      <c r="H503" s="66">
        <v>0</v>
      </c>
      <c r="I503" s="66">
        <v>0</v>
      </c>
      <c r="J503" s="66">
        <v>0</v>
      </c>
    </row>
    <row r="504" spans="1:22" ht="15" thickBot="1"/>
    <row r="505" spans="1:22" ht="15" thickBot="1">
      <c r="A505" s="168" t="s">
        <v>421</v>
      </c>
      <c r="B505" s="169"/>
      <c r="C505" s="169"/>
      <c r="D505" s="169"/>
      <c r="E505" s="169"/>
      <c r="F505" s="169"/>
      <c r="G505" s="169"/>
      <c r="H505" s="169"/>
      <c r="I505" s="169"/>
      <c r="J505" s="170"/>
    </row>
    <row r="506" spans="1:22">
      <c r="A506"/>
    </row>
    <row r="507" spans="1:22" ht="15" thickBot="1">
      <c r="A507" s="54" t="s">
        <v>341</v>
      </c>
      <c r="D507" s="125" t="s">
        <v>267</v>
      </c>
    </row>
    <row r="508" spans="1:22" ht="15" thickBot="1">
      <c r="A508" s="118" t="s">
        <v>317</v>
      </c>
      <c r="E508" s="68">
        <v>2000</v>
      </c>
      <c r="F508" s="68">
        <v>2750</v>
      </c>
      <c r="G508" s="68">
        <v>3524</v>
      </c>
      <c r="H508" s="68">
        <v>3371</v>
      </c>
      <c r="I508" s="68">
        <v>3224</v>
      </c>
      <c r="J508" s="68">
        <v>3084</v>
      </c>
      <c r="L508" s="7" t="s">
        <v>460</v>
      </c>
      <c r="N508" s="168" t="s">
        <v>203</v>
      </c>
    </row>
    <row r="509" spans="1:22">
      <c r="A509" s="8" t="s">
        <v>361</v>
      </c>
      <c r="E509" s="68">
        <f>Q509*E$13</f>
        <v>294.679201250929</v>
      </c>
      <c r="F509" s="68">
        <f t="shared" ref="F509:J509" si="113">R509*F$13</f>
        <v>292.89872037530893</v>
      </c>
      <c r="G509" s="68">
        <f t="shared" si="113"/>
        <v>294.73200265552236</v>
      </c>
      <c r="H509" s="68">
        <f t="shared" si="113"/>
        <v>294.57583018565691</v>
      </c>
      <c r="I509" s="68">
        <f t="shared" si="113"/>
        <v>294.41974046839425</v>
      </c>
      <c r="J509" s="68">
        <f t="shared" si="113"/>
        <v>294.26373345988543</v>
      </c>
      <c r="L509" s="7" t="s">
        <v>487</v>
      </c>
      <c r="N509" s="8" t="s">
        <v>361</v>
      </c>
      <c r="Q509" s="68">
        <v>294.92</v>
      </c>
      <c r="R509" s="68">
        <v>294.92</v>
      </c>
      <c r="S509" s="68">
        <v>294.92</v>
      </c>
      <c r="T509" s="68">
        <v>294.92</v>
      </c>
      <c r="U509" s="68">
        <v>294.92</v>
      </c>
      <c r="V509" s="68">
        <v>294.92</v>
      </c>
    </row>
    <row r="510" spans="1:22" ht="15" thickBot="1">
      <c r="A510" s="221" t="s">
        <v>362</v>
      </c>
      <c r="E510" s="127">
        <f t="shared" ref="E510:J510" si="114">E508*E509</f>
        <v>589358.40250185796</v>
      </c>
      <c r="F510" s="127">
        <f t="shared" si="114"/>
        <v>805471.48103209957</v>
      </c>
      <c r="G510" s="127">
        <f t="shared" si="114"/>
        <v>1038635.5773580609</v>
      </c>
      <c r="H510" s="127">
        <f t="shared" si="114"/>
        <v>993015.12355584942</v>
      </c>
      <c r="I510" s="127">
        <f t="shared" si="114"/>
        <v>949209.24327010312</v>
      </c>
      <c r="J510" s="127">
        <f t="shared" si="114"/>
        <v>907509.35399028671</v>
      </c>
    </row>
    <row r="511" spans="1:22">
      <c r="A511"/>
      <c r="E511" s="85"/>
      <c r="F511" s="85"/>
      <c r="G511" s="85"/>
      <c r="H511" s="85"/>
      <c r="I511" s="85"/>
      <c r="J511" s="85"/>
    </row>
    <row r="512" spans="1:22">
      <c r="A512" s="8" t="s">
        <v>318</v>
      </c>
      <c r="E512" s="68">
        <f>Q512*E$13</f>
        <v>587824.12167985842</v>
      </c>
      <c r="F512" s="68">
        <f t="shared" ref="F512:J512" si="115">R512*F$13</f>
        <v>584272.43020507426</v>
      </c>
      <c r="G512" s="68">
        <f t="shared" si="115"/>
        <v>587929.4495725187</v>
      </c>
      <c r="H512" s="68">
        <f t="shared" si="115"/>
        <v>587617.91776253842</v>
      </c>
      <c r="I512" s="68">
        <f t="shared" si="115"/>
        <v>587306.55102690298</v>
      </c>
      <c r="J512" s="68">
        <f t="shared" si="115"/>
        <v>586995.34927814256</v>
      </c>
      <c r="N512" s="8" t="s">
        <v>318</v>
      </c>
      <c r="Q512" s="68">
        <v>588304.46543188917</v>
      </c>
      <c r="R512" s="68">
        <v>588304.46543188917</v>
      </c>
      <c r="S512" s="68">
        <v>588304.46543188917</v>
      </c>
      <c r="T512" s="68">
        <v>588304.46543188917</v>
      </c>
      <c r="U512" s="68">
        <v>588304.46543188917</v>
      </c>
      <c r="V512" s="68">
        <v>588304.46543188917</v>
      </c>
    </row>
    <row r="514" spans="1:22" ht="15" thickBot="1">
      <c r="A514" s="118" t="s">
        <v>364</v>
      </c>
      <c r="E514" s="127">
        <f>SUM(E510+E512)</f>
        <v>1177182.5241817164</v>
      </c>
      <c r="F514" s="127">
        <f t="shared" ref="F514:J514" si="116">SUM(F510+F512)</f>
        <v>1389743.9112371737</v>
      </c>
      <c r="G514" s="127">
        <f t="shared" si="116"/>
        <v>1626565.0269305794</v>
      </c>
      <c r="H514" s="127">
        <f t="shared" si="116"/>
        <v>1580633.0413183877</v>
      </c>
      <c r="I514" s="127">
        <f t="shared" si="116"/>
        <v>1536515.794297006</v>
      </c>
      <c r="J514" s="127">
        <f t="shared" si="116"/>
        <v>1494504.7032684293</v>
      </c>
    </row>
    <row r="515" spans="1:22">
      <c r="A515" s="118"/>
      <c r="E515" s="126"/>
      <c r="F515" s="126"/>
      <c r="G515" s="126"/>
      <c r="H515" s="126"/>
      <c r="I515" s="126"/>
      <c r="J515" s="126"/>
    </row>
    <row r="516" spans="1:22">
      <c r="A516" s="54" t="s">
        <v>340</v>
      </c>
    </row>
    <row r="517" spans="1:22">
      <c r="A517" s="118" t="s">
        <v>317</v>
      </c>
      <c r="E517" s="68">
        <f t="shared" ref="E517:J517" si="117">E42</f>
        <v>0</v>
      </c>
      <c r="F517" s="68">
        <f t="shared" si="117"/>
        <v>0</v>
      </c>
      <c r="G517" s="68">
        <f t="shared" si="117"/>
        <v>0</v>
      </c>
      <c r="H517" s="68">
        <f t="shared" si="117"/>
        <v>0</v>
      </c>
      <c r="I517" s="68">
        <f t="shared" si="117"/>
        <v>0</v>
      </c>
      <c r="J517" s="68">
        <f t="shared" si="117"/>
        <v>0</v>
      </c>
      <c r="L517" s="7"/>
    </row>
    <row r="518" spans="1:22">
      <c r="A518" s="8" t="s">
        <v>361</v>
      </c>
      <c r="E518" s="68">
        <f t="shared" ref="E518:J518" si="118">E509</f>
        <v>294.679201250929</v>
      </c>
      <c r="F518" s="68">
        <f t="shared" si="118"/>
        <v>292.89872037530893</v>
      </c>
      <c r="G518" s="68">
        <f t="shared" si="118"/>
        <v>294.73200265552236</v>
      </c>
      <c r="H518" s="68">
        <f t="shared" si="118"/>
        <v>294.57583018565691</v>
      </c>
      <c r="I518" s="68">
        <f t="shared" si="118"/>
        <v>294.41974046839425</v>
      </c>
      <c r="J518" s="68">
        <f t="shared" si="118"/>
        <v>294.26373345988543</v>
      </c>
    </row>
    <row r="519" spans="1:22" ht="15" thickBot="1">
      <c r="A519" s="221" t="s">
        <v>362</v>
      </c>
      <c r="E519" s="127">
        <f t="shared" ref="E519:J519" si="119">E517*E518</f>
        <v>0</v>
      </c>
      <c r="F519" s="127">
        <f t="shared" si="119"/>
        <v>0</v>
      </c>
      <c r="G519" s="127">
        <f t="shared" si="119"/>
        <v>0</v>
      </c>
      <c r="H519" s="127">
        <f t="shared" si="119"/>
        <v>0</v>
      </c>
      <c r="I519" s="127">
        <f t="shared" si="119"/>
        <v>0</v>
      </c>
      <c r="J519" s="127">
        <f t="shared" si="119"/>
        <v>0</v>
      </c>
    </row>
    <row r="520" spans="1:22">
      <c r="A520"/>
    </row>
    <row r="521" spans="1:22">
      <c r="A521" s="8" t="s">
        <v>318</v>
      </c>
      <c r="E521" s="68">
        <f t="shared" ref="E521:J521" si="120">E512</f>
        <v>587824.12167985842</v>
      </c>
      <c r="F521" s="68">
        <f t="shared" si="120"/>
        <v>584272.43020507426</v>
      </c>
      <c r="G521" s="68">
        <f t="shared" si="120"/>
        <v>587929.4495725187</v>
      </c>
      <c r="H521" s="68">
        <f t="shared" si="120"/>
        <v>587617.91776253842</v>
      </c>
      <c r="I521" s="68">
        <f t="shared" si="120"/>
        <v>587306.55102690298</v>
      </c>
      <c r="J521" s="68">
        <f t="shared" si="120"/>
        <v>586995.34927814256</v>
      </c>
    </row>
    <row r="522" spans="1:22">
      <c r="B522" s="199"/>
    </row>
    <row r="523" spans="1:22" ht="15" thickBot="1">
      <c r="A523" s="118" t="s">
        <v>363</v>
      </c>
      <c r="E523" s="127">
        <f>SUM(E519+E521)</f>
        <v>587824.12167985842</v>
      </c>
      <c r="F523" s="127">
        <f t="shared" ref="F523:J523" si="121">SUM(F519+F521)</f>
        <v>584272.43020507426</v>
      </c>
      <c r="G523" s="127">
        <f t="shared" si="121"/>
        <v>587929.4495725187</v>
      </c>
      <c r="H523" s="127">
        <f t="shared" si="121"/>
        <v>587617.91776253842</v>
      </c>
      <c r="I523" s="127">
        <f t="shared" si="121"/>
        <v>587306.55102690298</v>
      </c>
      <c r="J523" s="127">
        <f t="shared" si="121"/>
        <v>586995.34927814256</v>
      </c>
    </row>
    <row r="524" spans="1:22" ht="15" thickBot="1"/>
    <row r="525" spans="1:22" ht="15" thickBot="1">
      <c r="A525" s="168" t="s">
        <v>342</v>
      </c>
      <c r="B525" s="169"/>
      <c r="C525" s="169"/>
      <c r="D525" s="169"/>
      <c r="E525" s="169"/>
      <c r="F525" s="169"/>
      <c r="G525" s="169"/>
      <c r="H525" s="169"/>
      <c r="I525" s="169"/>
      <c r="J525" s="170"/>
      <c r="L525" s="7" t="s">
        <v>461</v>
      </c>
      <c r="N525" s="168" t="s">
        <v>342</v>
      </c>
    </row>
    <row r="526" spans="1:22">
      <c r="A526" s="229" t="s">
        <v>58</v>
      </c>
      <c r="N526" s="229" t="s">
        <v>58</v>
      </c>
    </row>
    <row r="527" spans="1:22">
      <c r="A527" s="118" t="s">
        <v>482</v>
      </c>
      <c r="E527" s="68">
        <v>0</v>
      </c>
      <c r="F527" s="68">
        <v>0</v>
      </c>
      <c r="G527" s="68">
        <v>0</v>
      </c>
      <c r="H527" s="68">
        <v>0</v>
      </c>
      <c r="I527" s="68">
        <v>0</v>
      </c>
      <c r="J527" s="68">
        <v>0</v>
      </c>
      <c r="N527" s="118" t="s">
        <v>482</v>
      </c>
      <c r="Q527" s="68"/>
      <c r="R527" s="68"/>
      <c r="S527" s="68"/>
      <c r="T527" s="68"/>
      <c r="U527" s="68"/>
      <c r="V527" s="68"/>
    </row>
    <row r="528" spans="1:22">
      <c r="A528" s="118" t="s">
        <v>343</v>
      </c>
      <c r="E528" s="66">
        <v>0</v>
      </c>
      <c r="F528" s="66">
        <v>0</v>
      </c>
      <c r="G528" s="66">
        <v>0</v>
      </c>
      <c r="H528" s="66">
        <v>0</v>
      </c>
      <c r="I528" s="66">
        <v>0</v>
      </c>
      <c r="J528" s="66">
        <v>0</v>
      </c>
    </row>
    <row r="529" spans="1:22">
      <c r="A529" s="118"/>
    </row>
    <row r="530" spans="1:22">
      <c r="A530" s="229" t="s">
        <v>59</v>
      </c>
      <c r="N530" s="229" t="s">
        <v>59</v>
      </c>
    </row>
    <row r="531" spans="1:22">
      <c r="A531" s="118" t="s">
        <v>482</v>
      </c>
      <c r="E531" s="68">
        <f>Q531*E$13</f>
        <v>211243.06074838326</v>
      </c>
      <c r="F531" s="68">
        <f t="shared" ref="F531:J531" si="122">R531*F$13</f>
        <v>184735.82144519108</v>
      </c>
      <c r="G531" s="68">
        <f t="shared" si="122"/>
        <v>189128.12851151393</v>
      </c>
      <c r="H531" s="68">
        <f t="shared" si="122"/>
        <v>195315.44899835865</v>
      </c>
      <c r="I531" s="68">
        <f t="shared" si="122"/>
        <v>191273.06987422009</v>
      </c>
      <c r="J531" s="68">
        <f t="shared" si="122"/>
        <v>192175.73825192251</v>
      </c>
      <c r="K531" s="54"/>
      <c r="N531" s="118" t="s">
        <v>482</v>
      </c>
      <c r="Q531" s="68">
        <v>211415.67919095475</v>
      </c>
      <c r="R531" s="68">
        <v>186010.67423853639</v>
      </c>
      <c r="S531" s="68">
        <v>189248.76551599882</v>
      </c>
      <c r="T531" s="68">
        <v>195543.6472241864</v>
      </c>
      <c r="U531" s="68">
        <v>191598.06906140724</v>
      </c>
      <c r="V531" s="68">
        <v>192604.32829716417</v>
      </c>
    </row>
    <row r="532" spans="1:22">
      <c r="A532" s="118" t="s">
        <v>343</v>
      </c>
      <c r="E532" s="66">
        <v>0</v>
      </c>
      <c r="F532" s="66">
        <v>0</v>
      </c>
      <c r="G532" s="66">
        <v>0</v>
      </c>
      <c r="H532" s="66">
        <v>0</v>
      </c>
      <c r="I532" s="66">
        <v>0</v>
      </c>
      <c r="J532" s="66">
        <v>0</v>
      </c>
    </row>
    <row r="533" spans="1:22" ht="15" thickBot="1"/>
    <row r="534" spans="1:22" ht="15" thickBot="1">
      <c r="A534" s="168" t="s">
        <v>372</v>
      </c>
      <c r="B534" s="169"/>
      <c r="C534" s="169"/>
      <c r="D534" s="169"/>
      <c r="E534" s="169"/>
      <c r="F534" s="169"/>
      <c r="G534" s="169"/>
      <c r="H534" s="169"/>
      <c r="I534" s="169"/>
      <c r="J534" s="170"/>
      <c r="L534" s="7" t="s">
        <v>462</v>
      </c>
    </row>
    <row r="535" spans="1:22">
      <c r="A535" s="229" t="s">
        <v>58</v>
      </c>
    </row>
    <row r="536" spans="1:22">
      <c r="A536" s="118" t="s">
        <v>483</v>
      </c>
      <c r="E536" s="68">
        <v>0</v>
      </c>
      <c r="F536" s="68">
        <v>0</v>
      </c>
      <c r="G536" s="68">
        <v>0</v>
      </c>
      <c r="H536" s="68">
        <v>0</v>
      </c>
      <c r="I536" s="68">
        <v>0</v>
      </c>
      <c r="J536" s="68">
        <v>0</v>
      </c>
    </row>
    <row r="537" spans="1:22">
      <c r="A537" s="118" t="s">
        <v>373</v>
      </c>
      <c r="E537" s="66">
        <v>0</v>
      </c>
      <c r="F537" s="66">
        <v>0</v>
      </c>
      <c r="G537" s="66">
        <v>0</v>
      </c>
      <c r="H537" s="66">
        <v>0</v>
      </c>
      <c r="I537" s="66">
        <v>0</v>
      </c>
      <c r="J537" s="66">
        <v>0</v>
      </c>
    </row>
    <row r="538" spans="1:22">
      <c r="A538" s="118"/>
      <c r="L538" s="197" t="s">
        <v>378</v>
      </c>
    </row>
    <row r="539" spans="1:22">
      <c r="A539" s="229" t="s">
        <v>59</v>
      </c>
    </row>
    <row r="540" spans="1:22">
      <c r="A540" s="118" t="s">
        <v>483</v>
      </c>
      <c r="E540" s="68">
        <v>0</v>
      </c>
      <c r="F540" s="68">
        <v>0</v>
      </c>
      <c r="G540" s="68">
        <v>0</v>
      </c>
      <c r="H540" s="68">
        <v>0</v>
      </c>
      <c r="I540" s="68">
        <v>0</v>
      </c>
      <c r="J540" s="68">
        <v>0</v>
      </c>
    </row>
    <row r="541" spans="1:22">
      <c r="A541" s="118" t="s">
        <v>373</v>
      </c>
      <c r="E541" s="66">
        <v>0</v>
      </c>
      <c r="F541" s="66">
        <v>0</v>
      </c>
      <c r="G541" s="66">
        <v>0</v>
      </c>
      <c r="H541" s="66">
        <v>0</v>
      </c>
      <c r="I541" s="66">
        <v>0</v>
      </c>
      <c r="J541" s="66">
        <v>0</v>
      </c>
    </row>
    <row r="542" spans="1:22" ht="15" thickBot="1"/>
    <row r="543" spans="1:22" ht="15" thickBot="1">
      <c r="A543" s="168" t="s">
        <v>374</v>
      </c>
      <c r="B543" s="169"/>
      <c r="C543" s="169"/>
      <c r="D543" s="169"/>
      <c r="E543" s="169"/>
      <c r="F543" s="169"/>
      <c r="G543" s="169"/>
      <c r="H543" s="169"/>
      <c r="I543" s="169"/>
      <c r="J543" s="170"/>
      <c r="L543" s="7" t="s">
        <v>463</v>
      </c>
    </row>
    <row r="544" spans="1:22">
      <c r="A544" s="229" t="s">
        <v>58</v>
      </c>
    </row>
    <row r="545" spans="1:22">
      <c r="A545" s="118" t="s">
        <v>484</v>
      </c>
      <c r="E545" s="68">
        <v>0</v>
      </c>
      <c r="F545" s="68">
        <v>0</v>
      </c>
      <c r="G545" s="68">
        <v>0</v>
      </c>
      <c r="H545" s="68">
        <v>0</v>
      </c>
      <c r="I545" s="68">
        <v>0</v>
      </c>
      <c r="J545" s="68">
        <v>0</v>
      </c>
    </row>
    <row r="546" spans="1:22">
      <c r="A546" s="118" t="s">
        <v>375</v>
      </c>
      <c r="E546" s="66">
        <v>0</v>
      </c>
      <c r="F546" s="66">
        <v>0</v>
      </c>
      <c r="G546" s="66">
        <v>0</v>
      </c>
      <c r="H546" s="66">
        <v>0</v>
      </c>
      <c r="I546" s="66">
        <v>0</v>
      </c>
      <c r="J546" s="66">
        <v>0</v>
      </c>
    </row>
    <row r="547" spans="1:22">
      <c r="A547" s="118"/>
      <c r="L547" s="197" t="s">
        <v>378</v>
      </c>
    </row>
    <row r="548" spans="1:22">
      <c r="A548" s="229" t="s">
        <v>59</v>
      </c>
      <c r="N548" s="229" t="s">
        <v>59</v>
      </c>
    </row>
    <row r="549" spans="1:22">
      <c r="A549" s="118" t="s">
        <v>484</v>
      </c>
      <c r="E549" s="68">
        <f>Q549*E$13</f>
        <v>0</v>
      </c>
      <c r="F549" s="68">
        <f t="shared" ref="F549:J549" si="123">R549*F$13</f>
        <v>99314.634604404215</v>
      </c>
      <c r="G549" s="68">
        <f t="shared" si="123"/>
        <v>99936.254799783783</v>
      </c>
      <c r="H549" s="68">
        <f t="shared" si="123"/>
        <v>99883.30061903462</v>
      </c>
      <c r="I549" s="68">
        <f t="shared" si="123"/>
        <v>99830.374497624522</v>
      </c>
      <c r="J549" s="68">
        <f t="shared" si="123"/>
        <v>99777.476420685416</v>
      </c>
      <c r="K549" s="54"/>
      <c r="N549" s="118" t="s">
        <v>484</v>
      </c>
      <c r="Q549" s="68">
        <v>0</v>
      </c>
      <c r="R549" s="68">
        <v>100000</v>
      </c>
      <c r="S549" s="68">
        <v>100000</v>
      </c>
      <c r="T549" s="68">
        <v>100000</v>
      </c>
      <c r="U549" s="68">
        <v>100000</v>
      </c>
      <c r="V549" s="68">
        <v>100000</v>
      </c>
    </row>
    <row r="550" spans="1:22">
      <c r="A550" s="118" t="s">
        <v>375</v>
      </c>
      <c r="E550" s="66">
        <v>0</v>
      </c>
      <c r="F550" s="66">
        <v>0</v>
      </c>
      <c r="G550" s="66">
        <v>0</v>
      </c>
      <c r="H550" s="66">
        <v>0</v>
      </c>
      <c r="I550" s="66">
        <v>0</v>
      </c>
      <c r="J550" s="66">
        <v>0</v>
      </c>
    </row>
    <row r="551" spans="1:22" ht="15" thickBot="1"/>
    <row r="552" spans="1:22" ht="15" thickBot="1">
      <c r="A552" s="139" t="s">
        <v>377</v>
      </c>
      <c r="B552" s="140"/>
      <c r="C552" s="140"/>
      <c r="D552" s="140"/>
      <c r="E552" s="140"/>
      <c r="F552" s="140"/>
      <c r="G552" s="140"/>
      <c r="H552" s="140"/>
      <c r="I552" s="140"/>
      <c r="J552" s="141"/>
      <c r="L552" s="7" t="s">
        <v>464</v>
      </c>
    </row>
    <row r="553" spans="1:22">
      <c r="A553" s="229" t="s">
        <v>58</v>
      </c>
    </row>
    <row r="554" spans="1:22">
      <c r="A554" s="118" t="s">
        <v>379</v>
      </c>
      <c r="B554" s="18" t="s">
        <v>71</v>
      </c>
      <c r="E554" s="68">
        <v>0</v>
      </c>
      <c r="F554" s="68">
        <v>0</v>
      </c>
      <c r="G554" s="68">
        <v>0</v>
      </c>
      <c r="H554" s="68">
        <v>0</v>
      </c>
      <c r="I554" s="68">
        <v>0</v>
      </c>
      <c r="J554" s="68">
        <v>0</v>
      </c>
    </row>
    <row r="555" spans="1:22">
      <c r="A555" s="118" t="s">
        <v>380</v>
      </c>
      <c r="B555" s="18" t="s">
        <v>71</v>
      </c>
      <c r="E555" s="66">
        <v>0</v>
      </c>
      <c r="F555" s="66">
        <v>0</v>
      </c>
      <c r="G555" s="66">
        <v>0</v>
      </c>
      <c r="H555" s="66">
        <v>0</v>
      </c>
      <c r="I555" s="66">
        <v>0</v>
      </c>
      <c r="J555" s="66">
        <v>0</v>
      </c>
    </row>
    <row r="556" spans="1:22">
      <c r="A556" s="118"/>
      <c r="B556" s="18"/>
      <c r="L556" s="197" t="s">
        <v>378</v>
      </c>
    </row>
    <row r="557" spans="1:22">
      <c r="A557" s="229" t="s">
        <v>59</v>
      </c>
    </row>
    <row r="558" spans="1:22">
      <c r="A558" s="118" t="s">
        <v>379</v>
      </c>
      <c r="B558" s="18" t="s">
        <v>71</v>
      </c>
      <c r="E558" s="68">
        <v>0</v>
      </c>
      <c r="F558" s="68">
        <v>0</v>
      </c>
      <c r="G558" s="68">
        <v>0</v>
      </c>
      <c r="H558" s="68">
        <v>0</v>
      </c>
      <c r="I558" s="68">
        <v>0</v>
      </c>
      <c r="J558" s="68">
        <v>0</v>
      </c>
    </row>
    <row r="559" spans="1:22">
      <c r="A559" s="118" t="s">
        <v>380</v>
      </c>
      <c r="B559" s="18" t="s">
        <v>71</v>
      </c>
      <c r="E559" s="66">
        <v>0</v>
      </c>
      <c r="F559" s="66">
        <v>0</v>
      </c>
      <c r="G559" s="66">
        <v>0</v>
      </c>
      <c r="H559" s="66">
        <v>0</v>
      </c>
      <c r="I559" s="66">
        <v>0</v>
      </c>
      <c r="J559" s="66">
        <v>0</v>
      </c>
    </row>
    <row r="560" spans="1:22" ht="15" thickBot="1"/>
    <row r="561" spans="1:12" ht="15" thickBot="1">
      <c r="A561" s="139" t="s">
        <v>381</v>
      </c>
      <c r="B561" s="140"/>
      <c r="C561" s="140"/>
      <c r="D561" s="140"/>
      <c r="E561" s="140"/>
      <c r="F561" s="140"/>
      <c r="G561" s="140"/>
      <c r="H561" s="140"/>
      <c r="I561" s="140"/>
      <c r="J561" s="141"/>
      <c r="L561" s="7" t="s">
        <v>465</v>
      </c>
    </row>
    <row r="562" spans="1:12">
      <c r="A562" s="229" t="s">
        <v>58</v>
      </c>
    </row>
    <row r="563" spans="1:12">
      <c r="A563" s="118" t="s">
        <v>382</v>
      </c>
      <c r="B563" s="18" t="s">
        <v>71</v>
      </c>
      <c r="E563" s="68">
        <v>0</v>
      </c>
      <c r="F563" s="68">
        <v>0</v>
      </c>
      <c r="G563" s="68">
        <v>0</v>
      </c>
      <c r="H563" s="68">
        <v>0</v>
      </c>
      <c r="I563" s="68">
        <v>0</v>
      </c>
      <c r="J563" s="68">
        <v>0</v>
      </c>
    </row>
    <row r="564" spans="1:12">
      <c r="A564" s="118" t="s">
        <v>383</v>
      </c>
      <c r="B564" s="18" t="s">
        <v>71</v>
      </c>
      <c r="E564" s="66">
        <v>0</v>
      </c>
      <c r="F564" s="66">
        <v>0</v>
      </c>
      <c r="G564" s="66">
        <v>0</v>
      </c>
      <c r="H564" s="66">
        <v>0</v>
      </c>
      <c r="I564" s="66">
        <v>0</v>
      </c>
      <c r="J564" s="66">
        <v>0</v>
      </c>
    </row>
    <row r="565" spans="1:12">
      <c r="A565" s="118"/>
      <c r="B565" s="18"/>
      <c r="L565" s="197" t="s">
        <v>378</v>
      </c>
    </row>
    <row r="566" spans="1:12">
      <c r="A566" s="229" t="s">
        <v>59</v>
      </c>
    </row>
    <row r="567" spans="1:12">
      <c r="A567" s="118" t="s">
        <v>382</v>
      </c>
      <c r="B567" s="18" t="s">
        <v>71</v>
      </c>
      <c r="E567" s="68">
        <v>0</v>
      </c>
      <c r="F567" s="68">
        <v>0</v>
      </c>
      <c r="G567" s="68">
        <v>0</v>
      </c>
      <c r="H567" s="68">
        <v>0</v>
      </c>
      <c r="I567" s="68">
        <v>0</v>
      </c>
      <c r="J567" s="68">
        <v>0</v>
      </c>
    </row>
    <row r="568" spans="1:12">
      <c r="A568" s="118" t="s">
        <v>383</v>
      </c>
      <c r="B568" s="18" t="s">
        <v>71</v>
      </c>
      <c r="E568" s="66">
        <v>0</v>
      </c>
      <c r="F568" s="66">
        <v>0</v>
      </c>
      <c r="G568" s="66">
        <v>0</v>
      </c>
      <c r="H568" s="66">
        <v>0</v>
      </c>
      <c r="I568" s="66">
        <v>0</v>
      </c>
      <c r="J568" s="66">
        <v>0</v>
      </c>
    </row>
    <row r="569" spans="1:12" ht="15" thickBot="1"/>
    <row r="570" spans="1:12" ht="15" thickBot="1">
      <c r="A570" s="139" t="s">
        <v>384</v>
      </c>
      <c r="B570" s="140"/>
      <c r="C570" s="140"/>
      <c r="D570" s="140"/>
      <c r="E570" s="140"/>
      <c r="F570" s="140"/>
      <c r="G570" s="140"/>
      <c r="H570" s="140"/>
      <c r="I570" s="140"/>
      <c r="J570" s="141"/>
      <c r="L570" s="7" t="s">
        <v>465</v>
      </c>
    </row>
    <row r="571" spans="1:12">
      <c r="A571" s="229" t="s">
        <v>58</v>
      </c>
    </row>
    <row r="572" spans="1:12">
      <c r="A572" s="118" t="s">
        <v>385</v>
      </c>
      <c r="B572" s="18" t="s">
        <v>71</v>
      </c>
      <c r="E572" s="68">
        <v>0</v>
      </c>
      <c r="F572" s="68">
        <v>0</v>
      </c>
      <c r="G572" s="68">
        <v>0</v>
      </c>
      <c r="H572" s="68">
        <v>0</v>
      </c>
      <c r="I572" s="68">
        <v>0</v>
      </c>
      <c r="J572" s="68">
        <v>0</v>
      </c>
    </row>
    <row r="573" spans="1:12">
      <c r="A573" s="118" t="s">
        <v>386</v>
      </c>
      <c r="B573" s="18" t="s">
        <v>71</v>
      </c>
      <c r="E573" s="66">
        <v>0</v>
      </c>
      <c r="F573" s="66">
        <v>0</v>
      </c>
      <c r="G573" s="66">
        <v>0</v>
      </c>
      <c r="H573" s="66">
        <v>0</v>
      </c>
      <c r="I573" s="66">
        <v>0</v>
      </c>
      <c r="J573" s="66">
        <v>0</v>
      </c>
    </row>
    <row r="574" spans="1:12">
      <c r="A574" s="118"/>
      <c r="B574" s="18"/>
      <c r="L574" s="197" t="s">
        <v>378</v>
      </c>
    </row>
    <row r="575" spans="1:12">
      <c r="A575" s="229" t="s">
        <v>59</v>
      </c>
    </row>
    <row r="576" spans="1:12">
      <c r="A576" s="118" t="s">
        <v>385</v>
      </c>
      <c r="B576" s="18" t="s">
        <v>71</v>
      </c>
      <c r="E576" s="68">
        <v>0</v>
      </c>
      <c r="F576" s="68">
        <v>0</v>
      </c>
      <c r="G576" s="68">
        <v>0</v>
      </c>
      <c r="H576" s="68">
        <v>0</v>
      </c>
      <c r="I576" s="68">
        <v>0</v>
      </c>
      <c r="J576" s="68">
        <v>0</v>
      </c>
    </row>
    <row r="577" spans="1:12">
      <c r="A577" s="118" t="s">
        <v>386</v>
      </c>
      <c r="B577" s="18" t="s">
        <v>71</v>
      </c>
      <c r="E577" s="66">
        <v>0</v>
      </c>
      <c r="F577" s="66">
        <v>0</v>
      </c>
      <c r="G577" s="66">
        <v>0</v>
      </c>
      <c r="H577" s="66">
        <v>0</v>
      </c>
      <c r="I577" s="66">
        <v>0</v>
      </c>
      <c r="J577" s="66">
        <v>0</v>
      </c>
    </row>
    <row r="578" spans="1:12" ht="15" thickBot="1"/>
    <row r="579" spans="1:12" ht="15" thickBot="1">
      <c r="A579" s="139" t="s">
        <v>387</v>
      </c>
      <c r="B579" s="140"/>
      <c r="C579" s="140"/>
      <c r="D579" s="140"/>
      <c r="E579" s="140"/>
      <c r="F579" s="140"/>
      <c r="G579" s="140"/>
      <c r="H579" s="140"/>
      <c r="I579" s="140"/>
      <c r="J579" s="141"/>
      <c r="L579" s="7" t="s">
        <v>465</v>
      </c>
    </row>
    <row r="580" spans="1:12">
      <c r="A580" s="229" t="s">
        <v>58</v>
      </c>
    </row>
    <row r="581" spans="1:12">
      <c r="A581" s="118" t="s">
        <v>388</v>
      </c>
      <c r="B581" s="18" t="s">
        <v>71</v>
      </c>
      <c r="E581" s="68">
        <v>0</v>
      </c>
      <c r="F581" s="68">
        <v>0</v>
      </c>
      <c r="G581" s="68">
        <v>0</v>
      </c>
      <c r="H581" s="68">
        <v>0</v>
      </c>
      <c r="I581" s="68">
        <v>0</v>
      </c>
      <c r="J581" s="68">
        <v>0</v>
      </c>
    </row>
    <row r="582" spans="1:12">
      <c r="A582" s="118" t="s">
        <v>389</v>
      </c>
      <c r="B582" s="18" t="s">
        <v>71</v>
      </c>
      <c r="E582" s="66">
        <v>0</v>
      </c>
      <c r="F582" s="66">
        <v>0</v>
      </c>
      <c r="G582" s="66">
        <v>0</v>
      </c>
      <c r="H582" s="66">
        <v>0</v>
      </c>
      <c r="I582" s="66">
        <v>0</v>
      </c>
      <c r="J582" s="66">
        <v>0</v>
      </c>
    </row>
    <row r="583" spans="1:12">
      <c r="A583" s="118"/>
      <c r="B583" s="18"/>
      <c r="L583" s="197" t="s">
        <v>378</v>
      </c>
    </row>
    <row r="584" spans="1:12">
      <c r="A584" s="229" t="s">
        <v>59</v>
      </c>
    </row>
    <row r="585" spans="1:12">
      <c r="A585" s="118" t="s">
        <v>388</v>
      </c>
      <c r="B585" s="18" t="s">
        <v>71</v>
      </c>
      <c r="E585" s="68">
        <v>0</v>
      </c>
      <c r="F585" s="68">
        <v>0</v>
      </c>
      <c r="G585" s="68">
        <v>0</v>
      </c>
      <c r="H585" s="68">
        <v>0</v>
      </c>
      <c r="I585" s="68">
        <v>0</v>
      </c>
      <c r="J585" s="68">
        <v>0</v>
      </c>
    </row>
    <row r="586" spans="1:12">
      <c r="A586" s="118" t="s">
        <v>389</v>
      </c>
      <c r="B586" s="18" t="s">
        <v>71</v>
      </c>
      <c r="E586" s="66">
        <v>0</v>
      </c>
      <c r="F586" s="66">
        <v>0</v>
      </c>
      <c r="G586" s="66">
        <v>0</v>
      </c>
      <c r="H586" s="66">
        <v>0</v>
      </c>
      <c r="I586" s="66">
        <v>0</v>
      </c>
      <c r="J586" s="66">
        <v>0</v>
      </c>
    </row>
  </sheetData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F113072-D9E2-4D88-91B9-D52FFF8962BD}">
            <xm:f>NOT(ISERROR(SEARCH("-",Q509)))</xm:f>
            <xm:f>"-"</xm:f>
            <x14:dxf>
              <font>
                <color rgb="FF9C0006"/>
              </font>
            </x14:dxf>
          </x14:cfRule>
          <xm:sqref>Q509:V509 Q511:V512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673"/>
  <sheetViews>
    <sheetView zoomScale="80" zoomScaleNormal="80" workbookViewId="0">
      <pane ySplit="4" topLeftCell="A35" activePane="bottomLeft" state="frozen"/>
      <selection activeCell="B1" sqref="B1"/>
      <selection pane="bottomLeft" activeCell="F54" sqref="F54"/>
    </sheetView>
  </sheetViews>
  <sheetFormatPr defaultColWidth="20.54296875" defaultRowHeight="14.5" outlineLevelRow="1"/>
  <cols>
    <col min="2" max="2" width="55.90625" customWidth="1"/>
    <col min="3" max="3" width="31.6328125" customWidth="1"/>
    <col min="4" max="11" width="10.54296875" customWidth="1"/>
    <col min="12" max="12" width="15.453125" customWidth="1"/>
    <col min="13" max="13" width="43.6328125" bestFit="1" customWidth="1"/>
    <col min="14" max="14" width="8.1796875" customWidth="1"/>
    <col min="15" max="15" width="8" customWidth="1"/>
  </cols>
  <sheetData>
    <row r="2" spans="1:18" s="2" customFormat="1" ht="54.65" customHeight="1">
      <c r="A2" s="193"/>
      <c r="B2" s="193"/>
      <c r="C2" s="198" t="s">
        <v>0</v>
      </c>
      <c r="D2" s="193"/>
      <c r="E2" s="193"/>
      <c r="F2" s="193"/>
      <c r="G2" s="193"/>
      <c r="H2" s="193"/>
      <c r="I2" s="193"/>
      <c r="J2" s="194"/>
      <c r="K2" s="42" t="s">
        <v>141</v>
      </c>
      <c r="L2" s="42" t="s">
        <v>140</v>
      </c>
      <c r="M2" s="42" t="s">
        <v>87</v>
      </c>
      <c r="N2"/>
      <c r="O2"/>
    </row>
    <row r="3" spans="1:18" s="2" customFormat="1" ht="15" thickBot="1">
      <c r="B3" s="1"/>
      <c r="C3" s="1"/>
      <c r="D3" s="1"/>
      <c r="K3" s="1"/>
      <c r="L3" s="121"/>
      <c r="M3"/>
      <c r="N3"/>
      <c r="O3"/>
    </row>
    <row r="4" spans="1:18" s="2" customFormat="1" ht="15" thickBot="1">
      <c r="B4" s="34"/>
      <c r="C4" s="1"/>
      <c r="D4" s="1"/>
      <c r="E4" s="3">
        <f>Inputs!E4</f>
        <v>2023</v>
      </c>
      <c r="F4" s="3">
        <f>Inputs!F4</f>
        <v>2024</v>
      </c>
      <c r="G4" s="3">
        <f>Inputs!G4</f>
        <v>2025</v>
      </c>
      <c r="H4" s="3">
        <f>Inputs!H4</f>
        <v>2026</v>
      </c>
      <c r="I4" s="3">
        <f>Inputs!I4</f>
        <v>2027</v>
      </c>
      <c r="J4" s="33">
        <f>Inputs!J4</f>
        <v>2028</v>
      </c>
      <c r="K4" s="1"/>
      <c r="L4" s="1"/>
      <c r="M4"/>
      <c r="N4"/>
      <c r="O4"/>
    </row>
    <row r="5" spans="1:18" s="2" customFormat="1">
      <c r="B5" s="34" t="s">
        <v>80</v>
      </c>
      <c r="C5" s="50" t="s">
        <v>86</v>
      </c>
      <c r="D5" s="1"/>
      <c r="E5" s="49"/>
      <c r="F5" s="49"/>
      <c r="G5" s="49"/>
      <c r="H5" s="49"/>
      <c r="I5" s="49"/>
      <c r="J5" s="49"/>
      <c r="K5" s="1"/>
      <c r="L5" s="1"/>
      <c r="M5"/>
      <c r="N5"/>
      <c r="O5"/>
    </row>
    <row r="6" spans="1:18" s="2" customFormat="1">
      <c r="B6" s="34" t="s">
        <v>94</v>
      </c>
      <c r="C6" s="1"/>
      <c r="D6" s="1"/>
      <c r="E6" s="1"/>
      <c r="F6" s="1"/>
      <c r="G6" s="1"/>
      <c r="H6" s="1"/>
      <c r="I6" s="1"/>
      <c r="J6" s="1"/>
      <c r="K6" s="1"/>
      <c r="L6" s="1"/>
      <c r="M6"/>
      <c r="N6"/>
      <c r="O6"/>
    </row>
    <row r="7" spans="1:18" s="2" customFormat="1">
      <c r="B7" s="34" t="s">
        <v>79</v>
      </c>
      <c r="C7" s="1"/>
      <c r="D7" s="1"/>
      <c r="E7" s="217">
        <f>Inputs!E10</f>
        <v>1.2575019301939725</v>
      </c>
      <c r="F7" s="217">
        <f>Inputs!F10</f>
        <v>1.2381017320247132</v>
      </c>
      <c r="G7" s="217">
        <f>Inputs!G10</f>
        <v>1.1987074596470455</v>
      </c>
      <c r="H7" s="217">
        <f>Inputs!H10</f>
        <v>1.1419147208093461</v>
      </c>
      <c r="I7" s="217">
        <f>Inputs!I10</f>
        <v>1.0830314297948693</v>
      </c>
      <c r="J7" s="217">
        <f>Inputs!J10</f>
        <v>1.0271844793209877</v>
      </c>
      <c r="K7" s="1"/>
      <c r="L7" s="1"/>
      <c r="M7"/>
      <c r="N7"/>
      <c r="O7"/>
    </row>
    <row r="8" spans="1:18" s="2" customFormat="1">
      <c r="B8" s="34" t="s">
        <v>473</v>
      </c>
      <c r="C8" s="1"/>
      <c r="D8" s="1"/>
      <c r="E8" s="243">
        <f>Inputs!E15</f>
        <v>-1.9147151837273915E-2</v>
      </c>
      <c r="F8" s="243">
        <f>Inputs!F15</f>
        <v>-1.9147151837273915E-2</v>
      </c>
      <c r="G8" s="243">
        <f>Inputs!G15</f>
        <v>-1.9147151837273915E-2</v>
      </c>
      <c r="H8" s="243">
        <f>Inputs!H15</f>
        <v>-1.9147151837273915E-2</v>
      </c>
      <c r="I8" s="243">
        <f>Inputs!I15</f>
        <v>-1.9147151837273915E-2</v>
      </c>
      <c r="J8" s="243">
        <f>Inputs!J15</f>
        <v>-1.9147151837273915E-2</v>
      </c>
      <c r="K8" s="1"/>
      <c r="L8" s="1"/>
      <c r="M8"/>
      <c r="N8"/>
      <c r="O8"/>
    </row>
    <row r="9" spans="1:18" ht="15" thickBot="1"/>
    <row r="10" spans="1:18" s="150" customFormat="1" ht="15" customHeight="1" thickBot="1">
      <c r="A10" s="3" t="s">
        <v>127</v>
      </c>
      <c r="B10" s="130" t="s">
        <v>151</v>
      </c>
      <c r="C10" s="80"/>
      <c r="D10" s="80"/>
      <c r="E10" s="80"/>
      <c r="F10" s="80"/>
      <c r="G10" s="80"/>
      <c r="H10" s="80"/>
      <c r="I10" s="80"/>
      <c r="J10" s="82"/>
      <c r="L10" s="22"/>
      <c r="P10" s="22"/>
      <c r="Q10" s="22"/>
      <c r="R10" s="22"/>
    </row>
    <row r="11" spans="1:18" s="150" customFormat="1" ht="15" customHeight="1">
      <c r="A11" s="156"/>
      <c r="B11" s="92"/>
      <c r="C11" s="92"/>
      <c r="D11" s="41"/>
      <c r="E11" s="41"/>
      <c r="F11" s="41"/>
      <c r="G11" s="41"/>
      <c r="H11" s="41"/>
      <c r="I11" s="41"/>
      <c r="J11" s="41"/>
      <c r="L11" s="22"/>
      <c r="P11" s="22"/>
      <c r="Q11" s="22"/>
      <c r="R11" s="22"/>
    </row>
    <row r="12" spans="1:18" s="150" customFormat="1" ht="14.5" customHeight="1" outlineLevel="1">
      <c r="A12" s="156"/>
      <c r="B12" s="152"/>
      <c r="C12" s="152"/>
      <c r="D12" s="152"/>
      <c r="E12" s="23" t="s">
        <v>71</v>
      </c>
      <c r="F12" s="23" t="s">
        <v>71</v>
      </c>
      <c r="G12" s="23" t="s">
        <v>71</v>
      </c>
      <c r="H12" s="23" t="s">
        <v>71</v>
      </c>
      <c r="I12" s="23" t="s">
        <v>71</v>
      </c>
      <c r="J12" s="23" t="s">
        <v>71</v>
      </c>
      <c r="P12" s="22"/>
      <c r="Q12" s="22"/>
      <c r="R12" s="22"/>
    </row>
    <row r="13" spans="1:18" s="150" customFormat="1" ht="14.5" customHeight="1" outlineLevel="1">
      <c r="A13" s="156"/>
      <c r="B13" s="25" t="s">
        <v>103</v>
      </c>
      <c r="C13" s="152"/>
      <c r="D13" s="152"/>
      <c r="E13" s="26">
        <f>Inputs!E192</f>
        <v>975343.66415069206</v>
      </c>
      <c r="F13" s="26">
        <f>Inputs!F192</f>
        <v>720184.27215664182</v>
      </c>
      <c r="G13" s="26">
        <f>Inputs!G192</f>
        <v>705958.25300237339</v>
      </c>
      <c r="H13" s="26">
        <f>Inputs!H192</f>
        <v>727324.36010181555</v>
      </c>
      <c r="I13" s="26">
        <f>Inputs!I192</f>
        <v>670432.61300523079</v>
      </c>
      <c r="J13" s="26">
        <f>Inputs!J192</f>
        <v>651237.64347582869</v>
      </c>
      <c r="K13" s="27"/>
      <c r="L13" s="41"/>
      <c r="P13" s="22"/>
      <c r="Q13" s="22"/>
      <c r="R13" s="22"/>
    </row>
    <row r="14" spans="1:18" s="150" customFormat="1" ht="14.5" customHeight="1" outlineLevel="1">
      <c r="A14" s="156"/>
      <c r="B14" s="25" t="s">
        <v>104</v>
      </c>
      <c r="C14" s="152"/>
      <c r="D14" s="152"/>
      <c r="E14" s="26">
        <f>Inputs!E193</f>
        <v>0</v>
      </c>
      <c r="F14" s="26">
        <f>Inputs!F193</f>
        <v>0</v>
      </c>
      <c r="G14" s="26">
        <f>Inputs!G193</f>
        <v>0</v>
      </c>
      <c r="H14" s="26">
        <f>Inputs!H193</f>
        <v>0</v>
      </c>
      <c r="I14" s="26">
        <f>Inputs!I193</f>
        <v>0</v>
      </c>
      <c r="J14" s="26">
        <f>Inputs!J193</f>
        <v>0</v>
      </c>
      <c r="K14" s="27"/>
      <c r="P14" s="22"/>
      <c r="Q14" s="22"/>
      <c r="R14" s="22"/>
    </row>
    <row r="15" spans="1:18" outlineLevel="1">
      <c r="A15" s="156"/>
      <c r="C15" s="152"/>
      <c r="K15" s="27"/>
    </row>
    <row r="16" spans="1:18" s="150" customFormat="1" outlineLevel="1">
      <c r="A16" s="156"/>
      <c r="B16" s="48" t="s">
        <v>475</v>
      </c>
      <c r="C16" s="152"/>
      <c r="E16" s="56">
        <f>E14-E13</f>
        <v>-975343.66415069206</v>
      </c>
      <c r="F16" s="56">
        <f t="shared" ref="F16:J16" si="0">F14-F13</f>
        <v>-720184.27215664182</v>
      </c>
      <c r="G16" s="56">
        <f t="shared" si="0"/>
        <v>-705958.25300237339</v>
      </c>
      <c r="H16" s="56">
        <f t="shared" si="0"/>
        <v>-727324.36010181555</v>
      </c>
      <c r="I16" s="56">
        <f t="shared" si="0"/>
        <v>-670432.61300523079</v>
      </c>
      <c r="J16" s="56">
        <f t="shared" si="0"/>
        <v>-651237.64347582869</v>
      </c>
      <c r="K16" s="27"/>
      <c r="P16" s="22"/>
      <c r="Q16" s="22"/>
      <c r="R16" s="22"/>
    </row>
    <row r="17" spans="1:18" s="150" customFormat="1" outlineLevel="1">
      <c r="A17" s="156"/>
      <c r="B17" s="48" t="s">
        <v>422</v>
      </c>
      <c r="C17" s="152"/>
      <c r="D17" s="152"/>
      <c r="E17" s="56">
        <f>E16*E$8</f>
        <v>18675.053231016394</v>
      </c>
      <c r="F17" s="56">
        <f t="shared" ref="F17:J17" si="1">F16*F$8</f>
        <v>13789.477609799822</v>
      </c>
      <c r="G17" s="56">
        <f t="shared" si="1"/>
        <v>13517.089861013077</v>
      </c>
      <c r="H17" s="56">
        <f t="shared" si="1"/>
        <v>13926.189957817553</v>
      </c>
      <c r="I17" s="56">
        <f t="shared" si="1"/>
        <v>12836.875037871456</v>
      </c>
      <c r="J17" s="56">
        <f t="shared" si="1"/>
        <v>12469.346041780147</v>
      </c>
      <c r="K17" s="27"/>
      <c r="L17" s="152"/>
      <c r="P17" s="22"/>
      <c r="Q17" s="22"/>
      <c r="R17" s="22"/>
    </row>
    <row r="18" spans="1:18" s="150" customFormat="1" ht="15" outlineLevel="1" thickBot="1">
      <c r="A18" s="156"/>
      <c r="B18" s="48" t="s">
        <v>476</v>
      </c>
      <c r="C18" s="152"/>
      <c r="D18" s="152" t="s">
        <v>58</v>
      </c>
      <c r="E18" s="32">
        <f>SUM(E16,E17)</f>
        <v>-956668.61091967567</v>
      </c>
      <c r="F18" s="32">
        <f t="shared" ref="F18:J18" si="2">SUM(F16,F17)</f>
        <v>-706394.79454684199</v>
      </c>
      <c r="G18" s="32">
        <f t="shared" si="2"/>
        <v>-692441.16314136027</v>
      </c>
      <c r="H18" s="32">
        <f t="shared" si="2"/>
        <v>-713398.170143998</v>
      </c>
      <c r="I18" s="32">
        <f t="shared" si="2"/>
        <v>-657595.73796735937</v>
      </c>
      <c r="J18" s="32">
        <f t="shared" si="2"/>
        <v>-638768.29743404849</v>
      </c>
      <c r="K18" s="27"/>
      <c r="L18" s="152" t="s">
        <v>177</v>
      </c>
      <c r="P18" s="22"/>
      <c r="Q18" s="22"/>
      <c r="R18" s="22"/>
    </row>
    <row r="19" spans="1:18" s="150" customFormat="1" outlineLevel="1">
      <c r="A19" s="156"/>
      <c r="B19" s="48"/>
      <c r="C19" s="152"/>
      <c r="D19" s="152"/>
      <c r="E19" s="56"/>
      <c r="F19" s="56"/>
      <c r="G19" s="56"/>
      <c r="H19" s="56"/>
      <c r="I19" s="56"/>
      <c r="J19" s="56"/>
      <c r="K19" s="27"/>
      <c r="L19" s="152"/>
      <c r="P19" s="22"/>
      <c r="Q19" s="22"/>
      <c r="R19" s="22"/>
    </row>
    <row r="20" spans="1:18" s="150" customFormat="1" outlineLevel="1">
      <c r="A20" s="156"/>
      <c r="B20" s="48" t="s">
        <v>348</v>
      </c>
      <c r="C20" s="152"/>
      <c r="D20" s="152"/>
      <c r="E20" s="56">
        <f>E18*(E$7-1)</f>
        <v>-246344.01386780295</v>
      </c>
      <c r="F20" s="56">
        <f t="shared" ref="F20:J20" si="3">F18*(F$7-1)</f>
        <v>-168193.82407484451</v>
      </c>
      <c r="G20" s="56">
        <f t="shared" si="3"/>
        <v>-137593.2244828651</v>
      </c>
      <c r="H20" s="56">
        <f t="shared" si="3"/>
        <v>-101241.70214188386</v>
      </c>
      <c r="I20" s="56">
        <f t="shared" si="3"/>
        <v>-54601.114350442083</v>
      </c>
      <c r="J20" s="56">
        <f t="shared" si="3"/>
        <v>-17364.583572498388</v>
      </c>
      <c r="K20" s="43"/>
      <c r="L20" s="152" t="s">
        <v>74</v>
      </c>
      <c r="P20" s="22"/>
      <c r="Q20" s="22"/>
      <c r="R20" s="22"/>
    </row>
    <row r="21" spans="1:18" s="150" customFormat="1" ht="15" outlineLevel="1" thickBot="1">
      <c r="A21" s="156"/>
      <c r="B21" s="31" t="s">
        <v>75</v>
      </c>
      <c r="C21" s="152"/>
      <c r="D21" s="152"/>
      <c r="E21" s="32">
        <f>SUM(E18,E20)</f>
        <v>-1203012.6247874787</v>
      </c>
      <c r="F21" s="32">
        <f t="shared" ref="F21:J21" si="4">SUM(F18,F20)</f>
        <v>-874588.61862168647</v>
      </c>
      <c r="G21" s="32">
        <f t="shared" si="4"/>
        <v>-830034.38762422535</v>
      </c>
      <c r="H21" s="32">
        <f t="shared" si="4"/>
        <v>-814639.87228588189</v>
      </c>
      <c r="I21" s="32">
        <f t="shared" si="4"/>
        <v>-712196.85231780144</v>
      </c>
      <c r="J21" s="32">
        <f t="shared" si="4"/>
        <v>-656132.8810065469</v>
      </c>
      <c r="K21" s="43"/>
      <c r="L21" s="152"/>
      <c r="P21" s="22"/>
      <c r="Q21" s="22"/>
      <c r="R21" s="22"/>
    </row>
    <row r="22" spans="1:18" s="150" customFormat="1" ht="15" customHeight="1" thickBot="1">
      <c r="A22" s="156"/>
      <c r="B22" s="31"/>
      <c r="C22" s="152"/>
      <c r="D22" s="152"/>
      <c r="E22" s="44"/>
      <c r="F22" s="44"/>
      <c r="G22" s="44"/>
      <c r="H22" s="44"/>
      <c r="I22" s="44"/>
      <c r="J22" s="44"/>
      <c r="K22" s="43"/>
      <c r="L22" s="152"/>
      <c r="P22" s="22"/>
      <c r="Q22" s="22"/>
      <c r="R22" s="22"/>
    </row>
    <row r="23" spans="1:18" s="150" customFormat="1" ht="15" customHeight="1" outlineLevel="1" thickBot="1">
      <c r="A23" s="3" t="s">
        <v>127</v>
      </c>
      <c r="B23" s="130" t="s">
        <v>221</v>
      </c>
      <c r="C23" s="80"/>
      <c r="D23" s="80"/>
      <c r="E23" s="80"/>
      <c r="F23" s="80"/>
      <c r="G23" s="80"/>
      <c r="H23" s="80"/>
      <c r="I23" s="80"/>
      <c r="J23" s="82"/>
      <c r="L23" s="122"/>
      <c r="P23" s="22"/>
      <c r="Q23" s="22"/>
      <c r="R23" s="22"/>
    </row>
    <row r="24" spans="1:18" s="150" customFormat="1" ht="14.5" customHeight="1" outlineLevel="1">
      <c r="A24" s="156"/>
      <c r="L24" s="122"/>
      <c r="P24" s="22"/>
      <c r="Q24" s="22"/>
      <c r="R24" s="22"/>
    </row>
    <row r="25" spans="1:18" s="150" customFormat="1" ht="14.5" customHeight="1" outlineLevel="1">
      <c r="A25" s="156"/>
      <c r="B25" s="25" t="s">
        <v>239</v>
      </c>
      <c r="C25" s="45"/>
      <c r="D25" s="152"/>
      <c r="F25" s="152"/>
      <c r="G25" s="152"/>
      <c r="H25" s="152"/>
      <c r="I25" s="152"/>
      <c r="J25" s="152"/>
      <c r="K25" s="152"/>
      <c r="P25" s="22"/>
      <c r="Q25" s="22"/>
      <c r="R25" s="22"/>
    </row>
    <row r="26" spans="1:18" s="150" customFormat="1" ht="14.5" customHeight="1" outlineLevel="1">
      <c r="A26" s="156"/>
      <c r="B26" s="25" t="s">
        <v>240</v>
      </c>
      <c r="C26" s="45"/>
      <c r="D26" s="152"/>
      <c r="E26" s="195" t="s">
        <v>322</v>
      </c>
      <c r="F26" s="152"/>
      <c r="G26" s="152"/>
      <c r="H26" s="152"/>
      <c r="I26" s="152"/>
      <c r="J26" s="152"/>
      <c r="K26" s="152"/>
      <c r="P26" s="22"/>
      <c r="Q26" s="22"/>
      <c r="R26" s="22"/>
    </row>
    <row r="27" spans="1:18" s="150" customFormat="1" ht="14.5" customHeight="1" outlineLevel="1">
      <c r="A27" s="156"/>
      <c r="B27" s="25"/>
      <c r="C27" s="45"/>
      <c r="D27" s="152"/>
      <c r="E27" s="152"/>
      <c r="F27" s="152"/>
      <c r="G27" s="152"/>
      <c r="H27" s="152"/>
      <c r="I27" s="152"/>
      <c r="J27" s="152"/>
      <c r="K27" s="152"/>
      <c r="P27" s="22"/>
      <c r="Q27" s="22"/>
      <c r="R27" s="22"/>
    </row>
    <row r="28" spans="1:18" s="150" customFormat="1" ht="14.5" customHeight="1" outlineLevel="1">
      <c r="A28" s="156"/>
      <c r="B28" s="48" t="s">
        <v>475</v>
      </c>
      <c r="C28" s="45"/>
      <c r="E28" s="152"/>
      <c r="F28" s="152"/>
      <c r="G28" s="152"/>
      <c r="H28" s="152"/>
      <c r="I28" s="152"/>
      <c r="J28" s="152"/>
      <c r="K28" s="152"/>
      <c r="P28" s="22"/>
      <c r="Q28" s="22"/>
      <c r="R28" s="22"/>
    </row>
    <row r="29" spans="1:18" s="150" customFormat="1" ht="14.5" customHeight="1" outlineLevel="1">
      <c r="A29" s="156"/>
      <c r="B29" s="48" t="s">
        <v>422</v>
      </c>
      <c r="C29" s="45"/>
      <c r="D29" s="152"/>
      <c r="E29" s="152"/>
      <c r="F29" s="152"/>
      <c r="G29" s="152"/>
      <c r="H29" s="152"/>
      <c r="I29" s="152"/>
      <c r="J29" s="152"/>
      <c r="K29" s="152"/>
      <c r="L29" s="152"/>
      <c r="P29" s="22"/>
      <c r="Q29" s="22"/>
      <c r="R29" s="22"/>
    </row>
    <row r="30" spans="1:18" s="150" customFormat="1" ht="14.5" customHeight="1" outlineLevel="1">
      <c r="A30" s="156"/>
      <c r="B30" s="48" t="s">
        <v>476</v>
      </c>
      <c r="C30" s="45"/>
      <c r="D30" s="152" t="s">
        <v>58</v>
      </c>
      <c r="E30" s="152"/>
      <c r="F30" s="152"/>
      <c r="G30" s="152"/>
      <c r="H30" s="152"/>
      <c r="I30" s="152"/>
      <c r="J30" s="152"/>
      <c r="K30" s="152"/>
      <c r="L30" s="152" t="s">
        <v>177</v>
      </c>
      <c r="P30" s="22"/>
      <c r="Q30" s="22"/>
      <c r="R30" s="22"/>
    </row>
    <row r="31" spans="1:18" s="150" customFormat="1" ht="14.5" customHeight="1" outlineLevel="1">
      <c r="A31" s="156"/>
      <c r="B31" s="48"/>
      <c r="C31" s="45"/>
      <c r="D31" s="152"/>
      <c r="E31" s="152"/>
      <c r="F31" s="152"/>
      <c r="G31" s="152"/>
      <c r="H31" s="152"/>
      <c r="I31" s="152"/>
      <c r="J31" s="152"/>
      <c r="K31" s="152"/>
      <c r="L31" s="152"/>
      <c r="P31" s="22"/>
      <c r="Q31" s="22"/>
      <c r="R31" s="22"/>
    </row>
    <row r="32" spans="1:18" s="150" customFormat="1" ht="14.5" customHeight="1" outlineLevel="1">
      <c r="A32" s="156"/>
      <c r="B32" s="48" t="s">
        <v>348</v>
      </c>
      <c r="C32" s="45"/>
      <c r="D32" s="152"/>
      <c r="E32" s="152"/>
      <c r="F32" s="152"/>
      <c r="G32" s="152"/>
      <c r="H32" s="152"/>
      <c r="I32" s="152"/>
      <c r="J32" s="152"/>
      <c r="K32" s="152"/>
      <c r="L32" s="152" t="s">
        <v>74</v>
      </c>
      <c r="P32" s="22"/>
      <c r="Q32" s="22"/>
      <c r="R32" s="22"/>
    </row>
    <row r="33" spans="1:18" s="150" customFormat="1" ht="14.5" customHeight="1" outlineLevel="1">
      <c r="A33" s="156"/>
      <c r="B33" s="31" t="s">
        <v>241</v>
      </c>
      <c r="C33" s="45"/>
      <c r="D33" s="152"/>
      <c r="E33" s="152"/>
      <c r="F33" s="152"/>
      <c r="G33" s="152"/>
      <c r="H33" s="152"/>
      <c r="I33" s="152"/>
      <c r="J33" s="152"/>
      <c r="K33" s="152"/>
      <c r="L33" s="152"/>
      <c r="P33" s="22"/>
      <c r="Q33" s="22"/>
      <c r="R33" s="22"/>
    </row>
    <row r="34" spans="1:18" s="150" customFormat="1" ht="14.5" customHeight="1" outlineLevel="1" thickBot="1">
      <c r="A34" s="156"/>
      <c r="B34" s="25"/>
      <c r="C34" s="45"/>
      <c r="D34" s="152"/>
      <c r="E34" s="152"/>
      <c r="F34" s="152"/>
      <c r="G34" s="152"/>
      <c r="H34" s="152"/>
      <c r="I34" s="152"/>
      <c r="J34" s="152"/>
      <c r="K34" s="152"/>
      <c r="P34" s="22"/>
      <c r="Q34" s="22"/>
      <c r="R34" s="22"/>
    </row>
    <row r="35" spans="1:18" s="150" customFormat="1" ht="15" customHeight="1" thickBot="1">
      <c r="A35" s="3" t="s">
        <v>127</v>
      </c>
      <c r="B35" s="130" t="s">
        <v>220</v>
      </c>
      <c r="C35" s="80"/>
      <c r="D35" s="80"/>
      <c r="E35" s="80"/>
      <c r="F35" s="80"/>
      <c r="G35" s="80"/>
      <c r="H35" s="80"/>
      <c r="I35" s="80"/>
      <c r="J35" s="82"/>
      <c r="L35" s="22"/>
      <c r="P35" s="22"/>
      <c r="Q35" s="22"/>
      <c r="R35" s="22"/>
    </row>
    <row r="36" spans="1:18" s="150" customFormat="1" ht="14.5" customHeight="1" outlineLevel="1">
      <c r="A36" s="156"/>
      <c r="B36" s="24"/>
      <c r="C36" s="152"/>
      <c r="D36" s="152"/>
      <c r="E36" s="23"/>
      <c r="F36" s="23"/>
      <c r="G36" s="23"/>
      <c r="H36" s="23"/>
      <c r="I36" s="23"/>
      <c r="J36" s="23"/>
      <c r="P36" s="22"/>
      <c r="Q36" s="22"/>
      <c r="R36" s="22"/>
    </row>
    <row r="37" spans="1:18" s="150" customFormat="1" ht="14.5" customHeight="1" outlineLevel="1">
      <c r="A37" s="156"/>
      <c r="B37" s="25" t="s">
        <v>102</v>
      </c>
      <c r="C37" s="45"/>
      <c r="D37" s="152"/>
      <c r="E37" s="152"/>
      <c r="F37" s="152"/>
      <c r="G37" s="152"/>
      <c r="H37" s="152"/>
      <c r="I37" s="152"/>
      <c r="J37" s="152"/>
      <c r="K37" s="27"/>
      <c r="P37" s="22"/>
      <c r="Q37" s="22"/>
      <c r="R37" s="22"/>
    </row>
    <row r="38" spans="1:18" s="150" customFormat="1" ht="14.5" customHeight="1" outlineLevel="1">
      <c r="A38" s="156"/>
      <c r="B38" s="25" t="s">
        <v>101</v>
      </c>
      <c r="C38" s="45"/>
      <c r="D38" s="152"/>
      <c r="E38" s="195" t="s">
        <v>322</v>
      </c>
      <c r="F38" s="195"/>
      <c r="G38" s="195"/>
      <c r="H38" s="195"/>
      <c r="I38" s="195"/>
      <c r="J38" s="195"/>
      <c r="K38" s="27"/>
      <c r="P38" s="22"/>
      <c r="Q38" s="22"/>
      <c r="R38" s="22"/>
    </row>
    <row r="39" spans="1:18" ht="15.5" outlineLevel="1">
      <c r="A39" s="156"/>
      <c r="E39" s="94"/>
      <c r="F39" s="94"/>
      <c r="G39" s="94"/>
      <c r="H39" s="94"/>
      <c r="I39" s="94"/>
      <c r="J39" s="94"/>
      <c r="K39" s="27"/>
      <c r="L39" s="150"/>
    </row>
    <row r="40" spans="1:18" s="150" customFormat="1" ht="14.5" customHeight="1" outlineLevel="1">
      <c r="A40" s="156"/>
      <c r="B40" s="48" t="s">
        <v>475</v>
      </c>
      <c r="C40" s="152"/>
      <c r="E40" s="152"/>
      <c r="F40" s="152"/>
      <c r="G40" s="152"/>
      <c r="H40" s="152"/>
      <c r="I40" s="152"/>
      <c r="J40" s="152"/>
      <c r="K40" s="29"/>
      <c r="P40" s="22"/>
      <c r="Q40" s="22"/>
      <c r="R40" s="22"/>
    </row>
    <row r="41" spans="1:18" s="150" customFormat="1" ht="14.5" customHeight="1" outlineLevel="1">
      <c r="A41" s="156"/>
      <c r="B41" s="48" t="s">
        <v>422</v>
      </c>
      <c r="C41" s="152"/>
      <c r="D41" s="152"/>
      <c r="E41" s="152"/>
      <c r="F41" s="152"/>
      <c r="G41" s="152"/>
      <c r="H41" s="152"/>
      <c r="I41" s="152"/>
      <c r="J41" s="152"/>
      <c r="K41" s="29"/>
      <c r="L41" s="152"/>
      <c r="P41" s="22"/>
      <c r="Q41" s="22"/>
      <c r="R41" s="22"/>
    </row>
    <row r="42" spans="1:18" s="150" customFormat="1" ht="14.5" customHeight="1" outlineLevel="1">
      <c r="A42" s="156"/>
      <c r="B42" s="48" t="s">
        <v>476</v>
      </c>
      <c r="C42" s="152"/>
      <c r="D42" s="152" t="s">
        <v>58</v>
      </c>
      <c r="E42" s="152"/>
      <c r="F42" s="152"/>
      <c r="G42" s="152"/>
      <c r="H42" s="152"/>
      <c r="I42" s="152"/>
      <c r="J42" s="152"/>
      <c r="K42" s="29"/>
      <c r="L42" s="152" t="s">
        <v>177</v>
      </c>
      <c r="P42" s="22"/>
      <c r="Q42" s="22"/>
      <c r="R42" s="22"/>
    </row>
    <row r="43" spans="1:18" s="150" customFormat="1" ht="14.5" customHeight="1" outlineLevel="1">
      <c r="A43" s="156"/>
      <c r="B43" s="48"/>
      <c r="C43" s="152"/>
      <c r="D43" s="152"/>
      <c r="E43" s="152"/>
      <c r="F43" s="152"/>
      <c r="G43" s="152"/>
      <c r="H43" s="152"/>
      <c r="I43" s="152"/>
      <c r="J43" s="152"/>
      <c r="K43" s="29"/>
      <c r="L43" s="152"/>
      <c r="P43" s="22"/>
      <c r="Q43" s="22"/>
      <c r="R43" s="22"/>
    </row>
    <row r="44" spans="1:18" s="150" customFormat="1" ht="14.5" customHeight="1" outlineLevel="1">
      <c r="A44" s="156"/>
      <c r="B44" s="48" t="s">
        <v>348</v>
      </c>
      <c r="C44" s="152"/>
      <c r="D44" s="152"/>
      <c r="E44" s="152"/>
      <c r="F44" s="152"/>
      <c r="G44" s="152"/>
      <c r="H44" s="152"/>
      <c r="I44" s="152"/>
      <c r="J44" s="152"/>
      <c r="K44" s="29"/>
      <c r="L44" s="152" t="s">
        <v>74</v>
      </c>
      <c r="P44" s="22"/>
      <c r="Q44" s="22"/>
      <c r="R44" s="22"/>
    </row>
    <row r="45" spans="1:18" s="150" customFormat="1" ht="14.5" customHeight="1" outlineLevel="1">
      <c r="A45" s="156"/>
      <c r="B45" s="31" t="s">
        <v>85</v>
      </c>
      <c r="C45" s="152"/>
      <c r="D45" s="152"/>
      <c r="E45" s="152"/>
      <c r="F45" s="152"/>
      <c r="G45" s="152"/>
      <c r="H45" s="152"/>
      <c r="I45" s="152"/>
      <c r="J45" s="152"/>
      <c r="K45" s="29"/>
      <c r="L45" s="152"/>
      <c r="P45" s="22"/>
      <c r="Q45" s="22"/>
      <c r="R45" s="22"/>
    </row>
    <row r="46" spans="1:18" ht="15" thickBot="1">
      <c r="A46" s="156"/>
      <c r="K46" s="29"/>
      <c r="L46" s="150"/>
    </row>
    <row r="47" spans="1:18" s="150" customFormat="1" ht="15" customHeight="1" thickBot="1">
      <c r="A47" s="3" t="s">
        <v>127</v>
      </c>
      <c r="B47" s="130" t="s">
        <v>219</v>
      </c>
      <c r="C47" s="80"/>
      <c r="D47" s="80"/>
      <c r="E47" s="80"/>
      <c r="F47" s="80"/>
      <c r="G47" s="80"/>
      <c r="H47" s="80"/>
      <c r="I47" s="80"/>
      <c r="J47" s="82"/>
      <c r="L47" s="22"/>
      <c r="P47" s="22"/>
      <c r="Q47" s="22"/>
      <c r="R47" s="22"/>
    </row>
    <row r="48" spans="1:18" outlineLevel="1">
      <c r="A48" s="215"/>
      <c r="B48" s="154"/>
      <c r="E48" s="23" t="s">
        <v>71</v>
      </c>
      <c r="F48" s="23" t="s">
        <v>71</v>
      </c>
      <c r="G48" s="23" t="s">
        <v>71</v>
      </c>
      <c r="H48" s="23" t="s">
        <v>71</v>
      </c>
      <c r="I48" s="23" t="s">
        <v>71</v>
      </c>
      <c r="J48" s="23" t="s">
        <v>71</v>
      </c>
    </row>
    <row r="49" spans="1:18" outlineLevel="1">
      <c r="A49" s="216"/>
      <c r="B49" s="154"/>
      <c r="C49" s="51" t="s">
        <v>47</v>
      </c>
      <c r="E49" s="26">
        <f>Inputs!E179*Inputs!E185*Inputs!E187</f>
        <v>584598.77063571743</v>
      </c>
      <c r="F49" s="26">
        <f>Inputs!F179*Inputs!F185*Inputs!F187</f>
        <v>581066.56705090601</v>
      </c>
      <c r="G49" s="26">
        <f>Inputs!G179*Inputs!G185*Inputs!G187</f>
        <v>584754.6117915858</v>
      </c>
      <c r="H49" s="26">
        <f>Inputs!H179*Inputs!H185*Inputs!H187</f>
        <v>584444.76226331643</v>
      </c>
      <c r="I49" s="26">
        <f>Inputs!I179*Inputs!I185*Inputs!I187</f>
        <v>584135.0769179851</v>
      </c>
      <c r="J49" s="26">
        <f>Inputs!J179*Inputs!J185*Inputs!J187</f>
        <v>583825.55566859443</v>
      </c>
      <c r="K49" s="72"/>
    </row>
    <row r="50" spans="1:18" outlineLevel="1">
      <c r="A50" s="216"/>
      <c r="B50" s="158" t="s">
        <v>99</v>
      </c>
      <c r="C50" s="51" t="s">
        <v>88</v>
      </c>
      <c r="E50" s="26">
        <f>Inputs!E164*Inputs!E170*Inputs!E172</f>
        <v>2903806.3833829351</v>
      </c>
      <c r="F50" s="26">
        <f>Inputs!F164*Inputs!F170*Inputs!F172</f>
        <v>0</v>
      </c>
      <c r="G50" s="26">
        <f>Inputs!G164*Inputs!G170*Inputs!G172</f>
        <v>0</v>
      </c>
      <c r="H50" s="26">
        <f>Inputs!H164*Inputs!H170*Inputs!H172</f>
        <v>0</v>
      </c>
      <c r="I50" s="26">
        <f>Inputs!I164*Inputs!I170*Inputs!I172</f>
        <v>0</v>
      </c>
      <c r="J50" s="26">
        <f>Inputs!J164*Inputs!J170*Inputs!J172</f>
        <v>0</v>
      </c>
    </row>
    <row r="51" spans="1:18" outlineLevel="1">
      <c r="A51" s="216"/>
      <c r="B51" s="158"/>
      <c r="C51" s="51" t="s">
        <v>27</v>
      </c>
      <c r="E51" s="46">
        <f>E49+E50</f>
        <v>3488405.1540186526</v>
      </c>
      <c r="F51" s="46">
        <f t="shared" ref="F51:J51" si="5">F49+F50</f>
        <v>581066.56705090601</v>
      </c>
      <c r="G51" s="46">
        <f t="shared" si="5"/>
        <v>584754.6117915858</v>
      </c>
      <c r="H51" s="46">
        <f t="shared" si="5"/>
        <v>584444.76226331643</v>
      </c>
      <c r="I51" s="46">
        <f t="shared" si="5"/>
        <v>584135.0769179851</v>
      </c>
      <c r="J51" s="46">
        <f t="shared" si="5"/>
        <v>583825.55566859443</v>
      </c>
      <c r="K51" s="72"/>
    </row>
    <row r="52" spans="1:18" outlineLevel="1">
      <c r="A52" s="216"/>
      <c r="B52" s="138"/>
      <c r="C52" s="51"/>
    </row>
    <row r="53" spans="1:18" outlineLevel="1">
      <c r="A53" s="216"/>
      <c r="B53" s="154"/>
      <c r="C53" s="51" t="s">
        <v>47</v>
      </c>
      <c r="E53" s="26">
        <f>IF(Inputs!E188&lt;=Inputs!E187,(SUM(Inputs!$E$180:E180)*Inputs!E188*Inputs!E185)-SUM($D$53:D53),(SUM(Inputs!$E$180:E180)*Inputs!E187*Inputs!E185)-SUM($D$53:D53))</f>
        <v>0</v>
      </c>
      <c r="F53" s="26">
        <f>IF(Inputs!F188&lt;=Inputs!F187,(SUM(Inputs!$E$180:F180)*Inputs!F188*Inputs!F185)-SUM($D$53:E53),(SUM(Inputs!$E$180:F180)*Inputs!F187*Inputs!F185)-SUM($D$53:E53))</f>
        <v>0</v>
      </c>
      <c r="G53" s="26">
        <f>IF(Inputs!G188&lt;=Inputs!G187,(SUM(Inputs!$E$180:G180)*Inputs!G188*Inputs!G185)-SUM($D$53:F53),(SUM(Inputs!$E$180:G180)*Inputs!G187*Inputs!G185)-SUM($D$53:F53))</f>
        <v>0</v>
      </c>
      <c r="H53" s="26">
        <f>IF(Inputs!H188&lt;=Inputs!H187,(SUM(Inputs!$E$180:H180)*Inputs!H188*Inputs!H185)-SUM($D$53:G53),(SUM(Inputs!$E$180:H180)*Inputs!H187*Inputs!H185)-SUM($D$53:G53))</f>
        <v>0</v>
      </c>
      <c r="I53" s="26">
        <f>IF(Inputs!I188&lt;=Inputs!I187,(SUM(Inputs!$E$180:I180)*Inputs!I188*Inputs!I185)-SUM($D$53:H53),(SUM(Inputs!$E$180:I180)*Inputs!I187*Inputs!I185)-SUM($D$53:H53))</f>
        <v>0</v>
      </c>
      <c r="J53" s="26">
        <f>IF(Inputs!J188&lt;=Inputs!J187,(SUM(Inputs!$E$180:J180)*Inputs!J188*Inputs!J185)-SUM($D$53:I53),(SUM(Inputs!$E$180:J180)*Inputs!J187*Inputs!J185)-SUM($D$53:I53))</f>
        <v>0</v>
      </c>
      <c r="K53" s="72"/>
    </row>
    <row r="54" spans="1:18" outlineLevel="1">
      <c r="A54" s="216"/>
      <c r="B54" s="158" t="s">
        <v>100</v>
      </c>
      <c r="C54" s="51" t="s">
        <v>88</v>
      </c>
      <c r="E54" s="26">
        <f>IF(Inputs!E173&lt;=10.3,(SUM(Inputs!$D$165:E165)*Inputs!E173*Inputs!E170)-Inputs!D175,(SUM(Inputs!$D$165:E165)*10.3*Inputs!E170)-Inputs!D175)</f>
        <v>3026337.3309053481</v>
      </c>
      <c r="F54" s="26">
        <f>IF(Inputs!F173&lt;=Inputs!F172,(SUM(Inputs!$F$165:F165)*Inputs!F173*Inputs!F170),(SUM(Inputs!$F$165:F165)*Inputs!F172*Inputs!F170))</f>
        <v>0</v>
      </c>
      <c r="G54" s="26">
        <f>IF(Inputs!G173&lt;=Inputs!G172,(SUM(Inputs!$F$165:G165)*Inputs!G173*Inputs!G170)-SUM($F$54:F54),(SUM(Inputs!$F$165:G165)*Inputs!G172*Inputs!G170))-SUM($F$54:F54)</f>
        <v>0</v>
      </c>
      <c r="H54" s="26">
        <f>IF(Inputs!H173&lt;=Inputs!H172,(SUM(Inputs!$F$165:H165)*Inputs!H173*Inputs!H170)-SUM($F$54:G54),(SUM(Inputs!$F$165:H165)*Inputs!H172*Inputs!H170))-SUM($F$54:G54)</f>
        <v>0</v>
      </c>
      <c r="I54" s="26">
        <f>IF(Inputs!I173&lt;=Inputs!I172,(SUM(Inputs!$F$165:I165)*Inputs!I173*Inputs!I170)-SUM($F$54:H54),(SUM(Inputs!$F$165:I165)*Inputs!I172*Inputs!I170))-SUM($F$54:H54)</f>
        <v>0</v>
      </c>
      <c r="J54" s="26">
        <f>IF(Inputs!J173&lt;=Inputs!J172,(SUM(Inputs!$F$165:J165)*Inputs!J173*Inputs!J170)-SUM($F$54:I54),(SUM(Inputs!$F$165:J165)*Inputs!J172*Inputs!J170))-SUM($F$54:I54)</f>
        <v>0</v>
      </c>
    </row>
    <row r="55" spans="1:18" outlineLevel="1">
      <c r="A55" s="216"/>
      <c r="B55" s="158"/>
      <c r="C55" s="51" t="s">
        <v>27</v>
      </c>
      <c r="E55" s="46">
        <f>SUM(E53:E54)</f>
        <v>3026337.3309053481</v>
      </c>
      <c r="F55" s="46">
        <f t="shared" ref="F55:J55" si="6">SUM(F53:F54)</f>
        <v>0</v>
      </c>
      <c r="G55" s="46">
        <f t="shared" si="6"/>
        <v>0</v>
      </c>
      <c r="H55" s="46">
        <f t="shared" si="6"/>
        <v>0</v>
      </c>
      <c r="I55" s="46">
        <f t="shared" si="6"/>
        <v>0</v>
      </c>
      <c r="J55" s="46">
        <f t="shared" si="6"/>
        <v>0</v>
      </c>
    </row>
    <row r="56" spans="1:18" outlineLevel="1">
      <c r="A56" s="216"/>
      <c r="B56" s="138"/>
    </row>
    <row r="57" spans="1:18" outlineLevel="1">
      <c r="A57" s="216"/>
      <c r="B57" s="48" t="s">
        <v>475</v>
      </c>
      <c r="C57" s="47"/>
      <c r="E57" s="56">
        <f>E55-E51</f>
        <v>-462067.82311330456</v>
      </c>
      <c r="F57" s="56">
        <f t="shared" ref="F57:J57" si="7">F55-F51</f>
        <v>-581066.56705090601</v>
      </c>
      <c r="G57" s="56">
        <f t="shared" si="7"/>
        <v>-584754.6117915858</v>
      </c>
      <c r="H57" s="56">
        <f t="shared" si="7"/>
        <v>-584444.76226331643</v>
      </c>
      <c r="I57" s="56">
        <f t="shared" si="7"/>
        <v>-584135.0769179851</v>
      </c>
      <c r="J57" s="56">
        <f t="shared" si="7"/>
        <v>-583825.55566859443</v>
      </c>
    </row>
    <row r="58" spans="1:18" outlineLevel="1">
      <c r="A58" s="216"/>
      <c r="B58" s="48" t="s">
        <v>422</v>
      </c>
      <c r="C58" s="47"/>
      <c r="D58" s="152"/>
      <c r="E58" s="56">
        <f>E57*E$8</f>
        <v>8847.2827682690677</v>
      </c>
      <c r="F58" s="56">
        <f t="shared" ref="F58" si="8">F57*F$8</f>
        <v>11125.769786887202</v>
      </c>
      <c r="G58" s="56">
        <f t="shared" ref="G58" si="9">G57*G$8</f>
        <v>11196.385339519657</v>
      </c>
      <c r="H58" s="56">
        <f t="shared" ref="H58" si="10">H57*H$8</f>
        <v>11190.452603555175</v>
      </c>
      <c r="I58" s="56">
        <f t="shared" ref="I58" si="11">I57*I$8</f>
        <v>11184.523011226338</v>
      </c>
      <c r="J58" s="56">
        <f t="shared" ref="J58" si="12">J57*J$8</f>
        <v>11178.596560867392</v>
      </c>
      <c r="L58" s="152"/>
    </row>
    <row r="59" spans="1:18" ht="15" outlineLevel="1" thickBot="1">
      <c r="A59" s="216"/>
      <c r="B59" s="48" t="s">
        <v>476</v>
      </c>
      <c r="C59" s="47"/>
      <c r="D59" s="152" t="s">
        <v>58</v>
      </c>
      <c r="E59" s="32">
        <f>SUM(E57,E58)</f>
        <v>-453220.54034503549</v>
      </c>
      <c r="F59" s="32">
        <f t="shared" ref="F59" si="13">SUM(F57,F58)</f>
        <v>-569940.79726401879</v>
      </c>
      <c r="G59" s="32">
        <f t="shared" ref="G59" si="14">SUM(G57,G58)</f>
        <v>-573558.2264520661</v>
      </c>
      <c r="H59" s="32">
        <f t="shared" ref="H59" si="15">SUM(H57,H58)</f>
        <v>-573254.30965976126</v>
      </c>
      <c r="I59" s="32">
        <f t="shared" ref="I59" si="16">SUM(I57,I58)</f>
        <v>-572950.55390675878</v>
      </c>
      <c r="J59" s="32">
        <f t="shared" ref="J59" si="17">SUM(J57,J58)</f>
        <v>-572646.95910772705</v>
      </c>
      <c r="L59" s="152" t="s">
        <v>177</v>
      </c>
    </row>
    <row r="60" spans="1:18" outlineLevel="1">
      <c r="A60" s="216"/>
      <c r="B60" s="48"/>
      <c r="C60" s="47"/>
      <c r="D60" s="152"/>
      <c r="E60" s="56"/>
      <c r="F60" s="56"/>
      <c r="G60" s="56"/>
      <c r="H60" s="56"/>
      <c r="I60" s="56"/>
      <c r="J60" s="56"/>
      <c r="L60" s="152"/>
    </row>
    <row r="61" spans="1:18" outlineLevel="1">
      <c r="A61" s="216"/>
      <c r="B61" s="48" t="s">
        <v>348</v>
      </c>
      <c r="C61" s="47"/>
      <c r="D61" s="152"/>
      <c r="E61" s="56">
        <f>E59*(E$7-1)</f>
        <v>-116705.16394240182</v>
      </c>
      <c r="F61" s="56">
        <f t="shared" ref="F61:J61" si="18">F59*(F$7-1)</f>
        <v>-135703.89098010879</v>
      </c>
      <c r="G61" s="56">
        <f t="shared" si="18"/>
        <v>-113970.29813795492</v>
      </c>
      <c r="H61" s="56">
        <f t="shared" si="18"/>
        <v>-81353.22530811945</v>
      </c>
      <c r="I61" s="56">
        <f t="shared" si="18"/>
        <v>-47572.903692640539</v>
      </c>
      <c r="J61" s="56">
        <f t="shared" si="18"/>
        <v>-15567.109418090475</v>
      </c>
      <c r="L61" s="152" t="s">
        <v>74</v>
      </c>
    </row>
    <row r="62" spans="1:18" ht="15" outlineLevel="1" thickBot="1">
      <c r="A62" s="216"/>
      <c r="B62" s="31" t="s">
        <v>89</v>
      </c>
      <c r="C62" s="47"/>
      <c r="D62" s="152"/>
      <c r="E62" s="32">
        <f>SUM(E59,E61)</f>
        <v>-569925.70428743726</v>
      </c>
      <c r="F62" s="32">
        <f t="shared" ref="F62" si="19">SUM(F59,F61)</f>
        <v>-705644.68824412755</v>
      </c>
      <c r="G62" s="32">
        <f t="shared" ref="G62" si="20">SUM(G59,G61)</f>
        <v>-687528.524590021</v>
      </c>
      <c r="H62" s="32">
        <f t="shared" ref="H62" si="21">SUM(H59,H61)</f>
        <v>-654607.5349678807</v>
      </c>
      <c r="I62" s="32">
        <f t="shared" ref="I62" si="22">SUM(I59,I61)</f>
        <v>-620523.45759939938</v>
      </c>
      <c r="J62" s="32">
        <f t="shared" ref="J62" si="23">SUM(J59,J61)</f>
        <v>-588214.06852581748</v>
      </c>
      <c r="K62" s="43"/>
      <c r="L62" s="152"/>
    </row>
    <row r="63" spans="1:18" ht="15" thickBot="1">
      <c r="A63" s="216"/>
    </row>
    <row r="64" spans="1:18" s="150" customFormat="1" ht="15" customHeight="1" thickBot="1">
      <c r="A64" s="3" t="s">
        <v>127</v>
      </c>
      <c r="B64" s="130" t="s">
        <v>218</v>
      </c>
      <c r="C64" s="80"/>
      <c r="D64" s="80"/>
      <c r="E64" s="80"/>
      <c r="F64" s="80"/>
      <c r="G64" s="80"/>
      <c r="H64" s="80"/>
      <c r="I64" s="80"/>
      <c r="J64" s="82"/>
      <c r="L64" s="22"/>
      <c r="P64" s="22"/>
      <c r="Q64" s="22"/>
      <c r="R64" s="22"/>
    </row>
    <row r="65" spans="1:18" outlineLevel="1">
      <c r="A65" s="156"/>
    </row>
    <row r="66" spans="1:18" outlineLevel="1">
      <c r="A66" s="153"/>
      <c r="B66" s="48" t="s">
        <v>97</v>
      </c>
      <c r="C66" s="52" t="s">
        <v>88</v>
      </c>
      <c r="E66" s="26">
        <f>Inputs!E164</f>
        <v>1856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</row>
    <row r="67" spans="1:18" outlineLevel="1">
      <c r="A67" s="156"/>
      <c r="B67" s="48" t="s">
        <v>98</v>
      </c>
      <c r="C67" s="52" t="s">
        <v>88</v>
      </c>
      <c r="E67" s="26">
        <f>Inputs!E165</f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</row>
    <row r="68" spans="1:18" outlineLevel="1">
      <c r="A68" s="156"/>
      <c r="B68" s="48" t="s">
        <v>90</v>
      </c>
      <c r="E68" s="46">
        <f>E67-E66</f>
        <v>-1856</v>
      </c>
      <c r="F68" s="46">
        <f t="shared" ref="F68:J68" si="24">F67-F66</f>
        <v>0</v>
      </c>
      <c r="G68" s="46">
        <f t="shared" si="24"/>
        <v>0</v>
      </c>
      <c r="H68" s="46">
        <f t="shared" si="24"/>
        <v>0</v>
      </c>
      <c r="I68" s="46">
        <f t="shared" si="24"/>
        <v>0</v>
      </c>
      <c r="J68" s="46">
        <f t="shared" si="24"/>
        <v>0</v>
      </c>
    </row>
    <row r="69" spans="1:18" outlineLevel="1">
      <c r="A69" s="156"/>
    </row>
    <row r="70" spans="1:18" outlineLevel="1">
      <c r="A70" s="153"/>
      <c r="B70" s="48" t="s">
        <v>91</v>
      </c>
      <c r="E70" s="29">
        <f>IF(SUM($E$68:E68)&lt;0,IF(E68&lt;0,E68*50,0),0)</f>
        <v>-92800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M70" t="s">
        <v>365</v>
      </c>
    </row>
    <row r="71" spans="1:18" outlineLevel="1">
      <c r="A71" s="156"/>
      <c r="B71" s="48" t="s">
        <v>92</v>
      </c>
      <c r="E71" s="29">
        <f>IF(SUM($E$68:E68)&gt;0,IF(E68&gt;0,E68*20,0),0)</f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</row>
    <row r="72" spans="1:18" outlineLevel="1">
      <c r="A72" s="156"/>
    </row>
    <row r="73" spans="1:18" outlineLevel="1">
      <c r="A73" s="156"/>
      <c r="B73" s="48" t="s">
        <v>475</v>
      </c>
      <c r="E73" s="56">
        <f>SUM(E70:E71)</f>
        <v>-92800</v>
      </c>
      <c r="F73" s="56">
        <f t="shared" ref="F73:J73" si="25">SUM(F70:F71)</f>
        <v>0</v>
      </c>
      <c r="G73" s="56">
        <f t="shared" si="25"/>
        <v>0</v>
      </c>
      <c r="H73" s="56">
        <f t="shared" si="25"/>
        <v>0</v>
      </c>
      <c r="I73" s="56">
        <f t="shared" si="25"/>
        <v>0</v>
      </c>
      <c r="J73" s="56">
        <f t="shared" si="25"/>
        <v>0</v>
      </c>
    </row>
    <row r="74" spans="1:18" outlineLevel="1">
      <c r="A74" s="153"/>
      <c r="B74" s="48" t="s">
        <v>422</v>
      </c>
      <c r="D74" s="152"/>
      <c r="E74" s="56">
        <f>E73*E$8</f>
        <v>1776.8556904990194</v>
      </c>
      <c r="F74" s="56">
        <f t="shared" ref="F74:J74" si="26">F73*F$8</f>
        <v>0</v>
      </c>
      <c r="G74" s="56">
        <f t="shared" si="26"/>
        <v>0</v>
      </c>
      <c r="H74" s="56">
        <f t="shared" si="26"/>
        <v>0</v>
      </c>
      <c r="I74" s="56">
        <f t="shared" si="26"/>
        <v>0</v>
      </c>
      <c r="J74" s="56">
        <f t="shared" si="26"/>
        <v>0</v>
      </c>
      <c r="L74" s="152"/>
    </row>
    <row r="75" spans="1:18" ht="15" outlineLevel="1" thickBot="1">
      <c r="A75" s="153"/>
      <c r="B75" s="48" t="s">
        <v>476</v>
      </c>
      <c r="D75" s="152" t="s">
        <v>58</v>
      </c>
      <c r="E75" s="32">
        <f>SUM(E73,E74)</f>
        <v>-91023.144309500974</v>
      </c>
      <c r="F75" s="32">
        <f t="shared" ref="F75:J75" si="27">SUM(F73,F74)</f>
        <v>0</v>
      </c>
      <c r="G75" s="32">
        <f t="shared" si="27"/>
        <v>0</v>
      </c>
      <c r="H75" s="32">
        <f t="shared" si="27"/>
        <v>0</v>
      </c>
      <c r="I75" s="32">
        <f t="shared" si="27"/>
        <v>0</v>
      </c>
      <c r="J75" s="32">
        <f t="shared" si="27"/>
        <v>0</v>
      </c>
      <c r="L75" s="152" t="s">
        <v>177</v>
      </c>
    </row>
    <row r="76" spans="1:18" outlineLevel="1">
      <c r="A76" s="153"/>
      <c r="B76" s="48"/>
      <c r="D76" s="152"/>
      <c r="E76" s="56"/>
      <c r="F76" s="56"/>
      <c r="G76" s="56"/>
      <c r="H76" s="56"/>
      <c r="I76" s="56"/>
      <c r="J76" s="56"/>
      <c r="L76" s="152"/>
    </row>
    <row r="77" spans="1:18" outlineLevel="1">
      <c r="A77" s="153"/>
      <c r="B77" s="48" t="s">
        <v>348</v>
      </c>
      <c r="D77" s="152"/>
      <c r="E77" s="56">
        <f>E75*(E$7-1)</f>
        <v>-23438.635352021003</v>
      </c>
      <c r="F77" s="56">
        <f t="shared" ref="F77:J77" si="28">F75*(F$7-1)</f>
        <v>0</v>
      </c>
      <c r="G77" s="56">
        <f t="shared" si="28"/>
        <v>0</v>
      </c>
      <c r="H77" s="56">
        <f t="shared" si="28"/>
        <v>0</v>
      </c>
      <c r="I77" s="56">
        <f t="shared" si="28"/>
        <v>0</v>
      </c>
      <c r="J77" s="56">
        <f t="shared" si="28"/>
        <v>0</v>
      </c>
      <c r="L77" s="152" t="s">
        <v>74</v>
      </c>
    </row>
    <row r="78" spans="1:18" ht="15" outlineLevel="1" thickBot="1">
      <c r="A78" s="153"/>
      <c r="B78" s="31" t="s">
        <v>93</v>
      </c>
      <c r="D78" s="152"/>
      <c r="E78" s="32">
        <f>SUM(E75,E77)</f>
        <v>-114461.77966152198</v>
      </c>
      <c r="F78" s="32">
        <f t="shared" ref="F78:J78" si="29">SUM(F75,F77)</f>
        <v>0</v>
      </c>
      <c r="G78" s="32">
        <f t="shared" si="29"/>
        <v>0</v>
      </c>
      <c r="H78" s="32">
        <f t="shared" si="29"/>
        <v>0</v>
      </c>
      <c r="I78" s="32">
        <f t="shared" si="29"/>
        <v>0</v>
      </c>
      <c r="J78" s="32">
        <f t="shared" si="29"/>
        <v>0</v>
      </c>
      <c r="K78" s="43"/>
      <c r="L78" s="152"/>
    </row>
    <row r="79" spans="1:18" ht="15" thickBot="1">
      <c r="A79" s="153"/>
    </row>
    <row r="80" spans="1:18" s="150" customFormat="1" ht="15" customHeight="1" thickBot="1">
      <c r="A80" s="3" t="s">
        <v>127</v>
      </c>
      <c r="B80" s="130" t="s">
        <v>152</v>
      </c>
      <c r="C80" s="80"/>
      <c r="D80" s="80"/>
      <c r="E80" s="80"/>
      <c r="F80" s="80"/>
      <c r="G80" s="80"/>
      <c r="H80" s="80"/>
      <c r="I80" s="80"/>
      <c r="J80" s="82"/>
      <c r="L80" s="22"/>
      <c r="P80" s="22"/>
      <c r="Q80" s="22"/>
      <c r="R80" s="22"/>
    </row>
    <row r="81" spans="1:12" ht="15" outlineLevel="1" thickBot="1">
      <c r="A81" s="156"/>
    </row>
    <row r="82" spans="1:12" ht="15" outlineLevel="1" thickBot="1">
      <c r="A82" s="153"/>
      <c r="B82" s="57" t="s">
        <v>217</v>
      </c>
    </row>
    <row r="83" spans="1:12" ht="14.5" customHeight="1" outlineLevel="1">
      <c r="A83" s="156"/>
      <c r="B83" s="48" t="s">
        <v>207</v>
      </c>
    </row>
    <row r="84" spans="1:12" outlineLevel="1">
      <c r="A84" s="156"/>
      <c r="B84" s="25" t="s">
        <v>208</v>
      </c>
      <c r="E84" s="197" t="s">
        <v>376</v>
      </c>
      <c r="F84" s="195"/>
      <c r="G84" s="195"/>
      <c r="H84" s="195"/>
      <c r="I84" s="195"/>
      <c r="J84" s="195"/>
    </row>
    <row r="85" spans="1:12" outlineLevel="1">
      <c r="A85" s="156"/>
    </row>
    <row r="86" spans="1:12" outlineLevel="1">
      <c r="A86" s="156"/>
      <c r="B86" s="48" t="s">
        <v>475</v>
      </c>
    </row>
    <row r="87" spans="1:12" outlineLevel="1">
      <c r="A87" s="156"/>
      <c r="B87" s="48" t="s">
        <v>422</v>
      </c>
      <c r="D87" s="152"/>
      <c r="L87" s="152"/>
    </row>
    <row r="88" spans="1:12" outlineLevel="1">
      <c r="A88" s="156"/>
      <c r="B88" s="48" t="s">
        <v>476</v>
      </c>
      <c r="D88" s="152" t="s">
        <v>58</v>
      </c>
      <c r="L88" s="152" t="s">
        <v>177</v>
      </c>
    </row>
    <row r="89" spans="1:12" outlineLevel="1">
      <c r="A89" s="156"/>
      <c r="B89" s="48"/>
      <c r="D89" s="152"/>
      <c r="L89" s="152"/>
    </row>
    <row r="90" spans="1:12" outlineLevel="1">
      <c r="A90" s="156"/>
      <c r="B90" s="48" t="s">
        <v>348</v>
      </c>
      <c r="D90" s="152"/>
      <c r="L90" s="152" t="s">
        <v>74</v>
      </c>
    </row>
    <row r="91" spans="1:12" outlineLevel="1">
      <c r="A91" s="156"/>
      <c r="B91" s="31" t="s">
        <v>209</v>
      </c>
      <c r="D91" s="152"/>
      <c r="E91" s="43"/>
      <c r="F91" s="43"/>
      <c r="G91" s="43"/>
      <c r="H91" s="43"/>
      <c r="I91" s="43"/>
      <c r="J91" s="43"/>
      <c r="K91" s="43"/>
      <c r="L91" s="152"/>
    </row>
    <row r="92" spans="1:12" ht="15" outlineLevel="1" thickBot="1">
      <c r="A92" s="156"/>
      <c r="B92" s="31"/>
      <c r="D92" s="152"/>
      <c r="E92" s="43"/>
      <c r="F92" s="43"/>
      <c r="G92" s="43"/>
      <c r="H92" s="43"/>
      <c r="I92" s="43"/>
      <c r="J92" s="43"/>
      <c r="K92" s="43"/>
      <c r="L92" s="152"/>
    </row>
    <row r="93" spans="1:12" ht="15" customHeight="1" outlineLevel="1" thickBot="1">
      <c r="A93" s="153"/>
      <c r="B93" s="57" t="s">
        <v>216</v>
      </c>
      <c r="D93" s="152"/>
      <c r="E93" s="43"/>
      <c r="F93" s="43"/>
      <c r="G93" s="43"/>
      <c r="H93" s="43"/>
      <c r="I93" s="43"/>
      <c r="J93" s="43"/>
      <c r="K93" s="43"/>
      <c r="L93" s="152"/>
    </row>
    <row r="94" spans="1:12" outlineLevel="1">
      <c r="A94" s="156"/>
      <c r="B94" s="48" t="s">
        <v>210</v>
      </c>
      <c r="D94" s="152"/>
      <c r="E94" s="26">
        <f>Inputs!E203</f>
        <v>543390.24009136925</v>
      </c>
      <c r="F94" s="26">
        <f>Inputs!F203</f>
        <v>0</v>
      </c>
      <c r="G94" s="26">
        <f>Inputs!G203</f>
        <v>0</v>
      </c>
      <c r="H94" s="26">
        <f>Inputs!H203</f>
        <v>402942.71715145867</v>
      </c>
      <c r="I94" s="26">
        <f>Inputs!I203</f>
        <v>17565.846747117655</v>
      </c>
      <c r="J94" s="26">
        <f>Inputs!J203</f>
        <v>0</v>
      </c>
      <c r="L94" s="152"/>
    </row>
    <row r="95" spans="1:12" ht="14.15" customHeight="1" outlineLevel="1">
      <c r="A95" s="156"/>
      <c r="B95" s="25" t="s">
        <v>211</v>
      </c>
      <c r="D95" s="152"/>
      <c r="E95" s="26">
        <f>Inputs!E204</f>
        <v>0</v>
      </c>
      <c r="F95" s="26">
        <f>Inputs!F204</f>
        <v>0</v>
      </c>
      <c r="G95" s="26">
        <f>Inputs!G204</f>
        <v>0</v>
      </c>
      <c r="H95" s="26">
        <f>Inputs!H204</f>
        <v>0</v>
      </c>
      <c r="I95" s="26">
        <f>Inputs!I204</f>
        <v>0</v>
      </c>
      <c r="J95" s="26">
        <f>Inputs!J204</f>
        <v>0</v>
      </c>
      <c r="L95" s="152"/>
    </row>
    <row r="96" spans="1:12" outlineLevel="1">
      <c r="A96" s="156"/>
      <c r="D96" s="152"/>
      <c r="L96" s="152"/>
    </row>
    <row r="97" spans="1:18" outlineLevel="1">
      <c r="A97" s="156"/>
      <c r="B97" s="48" t="s">
        <v>475</v>
      </c>
      <c r="E97" s="56">
        <f>E95-E94</f>
        <v>-543390.24009136925</v>
      </c>
      <c r="F97" s="56">
        <f t="shared" ref="F97:J97" si="30">F95-F94</f>
        <v>0</v>
      </c>
      <c r="G97" s="56">
        <f t="shared" si="30"/>
        <v>0</v>
      </c>
      <c r="H97" s="56">
        <f t="shared" si="30"/>
        <v>-402942.71715145867</v>
      </c>
      <c r="I97" s="56">
        <f t="shared" si="30"/>
        <v>-17565.846747117655</v>
      </c>
      <c r="J97" s="56">
        <f t="shared" si="30"/>
        <v>0</v>
      </c>
    </row>
    <row r="98" spans="1:18" outlineLevel="1">
      <c r="A98" s="156"/>
      <c r="B98" s="48" t="s">
        <v>422</v>
      </c>
      <c r="D98" s="152"/>
      <c r="E98" s="56">
        <f>E97*E$8</f>
        <v>10404.375433922174</v>
      </c>
      <c r="F98" s="56">
        <f t="shared" ref="F98" si="31">F97*F$8</f>
        <v>0</v>
      </c>
      <c r="G98" s="56">
        <f t="shared" ref="G98" si="32">G97*G$8</f>
        <v>0</v>
      </c>
      <c r="H98" s="56">
        <f t="shared" ref="H98" si="33">H97*H$8</f>
        <v>7715.2053870226955</v>
      </c>
      <c r="I98" s="56">
        <f t="shared" ref="I98" si="34">I97*I$8</f>
        <v>336.33593481734584</v>
      </c>
      <c r="J98" s="56">
        <f t="shared" ref="J98" si="35">J97*J$8</f>
        <v>0</v>
      </c>
      <c r="L98" s="152"/>
    </row>
    <row r="99" spans="1:18" ht="15" outlineLevel="1" thickBot="1">
      <c r="A99" s="156"/>
      <c r="B99" s="48" t="s">
        <v>476</v>
      </c>
      <c r="D99" s="152" t="s">
        <v>58</v>
      </c>
      <c r="E99" s="32">
        <f>SUM(E97,E98)</f>
        <v>-532985.86465744709</v>
      </c>
      <c r="F99" s="32">
        <f t="shared" ref="F99" si="36">SUM(F97,F98)</f>
        <v>0</v>
      </c>
      <c r="G99" s="32">
        <f t="shared" ref="G99" si="37">SUM(G97,G98)</f>
        <v>0</v>
      </c>
      <c r="H99" s="32">
        <f t="shared" ref="H99" si="38">SUM(H97,H98)</f>
        <v>-395227.51176443597</v>
      </c>
      <c r="I99" s="32">
        <f t="shared" ref="I99" si="39">SUM(I97,I98)</f>
        <v>-17229.510812300308</v>
      </c>
      <c r="J99" s="32">
        <f t="shared" ref="J99" si="40">SUM(J97,J98)</f>
        <v>0</v>
      </c>
      <c r="L99" s="152" t="s">
        <v>177</v>
      </c>
    </row>
    <row r="100" spans="1:18" outlineLevel="1">
      <c r="A100" s="156"/>
      <c r="B100" s="48"/>
      <c r="D100" s="152"/>
      <c r="E100" s="56"/>
      <c r="F100" s="56"/>
      <c r="G100" s="56"/>
      <c r="H100" s="56"/>
      <c r="I100" s="56"/>
      <c r="J100" s="56"/>
      <c r="L100" s="152"/>
    </row>
    <row r="101" spans="1:18" outlineLevel="1">
      <c r="A101" s="156"/>
      <c r="B101" s="48" t="s">
        <v>348</v>
      </c>
      <c r="D101" s="152"/>
      <c r="E101" s="56">
        <f>E99*(E$7-1)</f>
        <v>-137244.888915396</v>
      </c>
      <c r="F101" s="56">
        <f t="shared" ref="F101:J101" si="41">F99*(F$7-1)</f>
        <v>0</v>
      </c>
      <c r="G101" s="56">
        <f t="shared" si="41"/>
        <v>0</v>
      </c>
      <c r="H101" s="56">
        <f t="shared" si="41"/>
        <v>-56088.601988222479</v>
      </c>
      <c r="I101" s="56">
        <f t="shared" si="41"/>
        <v>-1430.5909174114549</v>
      </c>
      <c r="J101" s="56">
        <f t="shared" si="41"/>
        <v>0</v>
      </c>
      <c r="L101" s="152" t="s">
        <v>74</v>
      </c>
    </row>
    <row r="102" spans="1:18" ht="15" outlineLevel="1" thickBot="1">
      <c r="A102" s="156"/>
      <c r="B102" s="31" t="s">
        <v>212</v>
      </c>
      <c r="D102" s="152"/>
      <c r="E102" s="32">
        <f>SUM(E99,E101)</f>
        <v>-670230.75357284304</v>
      </c>
      <c r="F102" s="32">
        <f t="shared" ref="F102" si="42">SUM(F99,F101)</f>
        <v>0</v>
      </c>
      <c r="G102" s="32">
        <f t="shared" ref="G102" si="43">SUM(G99,G101)</f>
        <v>0</v>
      </c>
      <c r="H102" s="32">
        <f t="shared" ref="H102" si="44">SUM(H99,H101)</f>
        <v>-451316.11375265848</v>
      </c>
      <c r="I102" s="32">
        <f t="shared" ref="I102" si="45">SUM(I99,I101)</f>
        <v>-18660.101729711765</v>
      </c>
      <c r="J102" s="32">
        <f t="shared" ref="J102" si="46">SUM(J99,J101)</f>
        <v>0</v>
      </c>
      <c r="K102" s="43"/>
      <c r="L102" s="152"/>
    </row>
    <row r="103" spans="1:18" ht="15" thickBot="1">
      <c r="A103" s="156"/>
    </row>
    <row r="104" spans="1:18" s="150" customFormat="1" ht="15" customHeight="1" thickBot="1">
      <c r="A104" s="3" t="s">
        <v>127</v>
      </c>
      <c r="B104" s="130" t="s">
        <v>215</v>
      </c>
      <c r="C104" s="80"/>
      <c r="D104" s="80"/>
      <c r="E104" s="80"/>
      <c r="F104" s="80"/>
      <c r="G104" s="80"/>
      <c r="H104" s="80"/>
      <c r="I104" s="80"/>
      <c r="J104" s="82"/>
      <c r="L104" s="22"/>
      <c r="P104" s="22"/>
      <c r="Q104" s="22"/>
      <c r="R104" s="22"/>
    </row>
    <row r="105" spans="1:18" ht="14.5" customHeight="1" outlineLevel="1">
      <c r="A105" s="156"/>
      <c r="K105" s="150"/>
      <c r="L105" s="22"/>
    </row>
    <row r="106" spans="1:18" outlineLevel="1">
      <c r="A106" s="156"/>
      <c r="B106" s="48" t="s">
        <v>433</v>
      </c>
      <c r="E106" s="26">
        <v>0</v>
      </c>
      <c r="F106" s="26">
        <f>Inputs!F220*Inputs!F226*Inputs!F228</f>
        <v>0</v>
      </c>
      <c r="G106" s="26">
        <f>Inputs!G220*Inputs!G226*Inputs!G228</f>
        <v>0</v>
      </c>
      <c r="H106" s="26">
        <f>Inputs!H220*Inputs!H226*Inputs!H228</f>
        <v>0</v>
      </c>
      <c r="I106" s="26">
        <f>Inputs!I220*Inputs!I226*Inputs!I228</f>
        <v>0</v>
      </c>
      <c r="J106" s="26">
        <f>Inputs!J220*Inputs!J226*Inputs!J228</f>
        <v>0</v>
      </c>
      <c r="K106" s="150"/>
      <c r="L106" s="22"/>
    </row>
    <row r="107" spans="1:18" outlineLevel="1">
      <c r="A107" s="156"/>
      <c r="B107" s="25" t="s">
        <v>432</v>
      </c>
      <c r="E107" s="26">
        <v>0</v>
      </c>
      <c r="F107" s="26">
        <f>IF(Inputs!F229&lt;=Inputs!F228,(SUM(Inputs!$F$221:F221)*Inputs!F229*Inputs!F226),(SUM(Inputs!$F$221:F221)*Inputs!F228*Inputs!F226))</f>
        <v>0</v>
      </c>
      <c r="G107" s="26">
        <f>IF(Inputs!G229&lt;=Inputs!G228,(SUM(Inputs!$F$221:G221)*Inputs!G229*Inputs!G226)-SUM($F$107:F107),(SUM(Inputs!$F$221:G221)*Inputs!G228*Inputs!G226)-SUM($F$107:F107))</f>
        <v>0</v>
      </c>
      <c r="H107" s="26">
        <f>IF(Inputs!H229&lt;=Inputs!H228,(SUM(Inputs!$F$221:H221)*Inputs!H229*Inputs!H226)-SUM($F$107:G107),(SUM(Inputs!$F$221:H221)*Inputs!H228*Inputs!H226)-SUM($F$107:G107))</f>
        <v>0</v>
      </c>
      <c r="I107" s="26">
        <f>IF(Inputs!I229&lt;=Inputs!I228,(SUM(Inputs!$F$221:I221)*Inputs!I229*Inputs!I226)-SUM($F$107:H107),(SUM(Inputs!$F$221:I221)*Inputs!I228*Inputs!I226)-SUM($F$107:H107))</f>
        <v>0</v>
      </c>
      <c r="J107" s="26">
        <f>IF(Inputs!J229&lt;=Inputs!J228,(SUM(Inputs!$F$221:J221)*Inputs!J229*Inputs!J226)-SUM($F$107:I107),(SUM(Inputs!$F$221:J221)*Inputs!J228*Inputs!J226)-SUM($F$107:I107))</f>
        <v>0</v>
      </c>
      <c r="K107" s="150"/>
      <c r="L107" s="22"/>
    </row>
    <row r="108" spans="1:18" outlineLevel="1">
      <c r="A108" s="156"/>
      <c r="K108" s="150"/>
    </row>
    <row r="109" spans="1:18" outlineLevel="1">
      <c r="A109" s="156"/>
      <c r="B109" s="48" t="s">
        <v>475</v>
      </c>
      <c r="E109" s="56">
        <f>E107-E106</f>
        <v>0</v>
      </c>
      <c r="F109" s="56">
        <f t="shared" ref="F109:J109" si="47">F107-F106</f>
        <v>0</v>
      </c>
      <c r="G109" s="56">
        <f t="shared" si="47"/>
        <v>0</v>
      </c>
      <c r="H109" s="56">
        <f t="shared" si="47"/>
        <v>0</v>
      </c>
      <c r="I109" s="56">
        <f t="shared" si="47"/>
        <v>0</v>
      </c>
      <c r="J109" s="56">
        <f t="shared" si="47"/>
        <v>0</v>
      </c>
      <c r="K109" s="150"/>
    </row>
    <row r="110" spans="1:18" outlineLevel="1">
      <c r="A110" s="156"/>
      <c r="B110" s="48" t="s">
        <v>422</v>
      </c>
      <c r="D110" s="152"/>
      <c r="E110" s="56">
        <f>E109*E$8</f>
        <v>0</v>
      </c>
      <c r="F110" s="56">
        <f t="shared" ref="F110" si="48">F109*F$8</f>
        <v>0</v>
      </c>
      <c r="G110" s="56">
        <f t="shared" ref="G110" si="49">G109*G$8</f>
        <v>0</v>
      </c>
      <c r="H110" s="56">
        <f t="shared" ref="H110" si="50">H109*H$8</f>
        <v>0</v>
      </c>
      <c r="I110" s="56">
        <f t="shared" ref="I110" si="51">I109*I$8</f>
        <v>0</v>
      </c>
      <c r="J110" s="56">
        <f t="shared" ref="J110" si="52">J109*J$8</f>
        <v>0</v>
      </c>
      <c r="K110" s="150"/>
      <c r="L110" s="152"/>
    </row>
    <row r="111" spans="1:18" ht="15" outlineLevel="1" thickBot="1">
      <c r="A111" s="156"/>
      <c r="B111" s="48" t="s">
        <v>476</v>
      </c>
      <c r="D111" s="152" t="s">
        <v>58</v>
      </c>
      <c r="E111" s="32">
        <f>SUM(E109,E110)</f>
        <v>0</v>
      </c>
      <c r="F111" s="32">
        <f t="shared" ref="F111" si="53">SUM(F109,F110)</f>
        <v>0</v>
      </c>
      <c r="G111" s="32">
        <f t="shared" ref="G111" si="54">SUM(G109,G110)</f>
        <v>0</v>
      </c>
      <c r="H111" s="32">
        <f t="shared" ref="H111" si="55">SUM(H109,H110)</f>
        <v>0</v>
      </c>
      <c r="I111" s="32">
        <f t="shared" ref="I111" si="56">SUM(I109,I110)</f>
        <v>0</v>
      </c>
      <c r="J111" s="32">
        <f t="shared" ref="J111" si="57">SUM(J109,J110)</f>
        <v>0</v>
      </c>
      <c r="K111" s="150"/>
      <c r="L111" s="152" t="s">
        <v>177</v>
      </c>
    </row>
    <row r="112" spans="1:18" outlineLevel="1">
      <c r="A112" s="156"/>
      <c r="B112" s="48"/>
      <c r="D112" s="152"/>
      <c r="E112" s="56"/>
      <c r="F112" s="56"/>
      <c r="G112" s="56"/>
      <c r="H112" s="56"/>
      <c r="I112" s="56"/>
      <c r="J112" s="56"/>
      <c r="K112" s="150"/>
      <c r="L112" s="152"/>
    </row>
    <row r="113" spans="1:18" outlineLevel="1">
      <c r="A113" s="156"/>
      <c r="B113" s="48" t="s">
        <v>348</v>
      </c>
      <c r="D113" s="152"/>
      <c r="E113" s="56">
        <f>E109*(E$7-1)</f>
        <v>0</v>
      </c>
      <c r="F113" s="56">
        <f t="shared" ref="F113:J113" si="58">F109*(F$7-1)</f>
        <v>0</v>
      </c>
      <c r="G113" s="56">
        <f t="shared" si="58"/>
        <v>0</v>
      </c>
      <c r="H113" s="56">
        <f t="shared" si="58"/>
        <v>0</v>
      </c>
      <c r="I113" s="56">
        <f t="shared" si="58"/>
        <v>0</v>
      </c>
      <c r="J113" s="56">
        <f t="shared" si="58"/>
        <v>0</v>
      </c>
      <c r="K113" s="150"/>
      <c r="L113" s="152" t="s">
        <v>74</v>
      </c>
    </row>
    <row r="114" spans="1:18" ht="15" outlineLevel="1" thickBot="1">
      <c r="A114" s="156"/>
      <c r="B114" s="31" t="s">
        <v>434</v>
      </c>
      <c r="D114" s="152"/>
      <c r="E114" s="32">
        <f>SUM(E109:E113)</f>
        <v>0</v>
      </c>
      <c r="F114" s="32">
        <f t="shared" ref="F114:J114" si="59">SUM(F109:F113)</f>
        <v>0</v>
      </c>
      <c r="G114" s="32">
        <f t="shared" si="59"/>
        <v>0</v>
      </c>
      <c r="H114" s="32">
        <f t="shared" si="59"/>
        <v>0</v>
      </c>
      <c r="I114" s="32">
        <f t="shared" si="59"/>
        <v>0</v>
      </c>
      <c r="J114" s="32">
        <f t="shared" si="59"/>
        <v>0</v>
      </c>
      <c r="K114" s="150"/>
      <c r="L114" s="152"/>
    </row>
    <row r="115" spans="1:18" ht="15" thickBot="1">
      <c r="A115" s="156"/>
      <c r="K115" s="150"/>
    </row>
    <row r="116" spans="1:18" s="150" customFormat="1" ht="15" customHeight="1" thickBot="1">
      <c r="A116" s="3" t="s">
        <v>127</v>
      </c>
      <c r="B116" s="90" t="s">
        <v>213</v>
      </c>
      <c r="C116" s="80"/>
      <c r="D116" s="80"/>
      <c r="E116" s="80"/>
      <c r="F116" s="80"/>
      <c r="G116" s="80"/>
      <c r="H116" s="80"/>
      <c r="I116" s="80"/>
      <c r="J116" s="82"/>
      <c r="L116" s="22"/>
      <c r="P116" s="22"/>
      <c r="Q116" s="22"/>
      <c r="R116" s="22"/>
    </row>
    <row r="117" spans="1:18" s="150" customFormat="1" ht="15" customHeight="1" outlineLevel="1" thickBot="1">
      <c r="A117" s="156"/>
      <c r="B117" s="60"/>
      <c r="C117" s="58"/>
      <c r="D117" s="58"/>
      <c r="E117" s="58"/>
      <c r="F117" s="58"/>
      <c r="G117" s="58"/>
      <c r="H117" s="58"/>
      <c r="I117" s="58"/>
      <c r="J117" s="58"/>
      <c r="K117"/>
      <c r="L117" s="22"/>
      <c r="P117" s="22"/>
      <c r="Q117" s="22"/>
      <c r="R117" s="22"/>
    </row>
    <row r="118" spans="1:18" ht="15" outlineLevel="1" thickBot="1">
      <c r="A118" s="153"/>
      <c r="B118" s="57" t="s">
        <v>214</v>
      </c>
    </row>
    <row r="119" spans="1:18" outlineLevel="1">
      <c r="A119" s="156"/>
      <c r="B119" s="154"/>
      <c r="C119" s="51" t="s">
        <v>180</v>
      </c>
      <c r="E119" s="26">
        <f>Inputs!E64*Inputs!E$411</f>
        <v>235651.64617047366</v>
      </c>
      <c r="F119" s="26">
        <f>Inputs!F64*Inputs!F$411</f>
        <v>281147.9672014988</v>
      </c>
      <c r="G119" s="26">
        <f>Inputs!G64*Inputs!G$411</f>
        <v>272575.34884659096</v>
      </c>
      <c r="H119" s="26">
        <f>Inputs!H64*Inputs!H$411</f>
        <v>262593.69727582758</v>
      </c>
      <c r="I119" s="26">
        <f>Inputs!I64*Inputs!I$411</f>
        <v>253008.11621885686</v>
      </c>
      <c r="J119" s="26">
        <f>Inputs!J64*Inputs!J$411</f>
        <v>243882.21186608318</v>
      </c>
    </row>
    <row r="120" spans="1:18" outlineLevel="1">
      <c r="A120" s="156"/>
      <c r="B120" s="154"/>
      <c r="C120" s="51" t="s">
        <v>181</v>
      </c>
      <c r="E120" s="26">
        <f>Inputs!E65*Inputs!E$412</f>
        <v>11648.509006981081</v>
      </c>
      <c r="F120" s="26">
        <f>Inputs!F65*Inputs!F$412</f>
        <v>14457.946483189116</v>
      </c>
      <c r="G120" s="26">
        <f>Inputs!G65*Inputs!G$412</f>
        <v>13914.025276862805</v>
      </c>
      <c r="H120" s="26">
        <f>Inputs!H65*Inputs!H$412</f>
        <v>13302.873337545892</v>
      </c>
      <c r="I120" s="26">
        <f>Inputs!I65*Inputs!I$412</f>
        <v>12716.030234095204</v>
      </c>
      <c r="J120" s="26">
        <f>Inputs!J65*Inputs!J$412</f>
        <v>12157.399925130039</v>
      </c>
    </row>
    <row r="121" spans="1:18" outlineLevel="1">
      <c r="A121" s="156"/>
      <c r="B121" s="158" t="s">
        <v>111</v>
      </c>
      <c r="C121" s="51" t="s">
        <v>182</v>
      </c>
      <c r="E121" s="26">
        <f>Inputs!E66*Inputs!E417</f>
        <v>912444.21952397237</v>
      </c>
      <c r="F121" s="26">
        <f>Inputs!F66*Inputs!F417</f>
        <v>1012798.1148032572</v>
      </c>
      <c r="G121" s="26">
        <f>Inputs!G66*Inputs!G417</f>
        <v>995857.48115697305</v>
      </c>
      <c r="H121" s="26">
        <f>Inputs!H66*Inputs!H417</f>
        <v>973133.86125046993</v>
      </c>
      <c r="I121" s="26">
        <f>Inputs!I66*Inputs!I417</f>
        <v>951304.01091433177</v>
      </c>
      <c r="J121" s="26">
        <f>Inputs!J66*Inputs!J417</f>
        <v>930511.44614302518</v>
      </c>
    </row>
    <row r="122" spans="1:18" ht="15" outlineLevel="1" thickBot="1">
      <c r="A122" s="156"/>
      <c r="B122" s="158"/>
      <c r="C122" s="53" t="s">
        <v>27</v>
      </c>
      <c r="D122" s="54"/>
      <c r="E122" s="32">
        <f t="shared" ref="E122:J122" si="60">SUM(E119:E121)</f>
        <v>1159744.3747014271</v>
      </c>
      <c r="F122" s="32">
        <f t="shared" si="60"/>
        <v>1308404.028487945</v>
      </c>
      <c r="G122" s="32">
        <f t="shared" si="60"/>
        <v>1282346.8552804268</v>
      </c>
      <c r="H122" s="32">
        <f t="shared" si="60"/>
        <v>1249030.4318638435</v>
      </c>
      <c r="I122" s="32">
        <f t="shared" si="60"/>
        <v>1217028.1573672839</v>
      </c>
      <c r="J122" s="32">
        <f t="shared" si="60"/>
        <v>1186551.0579342383</v>
      </c>
      <c r="K122" s="124"/>
    </row>
    <row r="123" spans="1:18" outlineLevel="1">
      <c r="A123" s="156"/>
      <c r="B123" s="138"/>
      <c r="C123" s="51"/>
    </row>
    <row r="124" spans="1:18" outlineLevel="1">
      <c r="A124" s="156"/>
      <c r="C124" s="51" t="s">
        <v>180</v>
      </c>
      <c r="E124" s="26">
        <f>Inputs!E69*Inputs!E$411</f>
        <v>0</v>
      </c>
      <c r="F124" s="26">
        <f>Inputs!F69*Inputs!F$411</f>
        <v>0</v>
      </c>
      <c r="G124" s="26">
        <f>Inputs!G69*Inputs!G$411</f>
        <v>0</v>
      </c>
      <c r="H124" s="26">
        <f>Inputs!H69*Inputs!H$411</f>
        <v>0</v>
      </c>
      <c r="I124" s="26">
        <f>Inputs!I69*Inputs!I$411</f>
        <v>0</v>
      </c>
      <c r="J124" s="26">
        <f>Inputs!J69*Inputs!J$411</f>
        <v>0</v>
      </c>
    </row>
    <row r="125" spans="1:18" outlineLevel="1">
      <c r="A125" s="156"/>
      <c r="B125" s="158" t="s">
        <v>112</v>
      </c>
      <c r="C125" s="51" t="s">
        <v>181</v>
      </c>
      <c r="E125" s="26">
        <f>Inputs!E70*Inputs!E$412</f>
        <v>0</v>
      </c>
      <c r="F125" s="26">
        <f>Inputs!F70*Inputs!F$412</f>
        <v>0</v>
      </c>
      <c r="G125" s="26">
        <f>Inputs!G70*Inputs!G$412</f>
        <v>0</v>
      </c>
      <c r="H125" s="26">
        <f>Inputs!H70*Inputs!H$412</f>
        <v>0</v>
      </c>
      <c r="I125" s="26">
        <f>Inputs!I70*Inputs!I$412</f>
        <v>0</v>
      </c>
      <c r="J125" s="26">
        <f>Inputs!J70*Inputs!J$412</f>
        <v>0</v>
      </c>
    </row>
    <row r="126" spans="1:18" outlineLevel="1">
      <c r="A126" s="156"/>
      <c r="B126" s="158"/>
      <c r="C126" s="51" t="s">
        <v>182</v>
      </c>
      <c r="E126" s="26">
        <f>Inputs!E$71*Inputs!E$417</f>
        <v>0</v>
      </c>
      <c r="F126" s="26">
        <f>Inputs!F$71*Inputs!F$417</f>
        <v>0</v>
      </c>
      <c r="G126" s="26">
        <f>Inputs!G$71*Inputs!G$417</f>
        <v>0</v>
      </c>
      <c r="H126" s="26">
        <f>Inputs!H$71*Inputs!H$417</f>
        <v>0</v>
      </c>
      <c r="I126" s="26">
        <f>Inputs!I$71*Inputs!I$417</f>
        <v>0</v>
      </c>
      <c r="J126" s="26">
        <f>Inputs!J$71*Inputs!J$417</f>
        <v>0</v>
      </c>
    </row>
    <row r="127" spans="1:18" ht="15" outlineLevel="1" thickBot="1">
      <c r="A127" s="156"/>
      <c r="B127" s="158"/>
      <c r="C127" s="53" t="s">
        <v>27</v>
      </c>
      <c r="E127" s="32">
        <f t="shared" ref="E127:J127" si="61">SUM(E124:E126)</f>
        <v>0</v>
      </c>
      <c r="F127" s="32">
        <f t="shared" si="61"/>
        <v>0</v>
      </c>
      <c r="G127" s="32">
        <f t="shared" si="61"/>
        <v>0</v>
      </c>
      <c r="H127" s="32">
        <f t="shared" si="61"/>
        <v>0</v>
      </c>
      <c r="I127" s="32">
        <f t="shared" si="61"/>
        <v>0</v>
      </c>
      <c r="J127" s="32">
        <f t="shared" si="61"/>
        <v>0</v>
      </c>
    </row>
    <row r="128" spans="1:18" outlineLevel="1">
      <c r="A128" s="156"/>
      <c r="B128" s="138"/>
    </row>
    <row r="129" spans="1:12" outlineLevel="1">
      <c r="A129" s="156"/>
      <c r="B129" s="48" t="s">
        <v>475</v>
      </c>
      <c r="C129" s="55"/>
      <c r="E129" s="56">
        <f t="shared" ref="E129:J129" si="62">E127-E122</f>
        <v>-1159744.3747014271</v>
      </c>
      <c r="F129" s="56">
        <f t="shared" si="62"/>
        <v>-1308404.028487945</v>
      </c>
      <c r="G129" s="56">
        <f t="shared" si="62"/>
        <v>-1282346.8552804268</v>
      </c>
      <c r="H129" s="56">
        <f t="shared" si="62"/>
        <v>-1249030.4318638435</v>
      </c>
      <c r="I129" s="56">
        <f t="shared" si="62"/>
        <v>-1217028.1573672839</v>
      </c>
      <c r="J129" s="56">
        <f t="shared" si="62"/>
        <v>-1186551.0579342383</v>
      </c>
    </row>
    <row r="130" spans="1:12" outlineLevel="1">
      <c r="A130" s="156"/>
      <c r="B130" s="48" t="s">
        <v>422</v>
      </c>
      <c r="C130" s="55"/>
      <c r="D130" s="152"/>
      <c r="E130" s="56">
        <f>E129*E$8</f>
        <v>22205.801634832518</v>
      </c>
      <c r="F130" s="56">
        <f t="shared" ref="F130" si="63">F129*F$8</f>
        <v>25052.210597959547</v>
      </c>
      <c r="G130" s="56">
        <f t="shared" ref="G130" si="64">G129*G$8</f>
        <v>24553.289946105051</v>
      </c>
      <c r="H130" s="56">
        <f t="shared" ref="H130" si="65">H129*H$8</f>
        <v>23915.375328272821</v>
      </c>
      <c r="I130" s="56">
        <f t="shared" ref="I130" si="66">I129*I$8</f>
        <v>23302.622919349076</v>
      </c>
      <c r="J130" s="56">
        <f t="shared" ref="J130" si="67">J129*J$8</f>
        <v>22719.07326894486</v>
      </c>
      <c r="L130" s="152"/>
    </row>
    <row r="131" spans="1:12" ht="15" outlineLevel="1" thickBot="1">
      <c r="A131" s="156"/>
      <c r="B131" s="48" t="s">
        <v>476</v>
      </c>
      <c r="C131" s="55"/>
      <c r="D131" s="152" t="s">
        <v>58</v>
      </c>
      <c r="E131" s="32">
        <f>SUM(E129,E130)</f>
        <v>-1137538.5730665945</v>
      </c>
      <c r="F131" s="32">
        <f t="shared" ref="F131" si="68">SUM(F129,F130)</f>
        <v>-1283351.8178899854</v>
      </c>
      <c r="G131" s="32">
        <f t="shared" ref="G131" si="69">SUM(G129,G130)</f>
        <v>-1257793.5653343217</v>
      </c>
      <c r="H131" s="32">
        <f t="shared" ref="H131" si="70">SUM(H129,H130)</f>
        <v>-1225115.0565355706</v>
      </c>
      <c r="I131" s="32">
        <f t="shared" ref="I131" si="71">SUM(I129,I130)</f>
        <v>-1193725.5344479349</v>
      </c>
      <c r="J131" s="32">
        <f t="shared" ref="J131" si="72">SUM(J129,J130)</f>
        <v>-1163831.9846652935</v>
      </c>
      <c r="L131" s="152" t="s">
        <v>178</v>
      </c>
    </row>
    <row r="132" spans="1:12" outlineLevel="1">
      <c r="A132" s="156"/>
      <c r="B132" s="48"/>
      <c r="C132" s="55"/>
      <c r="D132" s="152"/>
      <c r="E132" s="56"/>
      <c r="F132" s="56"/>
      <c r="G132" s="56"/>
      <c r="H132" s="56"/>
      <c r="I132" s="56"/>
      <c r="J132" s="56"/>
      <c r="L132" s="152"/>
    </row>
    <row r="133" spans="1:12" outlineLevel="1">
      <c r="A133" s="156"/>
      <c r="B133" s="48" t="s">
        <v>348</v>
      </c>
      <c r="C133" s="55"/>
      <c r="D133" s="152"/>
      <c r="E133" s="56">
        <f>E129*(E$7-1)</f>
        <v>-298636.41501721914</v>
      </c>
      <c r="F133" s="56">
        <f t="shared" ref="F133:J133" si="73">F129*(F$7-1)</f>
        <v>-311533.2653710919</v>
      </c>
      <c r="G133" s="56">
        <f t="shared" si="73"/>
        <v>-254811.8859991511</v>
      </c>
      <c r="H133" s="56">
        <f t="shared" si="73"/>
        <v>-177255.80502033432</v>
      </c>
      <c r="I133" s="56">
        <f t="shared" si="73"/>
        <v>-101051.58800682082</v>
      </c>
      <c r="J133" s="56">
        <f t="shared" si="73"/>
        <v>-32255.772697709337</v>
      </c>
      <c r="L133" s="152" t="s">
        <v>147</v>
      </c>
    </row>
    <row r="134" spans="1:12" ht="15" outlineLevel="1" thickBot="1">
      <c r="A134" s="156"/>
      <c r="B134" s="31" t="s">
        <v>113</v>
      </c>
      <c r="C134" s="55"/>
      <c r="D134" s="152"/>
      <c r="E134" s="32">
        <f>SUM(E129:E133)</f>
        <v>-2573713.5611504083</v>
      </c>
      <c r="F134" s="32">
        <f t="shared" ref="F134:J134" si="74">SUM(F129:F133)</f>
        <v>-2878236.9011510629</v>
      </c>
      <c r="G134" s="32">
        <f t="shared" si="74"/>
        <v>-2770399.0166677944</v>
      </c>
      <c r="H134" s="32">
        <f t="shared" si="74"/>
        <v>-2627485.9180914755</v>
      </c>
      <c r="I134" s="32">
        <f t="shared" si="74"/>
        <v>-2488502.6569026909</v>
      </c>
      <c r="J134" s="32">
        <f t="shared" si="74"/>
        <v>-2359919.7420282965</v>
      </c>
      <c r="K134" s="43"/>
    </row>
    <row r="135" spans="1:12" ht="15" outlineLevel="1" thickBot="1">
      <c r="A135" s="156"/>
      <c r="B135" s="31"/>
      <c r="C135" s="55"/>
      <c r="D135" s="152"/>
      <c r="E135" s="56"/>
      <c r="F135" s="56"/>
      <c r="G135" s="56"/>
      <c r="H135" s="56"/>
      <c r="I135" s="56"/>
      <c r="J135" s="56"/>
      <c r="K135" s="43"/>
    </row>
    <row r="136" spans="1:12" ht="15" outlineLevel="1" thickBot="1">
      <c r="A136" s="153"/>
      <c r="B136" s="57" t="s">
        <v>222</v>
      </c>
      <c r="C136" s="55"/>
      <c r="D136" s="152"/>
      <c r="E136" s="56"/>
      <c r="F136" s="56"/>
      <c r="G136" s="56"/>
      <c r="H136" s="56"/>
      <c r="I136" s="56"/>
      <c r="J136" s="56"/>
      <c r="K136" s="43"/>
    </row>
    <row r="137" spans="1:12" ht="14.5" customHeight="1" outlineLevel="1">
      <c r="A137" s="156"/>
      <c r="C137" s="51" t="s">
        <v>180</v>
      </c>
      <c r="E137" s="26">
        <f>Inputs!E76*Inputs!E413</f>
        <v>0</v>
      </c>
      <c r="F137" s="26">
        <f>Inputs!F76*Inputs!F413</f>
        <v>0</v>
      </c>
      <c r="G137" s="26">
        <f>Inputs!G76*Inputs!G413</f>
        <v>0</v>
      </c>
      <c r="H137" s="26">
        <f>Inputs!H76*Inputs!H413</f>
        <v>14698.088906502166</v>
      </c>
      <c r="I137" s="26">
        <f>Inputs!I76*Inputs!I413</f>
        <v>33131.31644825657</v>
      </c>
      <c r="J137" s="26">
        <f>Inputs!J76*Inputs!J413</f>
        <v>35612.912601727185</v>
      </c>
    </row>
    <row r="138" spans="1:12" outlineLevel="1">
      <c r="A138" s="156"/>
      <c r="B138" s="158"/>
      <c r="C138" s="51" t="s">
        <v>181</v>
      </c>
      <c r="E138" s="26">
        <f>Inputs!E77*Inputs!E414</f>
        <v>0</v>
      </c>
      <c r="F138" s="26">
        <f>Inputs!F77*Inputs!F414</f>
        <v>0</v>
      </c>
      <c r="G138" s="26">
        <f>Inputs!G77*Inputs!G414</f>
        <v>0</v>
      </c>
      <c r="H138" s="26">
        <f>Inputs!H77*Inputs!H414</f>
        <v>2619.3848707829925</v>
      </c>
      <c r="I138" s="26">
        <f>Inputs!I77*Inputs!I414</f>
        <v>1963.497684170281</v>
      </c>
      <c r="J138" s="26">
        <f>Inputs!J77*Inputs!J414</f>
        <v>4579.0669559634771</v>
      </c>
    </row>
    <row r="139" spans="1:12" outlineLevel="1">
      <c r="A139" s="156"/>
      <c r="B139" s="158" t="s">
        <v>108</v>
      </c>
      <c r="C139" s="51" t="s">
        <v>182</v>
      </c>
      <c r="E139" s="26">
        <f>Inputs!E78*Inputs!E418</f>
        <v>0</v>
      </c>
      <c r="F139" s="26">
        <f>Inputs!F78*Inputs!F418</f>
        <v>0</v>
      </c>
      <c r="G139" s="26">
        <f>Inputs!G78*Inputs!G418</f>
        <v>0</v>
      </c>
      <c r="H139" s="26">
        <f>Inputs!H78*Inputs!H418</f>
        <v>86837.049665157057</v>
      </c>
      <c r="I139" s="26">
        <f>Inputs!I78*Inputs!I418</f>
        <v>190890.82668655572</v>
      </c>
      <c r="J139" s="26">
        <f>Inputs!J78*Inputs!J418</f>
        <v>324985.00771902845</v>
      </c>
    </row>
    <row r="140" spans="1:12" ht="15" outlineLevel="1" thickBot="1">
      <c r="A140" s="156"/>
      <c r="B140" s="158"/>
      <c r="C140" s="53" t="s">
        <v>27</v>
      </c>
      <c r="D140" s="54"/>
      <c r="E140" s="32">
        <f>SUM(E137:E139)</f>
        <v>0</v>
      </c>
      <c r="F140" s="32">
        <f t="shared" ref="F140:J140" si="75">SUM(F137:F139)</f>
        <v>0</v>
      </c>
      <c r="G140" s="32">
        <f t="shared" si="75"/>
        <v>0</v>
      </c>
      <c r="H140" s="32">
        <f t="shared" si="75"/>
        <v>104154.52344244221</v>
      </c>
      <c r="I140" s="32">
        <f t="shared" si="75"/>
        <v>225985.64081898256</v>
      </c>
      <c r="J140" s="32">
        <f t="shared" si="75"/>
        <v>365176.98727671913</v>
      </c>
    </row>
    <row r="141" spans="1:12" outlineLevel="1">
      <c r="A141" s="156"/>
      <c r="B141" s="138"/>
      <c r="C141" s="51"/>
    </row>
    <row r="142" spans="1:12" outlineLevel="1">
      <c r="A142" s="156"/>
      <c r="C142" s="51" t="s">
        <v>180</v>
      </c>
      <c r="E142" s="26">
        <f>Inputs!E81*Inputs!E413</f>
        <v>0</v>
      </c>
      <c r="F142" s="26">
        <f>Inputs!F81*Inputs!F413</f>
        <v>0</v>
      </c>
      <c r="G142" s="26">
        <f>Inputs!G81*Inputs!G413</f>
        <v>0</v>
      </c>
      <c r="H142" s="26">
        <f>Inputs!H81*Inputs!H413</f>
        <v>0</v>
      </c>
      <c r="I142" s="26">
        <f>Inputs!I81*Inputs!I413</f>
        <v>0</v>
      </c>
      <c r="J142" s="26">
        <f>Inputs!J81*Inputs!J413</f>
        <v>0</v>
      </c>
    </row>
    <row r="143" spans="1:12" outlineLevel="1">
      <c r="A143" s="156"/>
      <c r="B143" s="158"/>
      <c r="C143" s="51" t="s">
        <v>181</v>
      </c>
      <c r="E143" s="26">
        <f>Inputs!E82*Inputs!E414</f>
        <v>0</v>
      </c>
      <c r="F143" s="26">
        <f>Inputs!F82*Inputs!F414</f>
        <v>0</v>
      </c>
      <c r="G143" s="26">
        <f>Inputs!G82*Inputs!G414</f>
        <v>0</v>
      </c>
      <c r="H143" s="26">
        <f>Inputs!H82*Inputs!H414</f>
        <v>0</v>
      </c>
      <c r="I143" s="26">
        <f>Inputs!I82*Inputs!I414</f>
        <v>0</v>
      </c>
      <c r="J143" s="26">
        <f>Inputs!J82*Inputs!J414</f>
        <v>0</v>
      </c>
    </row>
    <row r="144" spans="1:12" outlineLevel="1">
      <c r="A144" s="156"/>
      <c r="B144" s="158" t="s">
        <v>109</v>
      </c>
      <c r="C144" s="51" t="s">
        <v>182</v>
      </c>
      <c r="E144" s="26">
        <f>Inputs!E83*Inputs!E418</f>
        <v>0</v>
      </c>
      <c r="F144" s="26">
        <f>Inputs!F83*Inputs!F418</f>
        <v>0</v>
      </c>
      <c r="G144" s="26">
        <f>Inputs!G83*Inputs!G418</f>
        <v>0</v>
      </c>
      <c r="H144" s="26">
        <f>Inputs!H83*Inputs!H418</f>
        <v>0</v>
      </c>
      <c r="I144" s="26">
        <f>Inputs!I83*Inputs!I418</f>
        <v>0</v>
      </c>
      <c r="J144" s="26">
        <f>Inputs!J83*Inputs!J418</f>
        <v>0</v>
      </c>
    </row>
    <row r="145" spans="1:12" ht="15" outlineLevel="1" thickBot="1">
      <c r="A145" s="156"/>
      <c r="B145" s="158"/>
      <c r="C145" s="53" t="s">
        <v>27</v>
      </c>
      <c r="E145" s="32">
        <f>SUM(E142:E144)</f>
        <v>0</v>
      </c>
      <c r="F145" s="32">
        <f t="shared" ref="F145:J145" si="76">SUM(F142:F144)</f>
        <v>0</v>
      </c>
      <c r="G145" s="32">
        <f t="shared" si="76"/>
        <v>0</v>
      </c>
      <c r="H145" s="32">
        <f t="shared" si="76"/>
        <v>0</v>
      </c>
      <c r="I145" s="32">
        <f t="shared" si="76"/>
        <v>0</v>
      </c>
      <c r="J145" s="32">
        <f t="shared" si="76"/>
        <v>0</v>
      </c>
    </row>
    <row r="146" spans="1:12" outlineLevel="1">
      <c r="A146" s="156"/>
    </row>
    <row r="147" spans="1:12" outlineLevel="1">
      <c r="A147" s="156"/>
      <c r="B147" s="48" t="s">
        <v>475</v>
      </c>
      <c r="C147" s="55"/>
      <c r="E147" s="56">
        <f t="shared" ref="E147:J147" si="77">E145-E140</f>
        <v>0</v>
      </c>
      <c r="F147" s="56">
        <f t="shared" si="77"/>
        <v>0</v>
      </c>
      <c r="G147" s="56">
        <f t="shared" si="77"/>
        <v>0</v>
      </c>
      <c r="H147" s="56">
        <f t="shared" si="77"/>
        <v>-104154.52344244221</v>
      </c>
      <c r="I147" s="56">
        <f t="shared" si="77"/>
        <v>-225985.64081898256</v>
      </c>
      <c r="J147" s="56">
        <f t="shared" si="77"/>
        <v>-365176.98727671913</v>
      </c>
    </row>
    <row r="148" spans="1:12" outlineLevel="1">
      <c r="A148" s="156"/>
      <c r="B148" s="48" t="s">
        <v>422</v>
      </c>
      <c r="C148" s="55"/>
      <c r="D148" s="152"/>
      <c r="E148" s="56">
        <f>E147*E$8</f>
        <v>0</v>
      </c>
      <c r="F148" s="56">
        <f t="shared" ref="F148" si="78">F147*F$8</f>
        <v>0</v>
      </c>
      <c r="G148" s="56">
        <f t="shared" ref="G148" si="79">G147*G$8</f>
        <v>0</v>
      </c>
      <c r="H148" s="56">
        <f t="shared" ref="H148" si="80">H147*H$8</f>
        <v>1994.2624748913463</v>
      </c>
      <c r="I148" s="56">
        <f t="shared" ref="I148" si="81">I147*I$8</f>
        <v>4326.9813778047046</v>
      </c>
      <c r="J148" s="56">
        <f t="shared" ref="J148" si="82">J147*J$8</f>
        <v>6992.0992228655859</v>
      </c>
      <c r="L148" s="152"/>
    </row>
    <row r="149" spans="1:12" ht="15" outlineLevel="1" thickBot="1">
      <c r="A149" s="156"/>
      <c r="B149" s="48" t="s">
        <v>476</v>
      </c>
      <c r="C149" s="55"/>
      <c r="D149" s="152" t="s">
        <v>58</v>
      </c>
      <c r="E149" s="32">
        <f>SUM(E147,E148)</f>
        <v>0</v>
      </c>
      <c r="F149" s="32">
        <f t="shared" ref="F149" si="83">SUM(F147,F148)</f>
        <v>0</v>
      </c>
      <c r="G149" s="32">
        <f t="shared" ref="G149" si="84">SUM(G147,G148)</f>
        <v>0</v>
      </c>
      <c r="H149" s="32">
        <f t="shared" ref="H149" si="85">SUM(H147,H148)</f>
        <v>-102160.26096755086</v>
      </c>
      <c r="I149" s="32">
        <f t="shared" ref="I149" si="86">SUM(I147,I148)</f>
        <v>-221658.65944117785</v>
      </c>
      <c r="J149" s="32">
        <f t="shared" ref="J149" si="87">SUM(J147,J148)</f>
        <v>-358184.88805385353</v>
      </c>
      <c r="L149" s="152" t="s">
        <v>178</v>
      </c>
    </row>
    <row r="150" spans="1:12" outlineLevel="1">
      <c r="A150" s="156"/>
      <c r="B150" s="48"/>
      <c r="C150" s="55"/>
      <c r="D150" s="152"/>
      <c r="E150" s="56"/>
      <c r="F150" s="56"/>
      <c r="G150" s="56"/>
      <c r="H150" s="56"/>
      <c r="I150" s="56"/>
      <c r="J150" s="56"/>
      <c r="L150" s="152"/>
    </row>
    <row r="151" spans="1:12" outlineLevel="1">
      <c r="A151" s="156"/>
      <c r="B151" s="48" t="s">
        <v>348</v>
      </c>
      <c r="C151" s="55"/>
      <c r="D151" s="152"/>
      <c r="E151" s="56">
        <f>E147*(E$7-1)</f>
        <v>0</v>
      </c>
      <c r="F151" s="56">
        <f t="shared" ref="F151:J151" si="88">F147*(F$7-1)</f>
        <v>0</v>
      </c>
      <c r="G151" s="56">
        <f t="shared" si="88"/>
        <v>0</v>
      </c>
      <c r="H151" s="56">
        <f t="shared" si="88"/>
        <v>-14781.060115364678</v>
      </c>
      <c r="I151" s="56">
        <f t="shared" si="88"/>
        <v>-18763.910870309908</v>
      </c>
      <c r="J151" s="56">
        <f t="shared" si="88"/>
        <v>-9927.1462591245472</v>
      </c>
      <c r="L151" s="152" t="s">
        <v>147</v>
      </c>
    </row>
    <row r="152" spans="1:12" ht="15" outlineLevel="1" thickBot="1">
      <c r="A152" s="156"/>
      <c r="B152" s="31" t="s">
        <v>110</v>
      </c>
      <c r="C152" s="55"/>
      <c r="D152" s="152"/>
      <c r="E152" s="32">
        <f>SUM(E147:E151)</f>
        <v>0</v>
      </c>
      <c r="F152" s="32">
        <f t="shared" ref="F152:J152" si="89">SUM(F147:F151)</f>
        <v>0</v>
      </c>
      <c r="G152" s="32">
        <f t="shared" si="89"/>
        <v>0</v>
      </c>
      <c r="H152" s="32">
        <f t="shared" si="89"/>
        <v>-219101.58205046639</v>
      </c>
      <c r="I152" s="32">
        <f t="shared" si="89"/>
        <v>-462081.22975266562</v>
      </c>
      <c r="J152" s="32">
        <f t="shared" si="89"/>
        <v>-726296.92236683157</v>
      </c>
      <c r="L152" s="152"/>
    </row>
    <row r="153" spans="1:12" ht="15" outlineLevel="1" thickBot="1">
      <c r="A153" s="156"/>
      <c r="B153" s="31"/>
      <c r="C153" s="55"/>
      <c r="D153" s="152"/>
      <c r="E153" s="56"/>
      <c r="F153" s="56"/>
      <c r="G153" s="56"/>
      <c r="H153" s="56"/>
      <c r="I153" s="56"/>
      <c r="J153" s="56"/>
      <c r="K153" s="43"/>
    </row>
    <row r="154" spans="1:12" ht="15" outlineLevel="1" thickBot="1">
      <c r="A154" s="153"/>
      <c r="B154" s="57" t="s">
        <v>223</v>
      </c>
      <c r="C154" s="55"/>
      <c r="D154" s="152"/>
      <c r="E154" s="56"/>
      <c r="F154" s="56"/>
      <c r="G154" s="56"/>
      <c r="H154" s="56"/>
      <c r="I154" s="56"/>
      <c r="J154" s="56"/>
      <c r="K154" s="43"/>
    </row>
    <row r="155" spans="1:12" outlineLevel="1">
      <c r="A155" s="156"/>
      <c r="C155" s="51" t="s">
        <v>180</v>
      </c>
      <c r="E155" s="26">
        <f>Inputs!E88*Inputs!E415</f>
        <v>33427.689593262701</v>
      </c>
      <c r="F155" s="26">
        <f>Inputs!F88*Inputs!F415</f>
        <v>36108.299261865082</v>
      </c>
      <c r="G155" s="26">
        <f>Inputs!G88*Inputs!G415</f>
        <v>39159.665734077025</v>
      </c>
      <c r="H155" s="26">
        <f>Inputs!H88*Inputs!H415</f>
        <v>41884.863627110986</v>
      </c>
      <c r="I155" s="26">
        <f>Inputs!I88*Inputs!I415</f>
        <v>44535.388688011837</v>
      </c>
      <c r="J155" s="26">
        <f>Inputs!J88*Inputs!J415</f>
        <v>47114.773306503739</v>
      </c>
    </row>
    <row r="156" spans="1:12" outlineLevel="1">
      <c r="A156" s="156"/>
      <c r="B156" s="158"/>
      <c r="C156" s="51" t="s">
        <v>181</v>
      </c>
      <c r="E156" s="26">
        <f>Inputs!E89*Inputs!E416</f>
        <v>0</v>
      </c>
      <c r="F156" s="26">
        <f>Inputs!F89*Inputs!F416</f>
        <v>0</v>
      </c>
      <c r="G156" s="26">
        <f>Inputs!G89*Inputs!G416</f>
        <v>0</v>
      </c>
      <c r="H156" s="26">
        <f>Inputs!H89*Inputs!H416</f>
        <v>0</v>
      </c>
      <c r="I156" s="26">
        <f>Inputs!I89*Inputs!I416</f>
        <v>0</v>
      </c>
      <c r="J156" s="26">
        <f>Inputs!J89*Inputs!J416</f>
        <v>0</v>
      </c>
    </row>
    <row r="157" spans="1:12" outlineLevel="1">
      <c r="A157" s="156"/>
      <c r="B157" s="158" t="s">
        <v>114</v>
      </c>
      <c r="C157" s="51" t="s">
        <v>182</v>
      </c>
      <c r="E157" s="26">
        <f>Inputs!E90*Inputs!E419</f>
        <v>117592.24144248514</v>
      </c>
      <c r="F157" s="26">
        <f>Inputs!F90*Inputs!F419</f>
        <v>127022.11539425487</v>
      </c>
      <c r="G157" s="26">
        <f>Inputs!G90*Inputs!G419</f>
        <v>137756.24112342784</v>
      </c>
      <c r="H157" s="26">
        <f>Inputs!H90*Inputs!H419</f>
        <v>147342.96795126077</v>
      </c>
      <c r="I157" s="26">
        <f>Inputs!I90*Inputs!I419</f>
        <v>156667.00998656877</v>
      </c>
      <c r="J157" s="26">
        <f>Inputs!J90*Inputs!J419</f>
        <v>165740.7935032096</v>
      </c>
    </row>
    <row r="158" spans="1:12" ht="15" outlineLevel="1" thickBot="1">
      <c r="A158" s="156"/>
      <c r="B158" s="158"/>
      <c r="C158" s="53" t="s">
        <v>27</v>
      </c>
      <c r="D158" s="54"/>
      <c r="E158" s="32">
        <f>SUM(E155:E157)</f>
        <v>151019.93103574784</v>
      </c>
      <c r="F158" s="32">
        <f t="shared" ref="F158:J158" si="90">SUM(F155:F157)</f>
        <v>163130.41465611994</v>
      </c>
      <c r="G158" s="32">
        <f t="shared" si="90"/>
        <v>176915.90685750486</v>
      </c>
      <c r="H158" s="32">
        <f t="shared" si="90"/>
        <v>189227.83157837176</v>
      </c>
      <c r="I158" s="32">
        <f t="shared" si="90"/>
        <v>201202.39867458062</v>
      </c>
      <c r="J158" s="32">
        <f t="shared" si="90"/>
        <v>212855.56680971335</v>
      </c>
    </row>
    <row r="159" spans="1:12" outlineLevel="1">
      <c r="A159" s="156"/>
      <c r="B159" s="138"/>
      <c r="C159" s="51"/>
    </row>
    <row r="160" spans="1:12" outlineLevel="1">
      <c r="A160" s="156"/>
      <c r="C160" s="51" t="s">
        <v>180</v>
      </c>
      <c r="E160" s="26">
        <f>Inputs!E93*Inputs!E415</f>
        <v>0</v>
      </c>
      <c r="F160" s="26">
        <f>Inputs!F93*Inputs!F415</f>
        <v>0</v>
      </c>
      <c r="G160" s="26">
        <f>Inputs!G93*Inputs!G415</f>
        <v>0</v>
      </c>
      <c r="H160" s="26">
        <f>Inputs!H93*Inputs!H415</f>
        <v>0</v>
      </c>
      <c r="I160" s="26">
        <f>Inputs!I93*Inputs!I415</f>
        <v>0</v>
      </c>
      <c r="J160" s="26">
        <f>Inputs!J93*Inputs!J415</f>
        <v>0</v>
      </c>
    </row>
    <row r="161" spans="1:18" outlineLevel="1">
      <c r="A161" s="156"/>
      <c r="B161" s="158"/>
      <c r="C161" s="51" t="s">
        <v>181</v>
      </c>
      <c r="E161" s="26">
        <f>Inputs!E94*Inputs!E416</f>
        <v>0</v>
      </c>
      <c r="F161" s="26">
        <f>Inputs!F94*Inputs!F416</f>
        <v>0</v>
      </c>
      <c r="G161" s="26">
        <f>Inputs!G94*Inputs!G416</f>
        <v>0</v>
      </c>
      <c r="H161" s="26">
        <f>Inputs!H94*Inputs!H416</f>
        <v>0</v>
      </c>
      <c r="I161" s="26">
        <f>Inputs!I94*Inputs!I416</f>
        <v>0</v>
      </c>
      <c r="J161" s="26">
        <f>Inputs!J94*Inputs!J416</f>
        <v>0</v>
      </c>
    </row>
    <row r="162" spans="1:18" outlineLevel="1">
      <c r="A162" s="156"/>
      <c r="B162" s="158" t="s">
        <v>115</v>
      </c>
      <c r="C162" s="51" t="s">
        <v>182</v>
      </c>
      <c r="E162" s="26">
        <f>Inputs!E95*Inputs!E419</f>
        <v>0</v>
      </c>
      <c r="F162" s="26">
        <f>Inputs!F95*Inputs!F419</f>
        <v>0</v>
      </c>
      <c r="G162" s="26">
        <f>Inputs!G95*Inputs!G419</f>
        <v>0</v>
      </c>
      <c r="H162" s="26">
        <f>Inputs!H95*Inputs!H419</f>
        <v>0</v>
      </c>
      <c r="I162" s="26">
        <f>Inputs!I95*Inputs!I419</f>
        <v>0</v>
      </c>
      <c r="J162" s="26">
        <f>Inputs!J95*Inputs!J419</f>
        <v>0</v>
      </c>
    </row>
    <row r="163" spans="1:18" ht="15" outlineLevel="1" thickBot="1">
      <c r="A163" s="156"/>
      <c r="B163" s="158"/>
      <c r="C163" s="53" t="s">
        <v>27</v>
      </c>
      <c r="E163" s="32">
        <f>SUM(E160:E162)</f>
        <v>0</v>
      </c>
      <c r="F163" s="32">
        <f t="shared" ref="F163:J163" si="91">SUM(F160:F162)</f>
        <v>0</v>
      </c>
      <c r="G163" s="32">
        <f t="shared" si="91"/>
        <v>0</v>
      </c>
      <c r="H163" s="32">
        <f t="shared" si="91"/>
        <v>0</v>
      </c>
      <c r="I163" s="32">
        <f t="shared" si="91"/>
        <v>0</v>
      </c>
      <c r="J163" s="32">
        <f t="shared" si="91"/>
        <v>0</v>
      </c>
    </row>
    <row r="164" spans="1:18" outlineLevel="1">
      <c r="A164" s="156"/>
    </row>
    <row r="165" spans="1:18" outlineLevel="1">
      <c r="A165" s="156"/>
      <c r="B165" s="48" t="s">
        <v>475</v>
      </c>
      <c r="C165" s="55"/>
      <c r="E165" s="56">
        <f>E163-E158</f>
        <v>-151019.93103574784</v>
      </c>
      <c r="F165" s="56">
        <f t="shared" ref="F165:J165" si="92">F163-F158</f>
        <v>-163130.41465611994</v>
      </c>
      <c r="G165" s="56">
        <f t="shared" si="92"/>
        <v>-176915.90685750486</v>
      </c>
      <c r="H165" s="56">
        <f t="shared" si="92"/>
        <v>-189227.83157837176</v>
      </c>
      <c r="I165" s="56">
        <f t="shared" si="92"/>
        <v>-201202.39867458062</v>
      </c>
      <c r="J165" s="56">
        <f t="shared" si="92"/>
        <v>-212855.56680971335</v>
      </c>
    </row>
    <row r="166" spans="1:18" outlineLevel="1">
      <c r="A166" s="156"/>
      <c r="B166" s="48" t="s">
        <v>422</v>
      </c>
      <c r="C166" s="55"/>
      <c r="D166" s="152"/>
      <c r="E166" s="56">
        <f>E165*E$8</f>
        <v>2891.601549996099</v>
      </c>
      <c r="F166" s="56">
        <f t="shared" ref="F166" si="93">F165*F$8</f>
        <v>3123.4828186981827</v>
      </c>
      <c r="G166" s="56">
        <f t="shared" ref="G166" si="94">G165*G$8</f>
        <v>3387.435731029655</v>
      </c>
      <c r="H166" s="56">
        <f t="shared" ref="H166" si="95">H165*H$8</f>
        <v>3623.1740230691798</v>
      </c>
      <c r="I166" s="56">
        <f t="shared" ref="I166" si="96">I165*I$8</f>
        <v>3852.452877445915</v>
      </c>
      <c r="J166" s="56">
        <f t="shared" ref="J166" si="97">J165*J$8</f>
        <v>4075.5778571145834</v>
      </c>
      <c r="L166" s="152"/>
    </row>
    <row r="167" spans="1:18" ht="15" outlineLevel="1" thickBot="1">
      <c r="A167" s="156"/>
      <c r="B167" s="48" t="s">
        <v>476</v>
      </c>
      <c r="C167" s="55"/>
      <c r="D167" s="152" t="s">
        <v>58</v>
      </c>
      <c r="E167" s="32">
        <f>SUM(E165,E166)</f>
        <v>-148128.32948575175</v>
      </c>
      <c r="F167" s="32">
        <f t="shared" ref="F167" si="98">SUM(F165,F166)</f>
        <v>-160006.93183742175</v>
      </c>
      <c r="G167" s="32">
        <f t="shared" ref="G167" si="99">SUM(G165,G166)</f>
        <v>-173528.4711264752</v>
      </c>
      <c r="H167" s="32">
        <f t="shared" ref="H167" si="100">SUM(H165,H166)</f>
        <v>-185604.65755530258</v>
      </c>
      <c r="I167" s="32">
        <f t="shared" ref="I167" si="101">SUM(I165,I166)</f>
        <v>-197349.94579713471</v>
      </c>
      <c r="J167" s="32">
        <f t="shared" ref="J167" si="102">SUM(J165,J166)</f>
        <v>-208779.98895259877</v>
      </c>
      <c r="L167" s="152" t="s">
        <v>178</v>
      </c>
    </row>
    <row r="168" spans="1:18" outlineLevel="1">
      <c r="A168" s="156"/>
      <c r="B168" s="48"/>
      <c r="C168" s="55"/>
      <c r="D168" s="152"/>
      <c r="E168" s="56"/>
      <c r="F168" s="56"/>
      <c r="G168" s="56"/>
      <c r="H168" s="56"/>
      <c r="I168" s="56"/>
      <c r="J168" s="56"/>
      <c r="L168" s="152"/>
    </row>
    <row r="169" spans="1:18" outlineLevel="1">
      <c r="A169" s="156"/>
      <c r="B169" s="48" t="s">
        <v>348</v>
      </c>
      <c r="C169" s="55"/>
      <c r="D169" s="152"/>
      <c r="E169" s="56">
        <f>E165*(E$7-1)</f>
        <v>-38887.923739465681</v>
      </c>
      <c r="F169" s="56">
        <f t="shared" ref="F169:J169" si="103">F165*(F$7-1)</f>
        <v>-38841.634275531818</v>
      </c>
      <c r="G169" s="56">
        <f t="shared" si="103"/>
        <v>-35154.510422808111</v>
      </c>
      <c r="H169" s="56">
        <f t="shared" si="103"/>
        <v>-26854.214887802591</v>
      </c>
      <c r="I169" s="56">
        <f t="shared" si="103"/>
        <v>-16706.12284010775</v>
      </c>
      <c r="J169" s="56">
        <f t="shared" si="103"/>
        <v>-5786.3677542957603</v>
      </c>
      <c r="L169" s="152" t="s">
        <v>147</v>
      </c>
    </row>
    <row r="170" spans="1:18" ht="15" outlineLevel="1" thickBot="1">
      <c r="A170" s="156"/>
      <c r="B170" s="31" t="s">
        <v>116</v>
      </c>
      <c r="C170" s="55"/>
      <c r="D170" s="152"/>
      <c r="E170" s="32">
        <f>SUM(E165:E169)</f>
        <v>-335144.58271096915</v>
      </c>
      <c r="F170" s="32">
        <f t="shared" ref="F170:J170" si="104">SUM(F165:F169)</f>
        <v>-358855.49795037531</v>
      </c>
      <c r="G170" s="32">
        <f t="shared" si="104"/>
        <v>-382211.45267575851</v>
      </c>
      <c r="H170" s="32">
        <f t="shared" si="104"/>
        <v>-398063.52999840776</v>
      </c>
      <c r="I170" s="32">
        <f t="shared" si="104"/>
        <v>-411406.0144343772</v>
      </c>
      <c r="J170" s="32">
        <f t="shared" si="104"/>
        <v>-423346.34565949329</v>
      </c>
      <c r="K170" s="43"/>
    </row>
    <row r="171" spans="1:18" ht="15" thickBot="1">
      <c r="A171" s="156"/>
    </row>
    <row r="172" spans="1:18" s="150" customFormat="1" ht="15" customHeight="1" thickBot="1">
      <c r="A172" s="3" t="s">
        <v>127</v>
      </c>
      <c r="B172" s="130" t="s">
        <v>224</v>
      </c>
      <c r="C172" s="80"/>
      <c r="D172" s="80"/>
      <c r="E172" s="80"/>
      <c r="F172" s="80"/>
      <c r="G172" s="80"/>
      <c r="H172" s="80"/>
      <c r="I172" s="80"/>
      <c r="J172" s="82"/>
      <c r="L172" s="22"/>
      <c r="P172" s="22"/>
      <c r="Q172" s="22"/>
      <c r="R172" s="22"/>
    </row>
    <row r="173" spans="1:18" outlineLevel="1">
      <c r="A173" s="156"/>
    </row>
    <row r="174" spans="1:18" outlineLevel="1">
      <c r="A174" s="156"/>
      <c r="C174" s="51" t="s">
        <v>95</v>
      </c>
      <c r="E174" s="26">
        <f>Inputs!E22*Inputs!E402</f>
        <v>3501516.6328501343</v>
      </c>
      <c r="F174" s="26">
        <f>Inputs!F22*Inputs!F402</f>
        <v>4346027.4664683547</v>
      </c>
      <c r="G174" s="26">
        <f>Inputs!G22*Inputs!G402</f>
        <v>4182525.9273640742</v>
      </c>
      <c r="H174" s="26">
        <f>Inputs!H22*Inputs!H402</f>
        <v>3998814.9752212474</v>
      </c>
      <c r="I174" s="26">
        <f>Inputs!I22*Inputs!I402</f>
        <v>3822411.2066037795</v>
      </c>
      <c r="J174" s="26">
        <f>Inputs!J22*Inputs!J402</f>
        <v>3654488.1430354333</v>
      </c>
    </row>
    <row r="175" spans="1:18" outlineLevel="1">
      <c r="A175" s="156"/>
      <c r="B175" s="158"/>
      <c r="C175" s="51" t="s">
        <v>47</v>
      </c>
      <c r="E175" s="26">
        <f>Inputs!E23*Inputs!E403</f>
        <v>759866.69371045846</v>
      </c>
      <c r="F175" s="26">
        <f>Inputs!F23*Inputs!F403</f>
        <v>755275.50400168751</v>
      </c>
      <c r="G175" s="26">
        <f>Inputs!G23*Inputs!G403</f>
        <v>760069.25743416417</v>
      </c>
      <c r="H175" s="26">
        <f>Inputs!H23*Inputs!H403</f>
        <v>759666.51225504279</v>
      </c>
      <c r="I175" s="26">
        <f>Inputs!I23*Inputs!I403</f>
        <v>759263.98048236792</v>
      </c>
      <c r="J175" s="26">
        <f>Inputs!J23*Inputs!J403</f>
        <v>758861.66200305976</v>
      </c>
    </row>
    <row r="176" spans="1:18" outlineLevel="1">
      <c r="A176" s="156"/>
      <c r="B176" s="158" t="s">
        <v>105</v>
      </c>
      <c r="C176" s="51" t="s">
        <v>96</v>
      </c>
      <c r="E176" s="26">
        <f>Inputs!E24*Inputs!E402</f>
        <v>1186552.5695866263</v>
      </c>
      <c r="F176" s="26">
        <f>Inputs!F24*Inputs!F402</f>
        <v>1179383.301619635</v>
      </c>
      <c r="G176" s="26">
        <f>Inputs!G24*Inputs!G402</f>
        <v>1186868.8783666498</v>
      </c>
      <c r="H176" s="26">
        <f>Inputs!H24*Inputs!H402</f>
        <v>1186239.9807835205</v>
      </c>
      <c r="I176" s="26">
        <f>Inputs!I24*Inputs!I402</f>
        <v>1185611.4164403782</v>
      </c>
      <c r="J176" s="26">
        <f>Inputs!J24*Inputs!J402</f>
        <v>1184983.1851606464</v>
      </c>
    </row>
    <row r="177" spans="1:18" ht="15" outlineLevel="1" thickBot="1">
      <c r="A177" s="156"/>
      <c r="B177" s="158"/>
      <c r="C177" s="53" t="s">
        <v>27</v>
      </c>
      <c r="D177" s="54"/>
      <c r="E177" s="32">
        <f>SUM(E174:E176)</f>
        <v>5447935.8961472185</v>
      </c>
      <c r="F177" s="32">
        <f t="shared" ref="F177:J177" si="105">SUM(F174:F176)</f>
        <v>6280686.2720896769</v>
      </c>
      <c r="G177" s="32">
        <f t="shared" si="105"/>
        <v>6129464.0631648889</v>
      </c>
      <c r="H177" s="32">
        <f t="shared" si="105"/>
        <v>5944721.4682598105</v>
      </c>
      <c r="I177" s="32">
        <f t="shared" si="105"/>
        <v>5767286.6035265252</v>
      </c>
      <c r="J177" s="32">
        <f t="shared" si="105"/>
        <v>5598332.9901991393</v>
      </c>
    </row>
    <row r="178" spans="1:18" outlineLevel="1">
      <c r="A178" s="156"/>
      <c r="B178" s="138"/>
      <c r="C178" s="51"/>
    </row>
    <row r="179" spans="1:18" outlineLevel="1">
      <c r="A179" s="156"/>
      <c r="C179" s="51" t="s">
        <v>95</v>
      </c>
      <c r="E179" s="26">
        <f>Inputs!E42*Inputs!E402</f>
        <v>0</v>
      </c>
      <c r="F179" s="26">
        <f>Inputs!F42*Inputs!F402</f>
        <v>0</v>
      </c>
      <c r="G179" s="26">
        <f>Inputs!G42*Inputs!G402</f>
        <v>0</v>
      </c>
      <c r="H179" s="26">
        <f>Inputs!H42*Inputs!H402</f>
        <v>0</v>
      </c>
      <c r="I179" s="26">
        <f>Inputs!I42*Inputs!I402</f>
        <v>0</v>
      </c>
      <c r="J179" s="26">
        <f>Inputs!J42*Inputs!J402</f>
        <v>0</v>
      </c>
    </row>
    <row r="180" spans="1:18" outlineLevel="1">
      <c r="A180" s="156"/>
      <c r="B180" s="158"/>
      <c r="C180" s="51" t="s">
        <v>47</v>
      </c>
      <c r="E180" s="26">
        <f>Inputs!E43*Inputs!E403</f>
        <v>0</v>
      </c>
      <c r="F180" s="26">
        <f>Inputs!F43*Inputs!F403</f>
        <v>0</v>
      </c>
      <c r="G180" s="26">
        <f>Inputs!G43*Inputs!G403</f>
        <v>0</v>
      </c>
      <c r="H180" s="26">
        <f>Inputs!H43*Inputs!H403</f>
        <v>0</v>
      </c>
      <c r="I180" s="26">
        <f>Inputs!I43*Inputs!I403</f>
        <v>0</v>
      </c>
      <c r="J180" s="26">
        <f>Inputs!J43*Inputs!J403</f>
        <v>0</v>
      </c>
    </row>
    <row r="181" spans="1:18" outlineLevel="1">
      <c r="A181" s="156"/>
      <c r="B181" s="158" t="s">
        <v>107</v>
      </c>
      <c r="C181" s="51" t="s">
        <v>96</v>
      </c>
      <c r="E181" s="26">
        <f>Inputs!E44*Inputs!E402</f>
        <v>0</v>
      </c>
      <c r="F181" s="26">
        <f>Inputs!F44*Inputs!F402</f>
        <v>0</v>
      </c>
      <c r="G181" s="26">
        <f>Inputs!G44*Inputs!G402</f>
        <v>0</v>
      </c>
      <c r="H181" s="26">
        <f>Inputs!H44*Inputs!H402</f>
        <v>0</v>
      </c>
      <c r="I181" s="26">
        <f>Inputs!I44*Inputs!I402</f>
        <v>0</v>
      </c>
      <c r="J181" s="26">
        <f>Inputs!J44*Inputs!J402</f>
        <v>0</v>
      </c>
    </row>
    <row r="182" spans="1:18" ht="15" outlineLevel="1" thickBot="1">
      <c r="A182" s="156"/>
      <c r="B182" s="158"/>
      <c r="C182" s="53" t="s">
        <v>27</v>
      </c>
      <c r="E182" s="32">
        <f>SUM(E179:E181)</f>
        <v>0</v>
      </c>
      <c r="F182" s="32">
        <f t="shared" ref="F182:J182" si="106">SUM(F179:F181)</f>
        <v>0</v>
      </c>
      <c r="G182" s="32">
        <f t="shared" si="106"/>
        <v>0</v>
      </c>
      <c r="H182" s="32">
        <f t="shared" si="106"/>
        <v>0</v>
      </c>
      <c r="I182" s="32">
        <f t="shared" si="106"/>
        <v>0</v>
      </c>
      <c r="J182" s="32">
        <f t="shared" si="106"/>
        <v>0</v>
      </c>
    </row>
    <row r="183" spans="1:18" outlineLevel="1">
      <c r="A183" s="156"/>
    </row>
    <row r="184" spans="1:18" outlineLevel="1">
      <c r="A184" s="156"/>
      <c r="B184" s="48" t="s">
        <v>475</v>
      </c>
      <c r="C184" s="55"/>
      <c r="E184" s="56">
        <f>E182-E177</f>
        <v>-5447935.8961472185</v>
      </c>
      <c r="F184" s="56">
        <f t="shared" ref="F184:J184" si="107">F182-F177</f>
        <v>-6280686.2720896769</v>
      </c>
      <c r="G184" s="56">
        <f t="shared" si="107"/>
        <v>-6129464.0631648889</v>
      </c>
      <c r="H184" s="56">
        <f t="shared" si="107"/>
        <v>-5944721.4682598105</v>
      </c>
      <c r="I184" s="56">
        <f t="shared" si="107"/>
        <v>-5767286.6035265252</v>
      </c>
      <c r="J184" s="56">
        <f t="shared" si="107"/>
        <v>-5598332.9901991393</v>
      </c>
    </row>
    <row r="185" spans="1:18" outlineLevel="1">
      <c r="A185" s="156"/>
      <c r="B185" s="48" t="s">
        <v>422</v>
      </c>
      <c r="C185" s="55"/>
      <c r="D185" s="152"/>
      <c r="E185" s="56">
        <f>E184*E$8</f>
        <v>104312.45580326572</v>
      </c>
      <c r="F185" s="56">
        <f t="shared" ref="F185" si="108">F184*F$8</f>
        <v>120257.25369398292</v>
      </c>
      <c r="G185" s="56">
        <f t="shared" ref="G185" si="109">G184*G$8</f>
        <v>117361.77909853203</v>
      </c>
      <c r="H185" s="56">
        <f t="shared" ref="H185" si="110">H184*H$8</f>
        <v>113824.48458307251</v>
      </c>
      <c r="I185" s="56">
        <f t="shared" ref="I185" si="111">I184*I$8</f>
        <v>110427.11228679815</v>
      </c>
      <c r="J185" s="56">
        <f t="shared" ref="J185" si="112">J184*J$8</f>
        <v>107192.13179896263</v>
      </c>
      <c r="L185" s="152"/>
    </row>
    <row r="186" spans="1:18" ht="15" outlineLevel="1" thickBot="1">
      <c r="A186" s="156"/>
      <c r="B186" s="48" t="s">
        <v>476</v>
      </c>
      <c r="C186" s="55"/>
      <c r="D186" s="152" t="s">
        <v>58</v>
      </c>
      <c r="E186" s="32">
        <f>SUM(E184,E185)</f>
        <v>-5343623.4403439527</v>
      </c>
      <c r="F186" s="32">
        <f t="shared" ref="F186" si="113">SUM(F184,F185)</f>
        <v>-6160429.018395694</v>
      </c>
      <c r="G186" s="32">
        <f t="shared" ref="G186" si="114">SUM(G184,G185)</f>
        <v>-6012102.2840663567</v>
      </c>
      <c r="H186" s="32">
        <f t="shared" ref="H186" si="115">SUM(H184,H185)</f>
        <v>-5830896.9836767381</v>
      </c>
      <c r="I186" s="32">
        <f t="shared" ref="I186" si="116">SUM(I184,I185)</f>
        <v>-5656859.4912397275</v>
      </c>
      <c r="J186" s="32">
        <f t="shared" ref="J186" si="117">SUM(J184,J185)</f>
        <v>-5491140.8584001763</v>
      </c>
      <c r="L186" s="152" t="s">
        <v>177</v>
      </c>
    </row>
    <row r="187" spans="1:18" outlineLevel="1">
      <c r="A187" s="156"/>
      <c r="B187" s="48"/>
      <c r="C187" s="55"/>
      <c r="D187" s="152"/>
      <c r="E187" s="56"/>
      <c r="F187" s="56"/>
      <c r="G187" s="56"/>
      <c r="H187" s="56"/>
      <c r="I187" s="56"/>
      <c r="J187" s="56"/>
      <c r="L187" s="152"/>
    </row>
    <row r="188" spans="1:18" outlineLevel="1">
      <c r="A188" s="156"/>
      <c r="B188" s="48" t="s">
        <v>348</v>
      </c>
      <c r="C188" s="55"/>
      <c r="D188" s="152"/>
      <c r="E188" s="56">
        <f>E184*(E$7-1)</f>
        <v>-1402854.008830938</v>
      </c>
      <c r="F188" s="56">
        <f t="shared" ref="F188:J188" si="118">F184*(F$7-1)</f>
        <v>-1495442.2796883911</v>
      </c>
      <c r="G188" s="56">
        <f t="shared" si="118"/>
        <v>-1217970.2329893527</v>
      </c>
      <c r="H188" s="56">
        <f t="shared" si="118"/>
        <v>-843643.48745741695</v>
      </c>
      <c r="I188" s="56">
        <f t="shared" si="118"/>
        <v>-478866.05272760306</v>
      </c>
      <c r="J188" s="56">
        <f t="shared" si="118"/>
        <v>-152187.76740407155</v>
      </c>
      <c r="L188" s="152" t="s">
        <v>74</v>
      </c>
    </row>
    <row r="189" spans="1:18" ht="15" outlineLevel="1" thickBot="1">
      <c r="A189" s="156"/>
      <c r="B189" s="31" t="s">
        <v>106</v>
      </c>
      <c r="C189" s="55"/>
      <c r="D189" s="152"/>
      <c r="E189" s="32">
        <f>SUM(E184:E188)</f>
        <v>-12090100.889518844</v>
      </c>
      <c r="F189" s="32">
        <f t="shared" ref="F189:J189" si="119">SUM(F184:F188)</f>
        <v>-13816300.31647978</v>
      </c>
      <c r="G189" s="32">
        <f t="shared" si="119"/>
        <v>-13242174.801122066</v>
      </c>
      <c r="H189" s="32">
        <f t="shared" si="119"/>
        <v>-12505437.454810893</v>
      </c>
      <c r="I189" s="32">
        <f t="shared" si="119"/>
        <v>-11792585.035207057</v>
      </c>
      <c r="J189" s="32">
        <f t="shared" si="119"/>
        <v>-11134469.484204425</v>
      </c>
      <c r="K189" s="43"/>
      <c r="L189" s="152"/>
    </row>
    <row r="190" spans="1:18" ht="15" thickBot="1">
      <c r="A190" s="156"/>
    </row>
    <row r="191" spans="1:18" s="150" customFormat="1" ht="15" customHeight="1" thickBot="1">
      <c r="A191" s="3" t="s">
        <v>127</v>
      </c>
      <c r="B191" s="90" t="s">
        <v>369</v>
      </c>
      <c r="C191" s="80"/>
      <c r="D191" s="80"/>
      <c r="E191" s="80"/>
      <c r="F191" s="80"/>
      <c r="G191" s="80"/>
      <c r="H191" s="80"/>
      <c r="I191" s="80"/>
      <c r="J191" s="82"/>
      <c r="L191" s="22"/>
      <c r="P191" s="22"/>
      <c r="Q191" s="22"/>
      <c r="R191" s="22"/>
    </row>
    <row r="192" spans="1:18" ht="15" outlineLevel="1" thickBot="1">
      <c r="A192" s="156"/>
    </row>
    <row r="193" spans="1:10" ht="15" outlineLevel="1" thickBot="1">
      <c r="A193" s="156"/>
      <c r="B193" s="82" t="s">
        <v>225</v>
      </c>
    </row>
    <row r="194" spans="1:10" outlineLevel="1">
      <c r="A194" s="156"/>
      <c r="C194" s="51" t="s">
        <v>9</v>
      </c>
      <c r="E194" s="26">
        <f>Inputs!E25*Inputs!E421</f>
        <v>7846.6121404729884</v>
      </c>
      <c r="F194" s="26">
        <f>Inputs!F25*Inputs!F421</f>
        <v>10415.742540096122</v>
      </c>
      <c r="G194" s="26">
        <f>Inputs!G25*Inputs!G421</f>
        <v>10325.405985929978</v>
      </c>
      <c r="H194" s="26">
        <f>Inputs!H25*Inputs!H421</f>
        <v>10163.572116198306</v>
      </c>
      <c r="I194" s="26">
        <f>Inputs!I25*Inputs!I421</f>
        <v>9845.6270577366213</v>
      </c>
      <c r="J194" s="26">
        <f>Inputs!J25*Inputs!J421</f>
        <v>9840.4100610035639</v>
      </c>
    </row>
    <row r="195" spans="1:10" outlineLevel="1">
      <c r="A195" s="156"/>
      <c r="B195" s="158"/>
      <c r="C195" s="51" t="s">
        <v>11</v>
      </c>
      <c r="E195" s="26">
        <f>Inputs!E26*Inputs!E422</f>
        <v>45908.191080461431</v>
      </c>
      <c r="F195" s="26">
        <f>Inputs!F26*Inputs!F422</f>
        <v>61652.293386615413</v>
      </c>
      <c r="G195" s="26">
        <f>Inputs!G26*Inputs!G422</f>
        <v>60410.875738384602</v>
      </c>
      <c r="H195" s="26">
        <f>Inputs!H26*Inputs!H422</f>
        <v>58747.004025959999</v>
      </c>
      <c r="I195" s="26">
        <f>Inputs!I26*Inputs!I422</f>
        <v>58715.875188123369</v>
      </c>
      <c r="J195" s="26">
        <f>Inputs!J26*Inputs!J422</f>
        <v>57054.630543577194</v>
      </c>
    </row>
    <row r="196" spans="1:10" outlineLevel="1">
      <c r="A196" s="156"/>
      <c r="B196" s="158"/>
      <c r="C196" s="51" t="s">
        <v>12</v>
      </c>
      <c r="E196" s="26">
        <f>Inputs!E27*Inputs!E423</f>
        <v>27169.350435603908</v>
      </c>
      <c r="F196" s="26">
        <f>Inputs!F27*Inputs!F423</f>
        <v>37747.255212266311</v>
      </c>
      <c r="G196" s="26">
        <f>Inputs!G27*Inputs!G423</f>
        <v>35752.318146912185</v>
      </c>
      <c r="H196" s="26">
        <f>Inputs!H27*Inputs!H423</f>
        <v>35733.373723578072</v>
      </c>
      <c r="I196" s="26">
        <f>Inputs!I27*Inputs!I423</f>
        <v>35714.439338507036</v>
      </c>
      <c r="J196" s="26">
        <f>Inputs!J27*Inputs!J423</f>
        <v>33464.54529973126</v>
      </c>
    </row>
    <row r="197" spans="1:10" outlineLevel="1">
      <c r="A197" s="156"/>
      <c r="B197" s="158"/>
      <c r="C197" s="51" t="s">
        <v>13</v>
      </c>
      <c r="D197" s="54"/>
      <c r="E197" s="26">
        <f>Inputs!E28*Inputs!E424</f>
        <v>27228.748052543218</v>
      </c>
      <c r="F197" s="26">
        <f>Inputs!F28*Inputs!F424</f>
        <v>35604.497165191831</v>
      </c>
      <c r="G197" s="26">
        <f>Inputs!G28*Inputs!G424</f>
        <v>35830.479842496919</v>
      </c>
      <c r="H197" s="26">
        <f>Inputs!H28*Inputs!H424</f>
        <v>35811.494002876352</v>
      </c>
      <c r="I197" s="26">
        <f>Inputs!I28*Inputs!I424</f>
        <v>33406.350341900208</v>
      </c>
      <c r="J197" s="26">
        <f>Inputs!J28*Inputs!J424</f>
        <v>33388.648999001976</v>
      </c>
    </row>
    <row r="198" spans="1:10" outlineLevel="1">
      <c r="A198" s="156"/>
      <c r="B198" s="158"/>
      <c r="C198" s="51" t="s">
        <v>15</v>
      </c>
      <c r="D198" s="54"/>
      <c r="E198" s="26">
        <f>Inputs!E29*Inputs!E425</f>
        <v>29306.672915054896</v>
      </c>
      <c r="F198" s="26">
        <f>Inputs!F29*Inputs!F425</f>
        <v>43796.121058175551</v>
      </c>
      <c r="G198" s="26">
        <f>Inputs!G29*Inputs!G425</f>
        <v>38564.834163774416</v>
      </c>
      <c r="H198" s="26">
        <f>Inputs!H29*Inputs!H425</f>
        <v>38544.399445633724</v>
      </c>
      <c r="I198" s="26">
        <f>Inputs!I29*Inputs!I425</f>
        <v>38523.975555432895</v>
      </c>
      <c r="J198" s="26">
        <f>Inputs!J29*Inputs!J425</f>
        <v>38503.562487434443</v>
      </c>
    </row>
    <row r="199" spans="1:10" outlineLevel="1">
      <c r="A199" s="156"/>
      <c r="B199" s="158"/>
      <c r="C199" s="51" t="s">
        <v>16</v>
      </c>
      <c r="D199" s="54"/>
      <c r="E199" s="26">
        <f>Inputs!E30*Inputs!E426</f>
        <v>17182.879152365836</v>
      </c>
      <c r="F199" s="26">
        <f>Inputs!F30*Inputs!F426</f>
        <v>22468.450289733431</v>
      </c>
      <c r="G199" s="26">
        <f>Inputs!G30*Inputs!G426</f>
        <v>22611.058133001443</v>
      </c>
      <c r="H199" s="26">
        <f>Inputs!H30*Inputs!H426</f>
        <v>22599.076995007992</v>
      </c>
      <c r="I199" s="26">
        <f>Inputs!I30*Inputs!I426</f>
        <v>22587.102205574913</v>
      </c>
      <c r="J199" s="26">
        <f>Inputs!J30*Inputs!J426</f>
        <v>22575.133761338227</v>
      </c>
    </row>
    <row r="200" spans="1:10" outlineLevel="1">
      <c r="A200" s="156"/>
      <c r="B200" s="159" t="s">
        <v>111</v>
      </c>
      <c r="C200" s="51" t="s">
        <v>17</v>
      </c>
      <c r="D200" s="54"/>
      <c r="E200" s="26">
        <f>Inputs!E31*Inputs!E427</f>
        <v>8213.5534674990686</v>
      </c>
      <c r="F200" s="26">
        <f>Inputs!F31*Inputs!F427</f>
        <v>21480.197369736048</v>
      </c>
      <c r="G200" s="26">
        <f>Inputs!G31*Inputs!G427</f>
        <v>10808.266372900986</v>
      </c>
      <c r="H200" s="26">
        <f>Inputs!H31*Inputs!H427</f>
        <v>10802.539293251639</v>
      </c>
      <c r="I200" s="26">
        <f>Inputs!I31*Inputs!I427</f>
        <v>10796.815248264853</v>
      </c>
      <c r="J200" s="26">
        <f>Inputs!J31*Inputs!J427</f>
        <v>10791.094236332621</v>
      </c>
    </row>
    <row r="201" spans="1:10" outlineLevel="1">
      <c r="A201" s="156"/>
      <c r="B201" s="158"/>
      <c r="C201" s="51" t="s">
        <v>19</v>
      </c>
      <c r="D201" s="54"/>
      <c r="E201" s="26">
        <f>Inputs!E32*Inputs!E428</f>
        <v>0</v>
      </c>
      <c r="F201" s="26">
        <f>Inputs!F32*Inputs!F428</f>
        <v>0</v>
      </c>
      <c r="G201" s="26">
        <f>Inputs!G32*Inputs!G428</f>
        <v>0</v>
      </c>
      <c r="H201" s="26">
        <f>Inputs!H32*Inputs!H428</f>
        <v>0</v>
      </c>
      <c r="I201" s="26">
        <f>Inputs!I32*Inputs!I428</f>
        <v>0</v>
      </c>
      <c r="J201" s="26">
        <f>Inputs!J32*Inputs!J428</f>
        <v>0</v>
      </c>
    </row>
    <row r="202" spans="1:10" outlineLevel="1">
      <c r="A202" s="156"/>
      <c r="C202" s="51" t="s">
        <v>20</v>
      </c>
      <c r="D202" s="54"/>
      <c r="E202" s="26">
        <f>Inputs!E33*Inputs!E429</f>
        <v>35388.887634243969</v>
      </c>
      <c r="F202" s="26">
        <f>Inputs!F33*Inputs!F429</f>
        <v>0</v>
      </c>
      <c r="G202" s="26">
        <f>Inputs!G33*Inputs!G429</f>
        <v>46568.458549042</v>
      </c>
      <c r="H202" s="26">
        <f>Inputs!H33*Inputs!H429</f>
        <v>46543.782873771233</v>
      </c>
      <c r="I202" s="26">
        <f>Inputs!I33*Inputs!I429</f>
        <v>46519.120273636923</v>
      </c>
      <c r="J202" s="26">
        <f>Inputs!J33*Inputs!J429</f>
        <v>46494.470741710815</v>
      </c>
    </row>
    <row r="203" spans="1:10" outlineLevel="1">
      <c r="A203" s="156"/>
      <c r="B203" s="158"/>
      <c r="C203" s="51" t="s">
        <v>21</v>
      </c>
      <c r="D203" s="54"/>
      <c r="E203" s="26">
        <f>Inputs!E34*Inputs!E430</f>
        <v>0</v>
      </c>
      <c r="F203" s="26">
        <f>Inputs!F34*Inputs!F430</f>
        <v>0</v>
      </c>
      <c r="G203" s="26">
        <f>Inputs!G34*Inputs!G430</f>
        <v>0</v>
      </c>
      <c r="H203" s="26">
        <f>Inputs!H34*Inputs!H430</f>
        <v>0</v>
      </c>
      <c r="I203" s="26">
        <f>Inputs!I34*Inputs!I430</f>
        <v>0</v>
      </c>
      <c r="J203" s="26">
        <f>Inputs!J34*Inputs!J430</f>
        <v>0</v>
      </c>
    </row>
    <row r="204" spans="1:10" outlineLevel="1">
      <c r="A204" s="156"/>
      <c r="B204" s="158"/>
      <c r="C204" s="51" t="s">
        <v>23</v>
      </c>
      <c r="D204" s="54"/>
      <c r="E204" s="26">
        <f>Inputs!E35*Inputs!E431</f>
        <v>0</v>
      </c>
      <c r="F204" s="26">
        <f>Inputs!F35*Inputs!F431</f>
        <v>0</v>
      </c>
      <c r="G204" s="26">
        <f>Inputs!G35*Inputs!G431</f>
        <v>0</v>
      </c>
      <c r="H204" s="26">
        <f>Inputs!H35*Inputs!H431</f>
        <v>0</v>
      </c>
      <c r="I204" s="26">
        <f>Inputs!I35*Inputs!I431</f>
        <v>0</v>
      </c>
      <c r="J204" s="26">
        <f>Inputs!J35*Inputs!J431</f>
        <v>0</v>
      </c>
    </row>
    <row r="205" spans="1:10" outlineLevel="1">
      <c r="A205" s="156"/>
      <c r="B205" s="158"/>
      <c r="C205" s="51" t="s">
        <v>24</v>
      </c>
      <c r="E205" s="26">
        <f>Inputs!E36*Inputs!E432</f>
        <v>55773.558456231098</v>
      </c>
      <c r="F205" s="26">
        <f>Inputs!F36*Inputs!F432</f>
        <v>0</v>
      </c>
      <c r="G205" s="26">
        <f>Inputs!G36*Inputs!G432</f>
        <v>0</v>
      </c>
      <c r="H205" s="26">
        <f>Inputs!H36*Inputs!H432</f>
        <v>0</v>
      </c>
      <c r="I205" s="26">
        <f>Inputs!I36*Inputs!I432</f>
        <v>0</v>
      </c>
      <c r="J205" s="26">
        <f>Inputs!J36*Inputs!J432</f>
        <v>0</v>
      </c>
    </row>
    <row r="206" spans="1:10" outlineLevel="1">
      <c r="A206" s="156"/>
      <c r="B206" s="158"/>
      <c r="C206" s="51" t="s">
        <v>25</v>
      </c>
      <c r="E206" s="26">
        <f>Inputs!E37*Inputs!E433</f>
        <v>0</v>
      </c>
      <c r="F206" s="26">
        <f>Inputs!F37*Inputs!F433</f>
        <v>0</v>
      </c>
      <c r="G206" s="26">
        <f>Inputs!G37*Inputs!G433</f>
        <v>0</v>
      </c>
      <c r="H206" s="26">
        <f>Inputs!H37*Inputs!H433</f>
        <v>0</v>
      </c>
      <c r="I206" s="26">
        <f>Inputs!I37*Inputs!I433</f>
        <v>0</v>
      </c>
      <c r="J206" s="26">
        <f>Inputs!J37*Inputs!J433</f>
        <v>0</v>
      </c>
    </row>
    <row r="207" spans="1:10" ht="15" outlineLevel="1" thickBot="1">
      <c r="A207" s="156"/>
      <c r="C207" s="53" t="s">
        <v>27</v>
      </c>
      <c r="E207" s="32">
        <f>SUM(E194:E206)</f>
        <v>254018.45333447639</v>
      </c>
      <c r="F207" s="32">
        <f t="shared" ref="F207:J207" si="120">SUM(F194:F206)</f>
        <v>233164.55702181469</v>
      </c>
      <c r="G207" s="32">
        <f t="shared" si="120"/>
        <v>260871.69693244252</v>
      </c>
      <c r="H207" s="32">
        <f t="shared" si="120"/>
        <v>258945.24247627732</v>
      </c>
      <c r="I207" s="32">
        <f t="shared" si="120"/>
        <v>256109.30520917679</v>
      </c>
      <c r="J207" s="32">
        <f t="shared" si="120"/>
        <v>252112.49613013014</v>
      </c>
    </row>
    <row r="208" spans="1:10" outlineLevel="1">
      <c r="A208" s="156"/>
      <c r="C208" s="151"/>
    </row>
    <row r="209" spans="1:10" outlineLevel="1">
      <c r="A209" s="156"/>
      <c r="B209" s="138"/>
      <c r="C209" s="151"/>
    </row>
    <row r="210" spans="1:10" outlineLevel="1">
      <c r="A210" s="156"/>
      <c r="C210" s="51" t="s">
        <v>9</v>
      </c>
      <c r="E210" s="26">
        <f>Inputs!E45*Inputs!E421</f>
        <v>0</v>
      </c>
      <c r="F210" s="26">
        <f>Inputs!F45*Inputs!F421</f>
        <v>0</v>
      </c>
      <c r="G210" s="26">
        <f>Inputs!G45*Inputs!G421</f>
        <v>0</v>
      </c>
      <c r="H210" s="26">
        <f>Inputs!H45*Inputs!H421</f>
        <v>0</v>
      </c>
      <c r="I210" s="26">
        <f>Inputs!I45*Inputs!I421</f>
        <v>0</v>
      </c>
      <c r="J210" s="26">
        <f>Inputs!J45*Inputs!J421</f>
        <v>0</v>
      </c>
    </row>
    <row r="211" spans="1:10" outlineLevel="1">
      <c r="A211" s="156"/>
      <c r="B211" s="158"/>
      <c r="C211" s="51" t="s">
        <v>11</v>
      </c>
      <c r="E211" s="26">
        <f>Inputs!E46*Inputs!E422</f>
        <v>0</v>
      </c>
      <c r="F211" s="26">
        <f>Inputs!F46*Inputs!F422</f>
        <v>0</v>
      </c>
      <c r="G211" s="26">
        <f>Inputs!G46*Inputs!G422</f>
        <v>0</v>
      </c>
      <c r="H211" s="26">
        <f>Inputs!H46*Inputs!H422</f>
        <v>0</v>
      </c>
      <c r="I211" s="26">
        <f>Inputs!I46*Inputs!I422</f>
        <v>0</v>
      </c>
      <c r="J211" s="26">
        <f>Inputs!J46*Inputs!J422</f>
        <v>0</v>
      </c>
    </row>
    <row r="212" spans="1:10" outlineLevel="1">
      <c r="A212" s="156"/>
      <c r="B212" s="158"/>
      <c r="C212" s="51" t="s">
        <v>12</v>
      </c>
      <c r="E212" s="26">
        <f>Inputs!E47*Inputs!E423</f>
        <v>0</v>
      </c>
      <c r="F212" s="26">
        <f>Inputs!F47*Inputs!F423</f>
        <v>0</v>
      </c>
      <c r="G212" s="26">
        <f>Inputs!G47*Inputs!G423</f>
        <v>0</v>
      </c>
      <c r="H212" s="26">
        <f>Inputs!H47*Inputs!H423</f>
        <v>0</v>
      </c>
      <c r="I212" s="26">
        <f>Inputs!I47*Inputs!I423</f>
        <v>0</v>
      </c>
      <c r="J212" s="26">
        <f>Inputs!J47*Inputs!J423</f>
        <v>0</v>
      </c>
    </row>
    <row r="213" spans="1:10" outlineLevel="1">
      <c r="A213" s="156"/>
      <c r="B213" s="158"/>
      <c r="C213" s="51" t="s">
        <v>13</v>
      </c>
      <c r="E213" s="26">
        <f>Inputs!E48*Inputs!E424</f>
        <v>0</v>
      </c>
      <c r="F213" s="26">
        <f>Inputs!F48*Inputs!F424</f>
        <v>0</v>
      </c>
      <c r="G213" s="26">
        <f>Inputs!G48*Inputs!G424</f>
        <v>0</v>
      </c>
      <c r="H213" s="26">
        <f>Inputs!H48*Inputs!H424</f>
        <v>0</v>
      </c>
      <c r="I213" s="26">
        <f>Inputs!I48*Inputs!I424</f>
        <v>0</v>
      </c>
      <c r="J213" s="26">
        <f>Inputs!J48*Inputs!J424</f>
        <v>0</v>
      </c>
    </row>
    <row r="214" spans="1:10" outlineLevel="1">
      <c r="A214" s="156"/>
      <c r="B214" s="158"/>
      <c r="C214" s="51" t="s">
        <v>15</v>
      </c>
      <c r="E214" s="26">
        <f>Inputs!E49*Inputs!E425</f>
        <v>0</v>
      </c>
      <c r="F214" s="26">
        <f>Inputs!F49*Inputs!F425</f>
        <v>0</v>
      </c>
      <c r="G214" s="26">
        <f>Inputs!G49*Inputs!G425</f>
        <v>0</v>
      </c>
      <c r="H214" s="26">
        <f>Inputs!H49*Inputs!H425</f>
        <v>0</v>
      </c>
      <c r="I214" s="26">
        <f>Inputs!I49*Inputs!I425</f>
        <v>0</v>
      </c>
      <c r="J214" s="26">
        <f>Inputs!J49*Inputs!J425</f>
        <v>0</v>
      </c>
    </row>
    <row r="215" spans="1:10" outlineLevel="1">
      <c r="A215" s="156"/>
      <c r="B215" s="158"/>
      <c r="C215" s="51" t="s">
        <v>16</v>
      </c>
      <c r="E215" s="26">
        <f>Inputs!E50*Inputs!E426</f>
        <v>0</v>
      </c>
      <c r="F215" s="26">
        <f>Inputs!F50*Inputs!F426</f>
        <v>0</v>
      </c>
      <c r="G215" s="26">
        <f>Inputs!G50*Inputs!G426</f>
        <v>0</v>
      </c>
      <c r="H215" s="26">
        <f>Inputs!H50*Inputs!H426</f>
        <v>0</v>
      </c>
      <c r="I215" s="26">
        <f>Inputs!I50*Inputs!I426</f>
        <v>0</v>
      </c>
      <c r="J215" s="26">
        <f>Inputs!J50*Inputs!J426</f>
        <v>0</v>
      </c>
    </row>
    <row r="216" spans="1:10" outlineLevel="1">
      <c r="A216" s="156"/>
      <c r="B216" s="158"/>
      <c r="C216" s="51" t="s">
        <v>17</v>
      </c>
      <c r="E216" s="26">
        <f>Inputs!E51*Inputs!E427</f>
        <v>0</v>
      </c>
      <c r="F216" s="26">
        <f>Inputs!F51*Inputs!F427</f>
        <v>0</v>
      </c>
      <c r="G216" s="26">
        <f>Inputs!G51*Inputs!G427</f>
        <v>0</v>
      </c>
      <c r="H216" s="26">
        <f>Inputs!H51*Inputs!H427</f>
        <v>0</v>
      </c>
      <c r="I216" s="26">
        <f>Inputs!I51*Inputs!I427</f>
        <v>0</v>
      </c>
      <c r="J216" s="26">
        <f>Inputs!J51*Inputs!J427</f>
        <v>0</v>
      </c>
    </row>
    <row r="217" spans="1:10" outlineLevel="1">
      <c r="A217" s="156"/>
      <c r="B217" s="158" t="s">
        <v>112</v>
      </c>
      <c r="C217" s="51" t="s">
        <v>19</v>
      </c>
      <c r="E217" s="26">
        <f>Inputs!E52*Inputs!E428</f>
        <v>0</v>
      </c>
      <c r="F217" s="26">
        <f>Inputs!F52*Inputs!F428</f>
        <v>0</v>
      </c>
      <c r="G217" s="26">
        <f>Inputs!G52*Inputs!G428</f>
        <v>0</v>
      </c>
      <c r="H217" s="26">
        <f>Inputs!H52*Inputs!H428</f>
        <v>0</v>
      </c>
      <c r="I217" s="26">
        <f>Inputs!I52*Inputs!I428</f>
        <v>0</v>
      </c>
      <c r="J217" s="26">
        <f>Inputs!J52*Inputs!J428</f>
        <v>0</v>
      </c>
    </row>
    <row r="218" spans="1:10" outlineLevel="1">
      <c r="A218" s="156"/>
      <c r="B218" s="158"/>
      <c r="C218" s="51" t="s">
        <v>20</v>
      </c>
      <c r="E218" s="26">
        <f>Inputs!E53*Inputs!E429</f>
        <v>0</v>
      </c>
      <c r="F218" s="26">
        <f>Inputs!F53*Inputs!F429</f>
        <v>0</v>
      </c>
      <c r="G218" s="26">
        <f>Inputs!G53*Inputs!G429</f>
        <v>0</v>
      </c>
      <c r="H218" s="26">
        <f>Inputs!H53*Inputs!H429</f>
        <v>0</v>
      </c>
      <c r="I218" s="26">
        <f>Inputs!I53*Inputs!I429</f>
        <v>0</v>
      </c>
      <c r="J218" s="26">
        <f>Inputs!J53*Inputs!J429</f>
        <v>0</v>
      </c>
    </row>
    <row r="219" spans="1:10" outlineLevel="1">
      <c r="A219" s="156"/>
      <c r="B219" s="158"/>
      <c r="C219" s="51" t="s">
        <v>21</v>
      </c>
      <c r="E219" s="26">
        <f>Inputs!E54*Inputs!E430</f>
        <v>0</v>
      </c>
      <c r="F219" s="26">
        <f>Inputs!F54*Inputs!F430</f>
        <v>0</v>
      </c>
      <c r="G219" s="26">
        <f>Inputs!G54*Inputs!G430</f>
        <v>0</v>
      </c>
      <c r="H219" s="26">
        <f>Inputs!H54*Inputs!H430</f>
        <v>0</v>
      </c>
      <c r="I219" s="26">
        <f>Inputs!I54*Inputs!I430</f>
        <v>0</v>
      </c>
      <c r="J219" s="26">
        <f>Inputs!J54*Inputs!J430</f>
        <v>0</v>
      </c>
    </row>
    <row r="220" spans="1:10" outlineLevel="1">
      <c r="A220" s="156"/>
      <c r="B220" s="158"/>
      <c r="C220" s="51" t="s">
        <v>23</v>
      </c>
      <c r="E220" s="26">
        <f>Inputs!E55*Inputs!E431</f>
        <v>0</v>
      </c>
      <c r="F220" s="26">
        <f>Inputs!F55*Inputs!F431</f>
        <v>0</v>
      </c>
      <c r="G220" s="26">
        <f>Inputs!G55*Inputs!G431</f>
        <v>0</v>
      </c>
      <c r="H220" s="26">
        <f>Inputs!H55*Inputs!H431</f>
        <v>0</v>
      </c>
      <c r="I220" s="26">
        <f>Inputs!I55*Inputs!I431</f>
        <v>0</v>
      </c>
      <c r="J220" s="26">
        <f>Inputs!J55*Inputs!J431</f>
        <v>0</v>
      </c>
    </row>
    <row r="221" spans="1:10" outlineLevel="1">
      <c r="A221" s="156"/>
      <c r="B221" s="158"/>
      <c r="C221" s="51" t="s">
        <v>24</v>
      </c>
      <c r="E221" s="26">
        <f>Inputs!E56*Inputs!E432</f>
        <v>0</v>
      </c>
      <c r="F221" s="26">
        <f>Inputs!F56*Inputs!F432</f>
        <v>0</v>
      </c>
      <c r="G221" s="26">
        <f>Inputs!G56*Inputs!G432</f>
        <v>0</v>
      </c>
      <c r="H221" s="26">
        <f>Inputs!H56*Inputs!H432</f>
        <v>0</v>
      </c>
      <c r="I221" s="26">
        <f>Inputs!I56*Inputs!I432</f>
        <v>0</v>
      </c>
      <c r="J221" s="26">
        <f>Inputs!J56*Inputs!J432</f>
        <v>0</v>
      </c>
    </row>
    <row r="222" spans="1:10" outlineLevel="1">
      <c r="A222" s="156"/>
      <c r="B222" s="158"/>
      <c r="C222" s="51" t="s">
        <v>25</v>
      </c>
      <c r="E222" s="26">
        <f>Inputs!E57*Inputs!E433</f>
        <v>0</v>
      </c>
      <c r="F222" s="26">
        <f>Inputs!F57*Inputs!F433</f>
        <v>0</v>
      </c>
      <c r="G222" s="26">
        <f>Inputs!G57*Inputs!G433</f>
        <v>0</v>
      </c>
      <c r="H222" s="26">
        <f>Inputs!H57*Inputs!H433</f>
        <v>0</v>
      </c>
      <c r="I222" s="26">
        <f>Inputs!I57*Inputs!I433</f>
        <v>0</v>
      </c>
      <c r="J222" s="26">
        <f>Inputs!J57*Inputs!J433</f>
        <v>0</v>
      </c>
    </row>
    <row r="223" spans="1:10" ht="15" outlineLevel="1" thickBot="1">
      <c r="A223" s="156"/>
      <c r="C223" s="53" t="s">
        <v>27</v>
      </c>
      <c r="E223" s="32">
        <f>SUM(E210:E222)</f>
        <v>0</v>
      </c>
      <c r="F223" s="32">
        <f t="shared" ref="F223:J223" si="121">SUM(F210:F222)</f>
        <v>0</v>
      </c>
      <c r="G223" s="32">
        <f t="shared" si="121"/>
        <v>0</v>
      </c>
      <c r="H223" s="32">
        <f t="shared" si="121"/>
        <v>0</v>
      </c>
      <c r="I223" s="32">
        <f t="shared" si="121"/>
        <v>0</v>
      </c>
      <c r="J223" s="32">
        <f t="shared" si="121"/>
        <v>0</v>
      </c>
    </row>
    <row r="224" spans="1:10" outlineLevel="1">
      <c r="A224" s="156"/>
      <c r="C224" s="51"/>
    </row>
    <row r="225" spans="1:12" outlineLevel="1">
      <c r="A225" s="156"/>
      <c r="B225" s="48" t="s">
        <v>475</v>
      </c>
      <c r="C225" s="55"/>
      <c r="E225" s="56">
        <f>E223-E207</f>
        <v>-254018.45333447639</v>
      </c>
      <c r="F225" s="56">
        <f t="shared" ref="F225:J225" si="122">F223-F207</f>
        <v>-233164.55702181469</v>
      </c>
      <c r="G225" s="56">
        <f t="shared" si="122"/>
        <v>-260871.69693244252</v>
      </c>
      <c r="H225" s="56">
        <f t="shared" si="122"/>
        <v>-258945.24247627732</v>
      </c>
      <c r="I225" s="56">
        <f t="shared" si="122"/>
        <v>-256109.30520917679</v>
      </c>
      <c r="J225" s="56">
        <f t="shared" si="122"/>
        <v>-252112.49613013014</v>
      </c>
    </row>
    <row r="226" spans="1:12" outlineLevel="1">
      <c r="A226" s="156"/>
      <c r="B226" s="48" t="s">
        <v>422</v>
      </c>
      <c r="C226" s="55"/>
      <c r="D226" s="152"/>
      <c r="E226" s="56">
        <f>E225*E$8</f>
        <v>4863.7298954646976</v>
      </c>
      <c r="F226" s="56">
        <f t="shared" ref="F226" si="123">F225*F$8</f>
        <v>4464.4371763673971</v>
      </c>
      <c r="G226" s="56">
        <f t="shared" ref="G226" si="124">G225*G$8</f>
        <v>4994.9499912127803</v>
      </c>
      <c r="H226" s="56">
        <f t="shared" ref="H226" si="125">H225*H$8</f>
        <v>4958.0638752329924</v>
      </c>
      <c r="I226" s="56">
        <f t="shared" ref="I226" si="126">I225*I$8</f>
        <v>4903.7637537788351</v>
      </c>
      <c r="J226" s="56">
        <f t="shared" ref="J226" si="127">J225*J$8</f>
        <v>4827.2362434777342</v>
      </c>
      <c r="L226" s="152"/>
    </row>
    <row r="227" spans="1:12" ht="15" outlineLevel="1" thickBot="1">
      <c r="A227" s="156"/>
      <c r="B227" s="48" t="s">
        <v>476</v>
      </c>
      <c r="C227" s="55"/>
      <c r="D227" s="152" t="s">
        <v>58</v>
      </c>
      <c r="E227" s="32">
        <f>SUM(E225,E226)</f>
        <v>-249154.72343901169</v>
      </c>
      <c r="F227" s="32">
        <f t="shared" ref="F227" si="128">SUM(F225,F226)</f>
        <v>-228700.11984544731</v>
      </c>
      <c r="G227" s="32">
        <f t="shared" ref="G227" si="129">SUM(G225,G226)</f>
        <v>-255876.74694122974</v>
      </c>
      <c r="H227" s="32">
        <f t="shared" ref="H227" si="130">SUM(H225,H226)</f>
        <v>-253987.17860104432</v>
      </c>
      <c r="I227" s="32">
        <f t="shared" ref="I227" si="131">SUM(I225,I226)</f>
        <v>-251205.54145539796</v>
      </c>
      <c r="J227" s="32">
        <f t="shared" ref="J227" si="132">SUM(J225,J226)</f>
        <v>-247285.25988665241</v>
      </c>
      <c r="L227" s="152" t="s">
        <v>178</v>
      </c>
    </row>
    <row r="228" spans="1:12" outlineLevel="1">
      <c r="A228" s="156"/>
      <c r="B228" s="48"/>
      <c r="C228" s="55"/>
      <c r="D228" s="152"/>
      <c r="E228" s="56"/>
      <c r="F228" s="56"/>
      <c r="G228" s="56"/>
      <c r="H228" s="56"/>
      <c r="I228" s="56"/>
      <c r="J228" s="56"/>
      <c r="L228" s="152"/>
    </row>
    <row r="229" spans="1:12" outlineLevel="1">
      <c r="A229" s="156"/>
      <c r="B229" s="48" t="s">
        <v>348</v>
      </c>
      <c r="C229" s="55"/>
      <c r="D229" s="152"/>
      <c r="E229" s="56">
        <f>E225*(E$7-1)</f>
        <v>-65410.2420385152</v>
      </c>
      <c r="F229" s="56">
        <f t="shared" ref="F229:J229" si="133">F225*(F$7-1)</f>
        <v>-55516.884873669078</v>
      </c>
      <c r="G229" s="56">
        <f t="shared" si="133"/>
        <v>-51837.152191259607</v>
      </c>
      <c r="H229" s="56">
        <f t="shared" si="133"/>
        <v>-36748.141790929323</v>
      </c>
      <c r="I229" s="56">
        <f t="shared" si="133"/>
        <v>-21265.121795288524</v>
      </c>
      <c r="J229" s="56">
        <f t="shared" si="133"/>
        <v>-6853.5469376121055</v>
      </c>
      <c r="L229" s="152" t="s">
        <v>147</v>
      </c>
    </row>
    <row r="230" spans="1:12" ht="15" outlineLevel="1" thickBot="1">
      <c r="A230" s="156"/>
      <c r="B230" s="31" t="s">
        <v>113</v>
      </c>
      <c r="C230" s="55"/>
      <c r="D230" s="152"/>
      <c r="E230" s="32">
        <f>SUM(E225:E229)</f>
        <v>-563719.68891653861</v>
      </c>
      <c r="F230" s="32">
        <f t="shared" ref="F230:J230" si="134">SUM(F225:F229)</f>
        <v>-512917.12456456368</v>
      </c>
      <c r="G230" s="32">
        <f t="shared" si="134"/>
        <v>-563590.64607371902</v>
      </c>
      <c r="H230" s="32">
        <f t="shared" si="134"/>
        <v>-544722.49899301794</v>
      </c>
      <c r="I230" s="32">
        <f t="shared" si="134"/>
        <v>-523676.20470608445</v>
      </c>
      <c r="J230" s="32">
        <f t="shared" si="134"/>
        <v>-501424.06671091693</v>
      </c>
    </row>
    <row r="231" spans="1:12" ht="15" outlineLevel="1" thickBot="1">
      <c r="A231" s="156"/>
      <c r="B231" s="31"/>
      <c r="C231" s="55"/>
      <c r="D231" s="152"/>
      <c r="E231" s="56"/>
      <c r="F231" s="56"/>
      <c r="G231" s="56"/>
      <c r="H231" s="56"/>
      <c r="I231" s="56"/>
      <c r="J231" s="56"/>
      <c r="K231" s="43"/>
    </row>
    <row r="232" spans="1:12" ht="15" outlineLevel="1" thickBot="1">
      <c r="A232" s="156"/>
      <c r="B232" s="82" t="s">
        <v>226</v>
      </c>
      <c r="C232" s="55"/>
      <c r="D232" s="152"/>
      <c r="E232" s="56"/>
      <c r="F232" s="56"/>
      <c r="G232" s="56"/>
      <c r="H232" s="56"/>
      <c r="I232" s="56"/>
      <c r="J232" s="56"/>
      <c r="K232" s="43"/>
    </row>
    <row r="233" spans="1:12" ht="14.5" customHeight="1" outlineLevel="1">
      <c r="A233" s="156"/>
      <c r="C233" s="51" t="s">
        <v>9</v>
      </c>
      <c r="E233" s="26">
        <f>Inputs!E101*Inputs!E435</f>
        <v>0</v>
      </c>
      <c r="F233" s="26">
        <f>Inputs!F101*Inputs!F435</f>
        <v>0</v>
      </c>
      <c r="G233" s="26">
        <f>Inputs!G101*Inputs!G435</f>
        <v>0</v>
      </c>
      <c r="H233" s="26">
        <f>Inputs!H101*Inputs!H435</f>
        <v>304.48365309481392</v>
      </c>
      <c r="I233" s="26">
        <f>Inputs!I101*Inputs!I435</f>
        <v>9129.6694027351969</v>
      </c>
      <c r="J233" s="26">
        <f>Inputs!J101*Inputs!J435</f>
        <v>8972.7512477214805</v>
      </c>
    </row>
    <row r="234" spans="1:12" outlineLevel="1">
      <c r="A234" s="156"/>
      <c r="B234" s="158"/>
      <c r="C234" s="51" t="s">
        <v>11</v>
      </c>
      <c r="E234" s="26">
        <f>Inputs!E102*Inputs!E436</f>
        <v>0</v>
      </c>
      <c r="F234" s="26">
        <f>Inputs!F102*Inputs!F436</f>
        <v>0</v>
      </c>
      <c r="G234" s="26">
        <f>Inputs!G102*Inputs!G436</f>
        <v>0</v>
      </c>
      <c r="H234" s="26">
        <f>Inputs!H102*Inputs!H436</f>
        <v>11132.385700827717</v>
      </c>
      <c r="I234" s="26">
        <f>Inputs!I102*Inputs!I436</f>
        <v>15707.98147336225</v>
      </c>
      <c r="J234" s="26">
        <f>Inputs!J102*Inputs!J436</f>
        <v>47098.97440419576</v>
      </c>
    </row>
    <row r="235" spans="1:12" outlineLevel="1">
      <c r="A235" s="156"/>
      <c r="B235" s="158"/>
      <c r="C235" s="51" t="s">
        <v>12</v>
      </c>
      <c r="E235" s="26">
        <f>Inputs!E103*Inputs!E437</f>
        <v>0</v>
      </c>
      <c r="F235" s="26">
        <f>Inputs!F103*Inputs!F437</f>
        <v>0</v>
      </c>
      <c r="G235" s="26">
        <f>Inputs!G103*Inputs!G437</f>
        <v>0</v>
      </c>
      <c r="H235" s="26">
        <f>Inputs!H103*Inputs!H437</f>
        <v>7032.9911345566316</v>
      </c>
      <c r="I235" s="26">
        <f>Inputs!I103*Inputs!I437</f>
        <v>13355.602542715518</v>
      </c>
      <c r="J235" s="26">
        <f>Inputs!J103*Inputs!J437</f>
        <v>35127.699162225392</v>
      </c>
    </row>
    <row r="236" spans="1:12" outlineLevel="1">
      <c r="A236" s="156"/>
      <c r="B236" s="158"/>
      <c r="C236" s="51" t="s">
        <v>13</v>
      </c>
      <c r="E236" s="26">
        <f>Inputs!E104*Inputs!E438</f>
        <v>0</v>
      </c>
      <c r="F236" s="26">
        <f>Inputs!F104*Inputs!F438</f>
        <v>0</v>
      </c>
      <c r="G236" s="26">
        <f>Inputs!G104*Inputs!G438</f>
        <v>0</v>
      </c>
      <c r="H236" s="26">
        <f>Inputs!H104*Inputs!H438</f>
        <v>8612.7074942242034</v>
      </c>
      <c r="I236" s="26">
        <f>Inputs!I104*Inputs!I438</f>
        <v>13303.494958060357</v>
      </c>
      <c r="J236" s="26">
        <f>Inputs!J104*Inputs!J438</f>
        <v>36760.761662563054</v>
      </c>
    </row>
    <row r="237" spans="1:12" outlineLevel="1">
      <c r="A237" s="156"/>
      <c r="B237" s="158"/>
      <c r="C237" s="51" t="s">
        <v>15</v>
      </c>
      <c r="E237" s="26">
        <f>Inputs!E105*Inputs!E439</f>
        <v>0</v>
      </c>
      <c r="F237" s="26">
        <f>Inputs!F105*Inputs!F439</f>
        <v>0</v>
      </c>
      <c r="G237" s="26">
        <f>Inputs!G105*Inputs!G439</f>
        <v>0</v>
      </c>
      <c r="H237" s="26">
        <f>Inputs!H105*Inputs!H439</f>
        <v>6389.5304589354928</v>
      </c>
      <c r="I237" s="26">
        <f>Inputs!I105*Inputs!I439</f>
        <v>27369.191902361377</v>
      </c>
      <c r="J237" s="26">
        <f>Inputs!J105*Inputs!J439</f>
        <v>31001.981463302349</v>
      </c>
    </row>
    <row r="238" spans="1:12" outlineLevel="1">
      <c r="A238" s="156"/>
      <c r="B238" s="158"/>
      <c r="C238" s="51" t="s">
        <v>16</v>
      </c>
      <c r="E238" s="26">
        <f>Inputs!E106*Inputs!E440</f>
        <v>0</v>
      </c>
      <c r="F238" s="26">
        <f>Inputs!F106*Inputs!F440</f>
        <v>0</v>
      </c>
      <c r="G238" s="26">
        <f>Inputs!G106*Inputs!G440</f>
        <v>0</v>
      </c>
      <c r="H238" s="26">
        <f>Inputs!H106*Inputs!H440</f>
        <v>4353.5087075464999</v>
      </c>
      <c r="I238" s="26">
        <f>Inputs!I106*Inputs!I440</f>
        <v>19580.408424808884</v>
      </c>
      <c r="J238" s="26">
        <f>Inputs!J106*Inputs!J440</f>
        <v>22831.705360579286</v>
      </c>
    </row>
    <row r="239" spans="1:12" outlineLevel="1">
      <c r="A239" s="156"/>
      <c r="B239" s="159"/>
      <c r="C239" s="51" t="s">
        <v>17</v>
      </c>
      <c r="E239" s="26">
        <f>Inputs!E107*Inputs!E441</f>
        <v>0</v>
      </c>
      <c r="F239" s="26">
        <f>Inputs!F107*Inputs!F441</f>
        <v>0</v>
      </c>
      <c r="G239" s="26">
        <f>Inputs!G107*Inputs!G441</f>
        <v>0</v>
      </c>
      <c r="H239" s="26">
        <f>Inputs!H107*Inputs!H441</f>
        <v>5492.2391387026728</v>
      </c>
      <c r="I239" s="26">
        <f>Inputs!I107*Inputs!I441</f>
        <v>26074.31233833174</v>
      </c>
      <c r="J239" s="26">
        <f>Inputs!J107*Inputs!J441</f>
        <v>21945.680920129285</v>
      </c>
    </row>
    <row r="240" spans="1:12" outlineLevel="1">
      <c r="A240" s="156"/>
      <c r="B240" s="159" t="s">
        <v>108</v>
      </c>
      <c r="C240" s="51" t="s">
        <v>19</v>
      </c>
      <c r="E240" s="26">
        <f>Inputs!E108*Inputs!E442</f>
        <v>0</v>
      </c>
      <c r="F240" s="26">
        <f>Inputs!F108*Inputs!F442</f>
        <v>0</v>
      </c>
      <c r="G240" s="26">
        <f>Inputs!G108*Inputs!G442</f>
        <v>0</v>
      </c>
      <c r="H240" s="26">
        <f>Inputs!H108*Inputs!H442</f>
        <v>0</v>
      </c>
      <c r="I240" s="26">
        <f>Inputs!I108*Inputs!I442</f>
        <v>15857.069736293692</v>
      </c>
      <c r="J240" s="26">
        <f>Inputs!J108*Inputs!J442</f>
        <v>24653.48262041339</v>
      </c>
    </row>
    <row r="241" spans="1:10" outlineLevel="1">
      <c r="A241" s="156"/>
      <c r="B241" s="158"/>
      <c r="C241" s="51" t="s">
        <v>20</v>
      </c>
      <c r="E241" s="26">
        <f>Inputs!E109*Inputs!E443</f>
        <v>0</v>
      </c>
      <c r="F241" s="26">
        <f>Inputs!F109*Inputs!F443</f>
        <v>0</v>
      </c>
      <c r="G241" s="26">
        <f>Inputs!G109*Inputs!G443</f>
        <v>0</v>
      </c>
      <c r="H241" s="26">
        <f>Inputs!H109*Inputs!H443</f>
        <v>6957.5997403515639</v>
      </c>
      <c r="I241" s="26">
        <f>Inputs!I109*Inputs!I443</f>
        <v>18543.76813419017</v>
      </c>
      <c r="J241" s="26">
        <f>Inputs!J109*Inputs!J443</f>
        <v>18533.942170114209</v>
      </c>
    </row>
    <row r="242" spans="1:10" outlineLevel="1">
      <c r="A242" s="156"/>
      <c r="B242" s="158"/>
      <c r="C242" s="51" t="s">
        <v>21</v>
      </c>
      <c r="E242" s="26">
        <f>Inputs!E110*Inputs!E444</f>
        <v>0</v>
      </c>
      <c r="F242" s="26">
        <f>Inputs!F110*Inputs!F444</f>
        <v>0</v>
      </c>
      <c r="G242" s="26">
        <f>Inputs!G110*Inputs!G444</f>
        <v>0</v>
      </c>
      <c r="H242" s="26">
        <f>Inputs!H110*Inputs!H444</f>
        <v>0</v>
      </c>
      <c r="I242" s="26">
        <f>Inputs!I110*Inputs!I444</f>
        <v>0</v>
      </c>
      <c r="J242" s="26">
        <f>Inputs!J110*Inputs!J444</f>
        <v>0</v>
      </c>
    </row>
    <row r="243" spans="1:10" outlineLevel="1">
      <c r="A243" s="156"/>
      <c r="B243" s="158"/>
      <c r="C243" s="51" t="s">
        <v>23</v>
      </c>
      <c r="E243" s="26">
        <f>Inputs!E111*Inputs!E445</f>
        <v>0</v>
      </c>
      <c r="F243" s="26">
        <f>Inputs!F111*Inputs!F445</f>
        <v>0</v>
      </c>
      <c r="G243" s="26">
        <f>Inputs!G111*Inputs!G445</f>
        <v>0</v>
      </c>
      <c r="H243" s="26">
        <f>Inputs!H111*Inputs!H445</f>
        <v>0</v>
      </c>
      <c r="I243" s="26">
        <f>Inputs!I111*Inputs!I445</f>
        <v>0</v>
      </c>
      <c r="J243" s="26">
        <f>Inputs!J111*Inputs!J445</f>
        <v>0</v>
      </c>
    </row>
    <row r="244" spans="1:10" outlineLevel="1">
      <c r="A244" s="156"/>
      <c r="B244" s="158"/>
      <c r="C244" s="51" t="s">
        <v>24</v>
      </c>
      <c r="E244" s="26">
        <f>Inputs!E112*Inputs!E446</f>
        <v>0</v>
      </c>
      <c r="F244" s="26">
        <f>Inputs!F112*Inputs!F446</f>
        <v>0</v>
      </c>
      <c r="G244" s="26">
        <f>Inputs!G112*Inputs!G446</f>
        <v>0</v>
      </c>
      <c r="H244" s="26">
        <f>Inputs!H112*Inputs!H446</f>
        <v>0</v>
      </c>
      <c r="I244" s="26">
        <f>Inputs!I112*Inputs!I446</f>
        <v>0</v>
      </c>
      <c r="J244" s="26">
        <f>Inputs!J112*Inputs!J446</f>
        <v>0</v>
      </c>
    </row>
    <row r="245" spans="1:10" outlineLevel="1">
      <c r="A245" s="156"/>
      <c r="B245" s="158"/>
      <c r="C245" s="51" t="s">
        <v>25</v>
      </c>
      <c r="E245" s="26">
        <f>Inputs!E113*Inputs!E447</f>
        <v>0</v>
      </c>
      <c r="F245" s="26">
        <f>Inputs!F113*Inputs!F447</f>
        <v>0</v>
      </c>
      <c r="G245" s="26">
        <f>Inputs!G113*Inputs!G447</f>
        <v>0</v>
      </c>
      <c r="H245" s="26">
        <f>Inputs!H113*Inputs!H447</f>
        <v>0</v>
      </c>
      <c r="I245" s="26">
        <f>Inputs!I113*Inputs!I447</f>
        <v>0</v>
      </c>
      <c r="J245" s="26">
        <f>Inputs!J113*Inputs!J447</f>
        <v>0</v>
      </c>
    </row>
    <row r="246" spans="1:10" ht="15" outlineLevel="1" thickBot="1">
      <c r="A246" s="156"/>
      <c r="B246" s="48"/>
      <c r="C246" s="53" t="s">
        <v>27</v>
      </c>
      <c r="D246" s="54"/>
      <c r="E246" s="32">
        <f>SUM(E233:E245)</f>
        <v>0</v>
      </c>
      <c r="F246" s="32">
        <f t="shared" ref="F246:J246" si="135">SUM(F233:F245)</f>
        <v>0</v>
      </c>
      <c r="G246" s="32">
        <f t="shared" si="135"/>
        <v>0</v>
      </c>
      <c r="H246" s="32">
        <f t="shared" si="135"/>
        <v>50275.446028239596</v>
      </c>
      <c r="I246" s="32">
        <f t="shared" si="135"/>
        <v>158921.49891285918</v>
      </c>
      <c r="J246" s="32">
        <f t="shared" si="135"/>
        <v>246926.9790112442</v>
      </c>
    </row>
    <row r="247" spans="1:10" outlineLevel="1">
      <c r="A247" s="156"/>
      <c r="B247" s="138"/>
      <c r="C247" s="51"/>
    </row>
    <row r="248" spans="1:10" outlineLevel="1">
      <c r="A248" s="156"/>
      <c r="C248" s="51" t="s">
        <v>9</v>
      </c>
      <c r="E248" s="26">
        <f>Inputs!E116*Inputs!E435</f>
        <v>0</v>
      </c>
      <c r="F248" s="26">
        <f>Inputs!F116*Inputs!F435</f>
        <v>0</v>
      </c>
      <c r="G248" s="26">
        <f>Inputs!G116*Inputs!G435</f>
        <v>0</v>
      </c>
      <c r="H248" s="26">
        <f>Inputs!H116*Inputs!H435</f>
        <v>0</v>
      </c>
      <c r="I248" s="26">
        <f>Inputs!I116*Inputs!I435</f>
        <v>0</v>
      </c>
      <c r="J248" s="26">
        <f>Inputs!J116*Inputs!J435</f>
        <v>0</v>
      </c>
    </row>
    <row r="249" spans="1:10" outlineLevel="1">
      <c r="A249" s="156"/>
      <c r="B249" s="158"/>
      <c r="C249" s="51" t="s">
        <v>11</v>
      </c>
      <c r="E249" s="26">
        <f>Inputs!E117*Inputs!E436</f>
        <v>0</v>
      </c>
      <c r="F249" s="26">
        <f>Inputs!F117*Inputs!F436</f>
        <v>0</v>
      </c>
      <c r="G249" s="26">
        <f>Inputs!G117*Inputs!G436</f>
        <v>0</v>
      </c>
      <c r="H249" s="26">
        <f>Inputs!H117*Inputs!H436</f>
        <v>0</v>
      </c>
      <c r="I249" s="26">
        <f>Inputs!I117*Inputs!I436</f>
        <v>0</v>
      </c>
      <c r="J249" s="26">
        <f>Inputs!J117*Inputs!J436</f>
        <v>0</v>
      </c>
    </row>
    <row r="250" spans="1:10" outlineLevel="1">
      <c r="A250" s="156"/>
      <c r="B250" s="158"/>
      <c r="C250" s="51" t="s">
        <v>12</v>
      </c>
      <c r="E250" s="26">
        <f>Inputs!E118*Inputs!E437</f>
        <v>0</v>
      </c>
      <c r="F250" s="26">
        <f>Inputs!F118*Inputs!F437</f>
        <v>0</v>
      </c>
      <c r="G250" s="26">
        <f>Inputs!G118*Inputs!G437</f>
        <v>0</v>
      </c>
      <c r="H250" s="26">
        <f>Inputs!H118*Inputs!H437</f>
        <v>0</v>
      </c>
      <c r="I250" s="26">
        <f>Inputs!I118*Inputs!I437</f>
        <v>0</v>
      </c>
      <c r="J250" s="26">
        <f>Inputs!J118*Inputs!J437</f>
        <v>0</v>
      </c>
    </row>
    <row r="251" spans="1:10" outlineLevel="1">
      <c r="A251" s="156"/>
      <c r="B251" s="158"/>
      <c r="C251" s="51" t="s">
        <v>13</v>
      </c>
      <c r="E251" s="26">
        <f>Inputs!E119*Inputs!E438</f>
        <v>0</v>
      </c>
      <c r="F251" s="26">
        <f>Inputs!F119*Inputs!F438</f>
        <v>0</v>
      </c>
      <c r="G251" s="26">
        <f>Inputs!G119*Inputs!G438</f>
        <v>0</v>
      </c>
      <c r="H251" s="26">
        <f>Inputs!H119*Inputs!H438</f>
        <v>0</v>
      </c>
      <c r="I251" s="26">
        <f>Inputs!I119*Inputs!I438</f>
        <v>0</v>
      </c>
      <c r="J251" s="26">
        <f>Inputs!J119*Inputs!J438</f>
        <v>0</v>
      </c>
    </row>
    <row r="252" spans="1:10" outlineLevel="1">
      <c r="A252" s="156"/>
      <c r="B252" s="158"/>
      <c r="C252" s="51" t="s">
        <v>15</v>
      </c>
      <c r="E252" s="26">
        <f>Inputs!E120*Inputs!E439</f>
        <v>0</v>
      </c>
      <c r="F252" s="26">
        <f>Inputs!F120*Inputs!F439</f>
        <v>0</v>
      </c>
      <c r="G252" s="26">
        <f>Inputs!G120*Inputs!G439</f>
        <v>0</v>
      </c>
      <c r="H252" s="26">
        <f>Inputs!H120*Inputs!H439</f>
        <v>0</v>
      </c>
      <c r="I252" s="26">
        <f>Inputs!I120*Inputs!I439</f>
        <v>0</v>
      </c>
      <c r="J252" s="26">
        <f>Inputs!J120*Inputs!J439</f>
        <v>0</v>
      </c>
    </row>
    <row r="253" spans="1:10" outlineLevel="1">
      <c r="A253" s="156"/>
      <c r="B253" s="158"/>
      <c r="C253" s="51" t="s">
        <v>16</v>
      </c>
      <c r="E253" s="26">
        <f>Inputs!E121*Inputs!E440</f>
        <v>0</v>
      </c>
      <c r="F253" s="26">
        <f>Inputs!F121*Inputs!F440</f>
        <v>0</v>
      </c>
      <c r="G253" s="26">
        <f>Inputs!G121*Inputs!G440</f>
        <v>0</v>
      </c>
      <c r="H253" s="26">
        <f>Inputs!H121*Inputs!H440</f>
        <v>0</v>
      </c>
      <c r="I253" s="26">
        <f>Inputs!I121*Inputs!I440</f>
        <v>0</v>
      </c>
      <c r="J253" s="26">
        <f>Inputs!J121*Inputs!J440</f>
        <v>0</v>
      </c>
    </row>
    <row r="254" spans="1:10" outlineLevel="1">
      <c r="A254" s="156"/>
      <c r="B254" s="158"/>
      <c r="C254" s="51" t="s">
        <v>17</v>
      </c>
      <c r="E254" s="26">
        <f>Inputs!E122*Inputs!E441</f>
        <v>0</v>
      </c>
      <c r="F254" s="26">
        <f>Inputs!F122*Inputs!F441</f>
        <v>0</v>
      </c>
      <c r="G254" s="26">
        <f>Inputs!G122*Inputs!G441</f>
        <v>0</v>
      </c>
      <c r="H254" s="26">
        <f>Inputs!H122*Inputs!H441</f>
        <v>0</v>
      </c>
      <c r="I254" s="26">
        <f>Inputs!I122*Inputs!I441</f>
        <v>0</v>
      </c>
      <c r="J254" s="26">
        <f>Inputs!J122*Inputs!J441</f>
        <v>0</v>
      </c>
    </row>
    <row r="255" spans="1:10" outlineLevel="1">
      <c r="A255" s="156"/>
      <c r="B255" s="158" t="s">
        <v>109</v>
      </c>
      <c r="C255" s="51" t="s">
        <v>19</v>
      </c>
      <c r="E255" s="26">
        <f>Inputs!E123*Inputs!E442</f>
        <v>0</v>
      </c>
      <c r="F255" s="26">
        <f>Inputs!F123*Inputs!F442</f>
        <v>0</v>
      </c>
      <c r="G255" s="26">
        <f>Inputs!G123*Inputs!G442</f>
        <v>0</v>
      </c>
      <c r="H255" s="26">
        <f>Inputs!H123*Inputs!H442</f>
        <v>0</v>
      </c>
      <c r="I255" s="26">
        <f>Inputs!I123*Inputs!I442</f>
        <v>0</v>
      </c>
      <c r="J255" s="26">
        <f>Inputs!J123*Inputs!J442</f>
        <v>0</v>
      </c>
    </row>
    <row r="256" spans="1:10" outlineLevel="1">
      <c r="A256" s="156"/>
      <c r="B256" s="158"/>
      <c r="C256" s="51" t="s">
        <v>20</v>
      </c>
      <c r="E256" s="26">
        <f>Inputs!E124*Inputs!E443</f>
        <v>0</v>
      </c>
      <c r="F256" s="26">
        <f>Inputs!F124*Inputs!F443</f>
        <v>0</v>
      </c>
      <c r="G256" s="26">
        <f>Inputs!G124*Inputs!G443</f>
        <v>0</v>
      </c>
      <c r="H256" s="26">
        <f>Inputs!H124*Inputs!H443</f>
        <v>0</v>
      </c>
      <c r="I256" s="26">
        <f>Inputs!I124*Inputs!I443</f>
        <v>0</v>
      </c>
      <c r="J256" s="26">
        <f>Inputs!J124*Inputs!J443</f>
        <v>0</v>
      </c>
    </row>
    <row r="257" spans="1:12" outlineLevel="1">
      <c r="A257" s="156"/>
      <c r="B257" s="158"/>
      <c r="C257" s="51" t="s">
        <v>21</v>
      </c>
      <c r="E257" s="26">
        <f>Inputs!E125*Inputs!E444</f>
        <v>0</v>
      </c>
      <c r="F257" s="26">
        <f>Inputs!F125*Inputs!F444</f>
        <v>0</v>
      </c>
      <c r="G257" s="26">
        <f>Inputs!G125*Inputs!G444</f>
        <v>0</v>
      </c>
      <c r="H257" s="26">
        <f>Inputs!H125*Inputs!H444</f>
        <v>0</v>
      </c>
      <c r="I257" s="26">
        <f>Inputs!I125*Inputs!I444</f>
        <v>0</v>
      </c>
      <c r="J257" s="26">
        <f>Inputs!J125*Inputs!J444</f>
        <v>0</v>
      </c>
    </row>
    <row r="258" spans="1:12" outlineLevel="1">
      <c r="A258" s="156"/>
      <c r="B258" s="158"/>
      <c r="C258" s="51" t="s">
        <v>23</v>
      </c>
      <c r="E258" s="26">
        <f>Inputs!E126*Inputs!E445</f>
        <v>0</v>
      </c>
      <c r="F258" s="26">
        <f>Inputs!F126*Inputs!F445</f>
        <v>0</v>
      </c>
      <c r="G258" s="26">
        <f>Inputs!G126*Inputs!G445</f>
        <v>0</v>
      </c>
      <c r="H258" s="26">
        <f>Inputs!H126*Inputs!H445</f>
        <v>0</v>
      </c>
      <c r="I258" s="26">
        <f>Inputs!I126*Inputs!I445</f>
        <v>0</v>
      </c>
      <c r="J258" s="26">
        <f>Inputs!J126*Inputs!J445</f>
        <v>0</v>
      </c>
    </row>
    <row r="259" spans="1:12" outlineLevel="1">
      <c r="A259" s="156"/>
      <c r="B259" s="158"/>
      <c r="C259" s="51" t="s">
        <v>24</v>
      </c>
      <c r="E259" s="26">
        <f>Inputs!E127*Inputs!E446</f>
        <v>0</v>
      </c>
      <c r="F259" s="26">
        <f>Inputs!F127*Inputs!F446</f>
        <v>0</v>
      </c>
      <c r="G259" s="26">
        <f>Inputs!G127*Inputs!G446</f>
        <v>0</v>
      </c>
      <c r="H259" s="26">
        <f>Inputs!H127*Inputs!H446</f>
        <v>0</v>
      </c>
      <c r="I259" s="26">
        <f>Inputs!I127*Inputs!I446</f>
        <v>0</v>
      </c>
      <c r="J259" s="26">
        <f>Inputs!J127*Inputs!J446</f>
        <v>0</v>
      </c>
    </row>
    <row r="260" spans="1:12" outlineLevel="1">
      <c r="A260" s="156"/>
      <c r="B260" s="158"/>
      <c r="C260" s="51" t="s">
        <v>25</v>
      </c>
      <c r="E260" s="26">
        <f>Inputs!E128*Inputs!E447</f>
        <v>0</v>
      </c>
      <c r="F260" s="26">
        <f>Inputs!F128*Inputs!F447</f>
        <v>0</v>
      </c>
      <c r="G260" s="26">
        <f>Inputs!G128*Inputs!G447</f>
        <v>0</v>
      </c>
      <c r="H260" s="26">
        <f>Inputs!H128*Inputs!H447</f>
        <v>0</v>
      </c>
      <c r="I260" s="26">
        <f>Inputs!I128*Inputs!I447</f>
        <v>0</v>
      </c>
      <c r="J260" s="26">
        <f>Inputs!J128*Inputs!J447</f>
        <v>0</v>
      </c>
    </row>
    <row r="261" spans="1:12" ht="15" outlineLevel="1" thickBot="1">
      <c r="A261" s="156"/>
      <c r="B261" s="48"/>
      <c r="C261" s="53" t="s">
        <v>27</v>
      </c>
      <c r="E261" s="32">
        <f>SUM(E248:E260)</f>
        <v>0</v>
      </c>
      <c r="F261" s="32">
        <f t="shared" ref="F261:J261" si="136">SUM(F248:F260)</f>
        <v>0</v>
      </c>
      <c r="G261" s="32">
        <f t="shared" si="136"/>
        <v>0</v>
      </c>
      <c r="H261" s="32">
        <f t="shared" si="136"/>
        <v>0</v>
      </c>
      <c r="I261" s="32">
        <f t="shared" si="136"/>
        <v>0</v>
      </c>
      <c r="J261" s="32">
        <f t="shared" si="136"/>
        <v>0</v>
      </c>
    </row>
    <row r="262" spans="1:12" outlineLevel="1">
      <c r="A262" s="156"/>
    </row>
    <row r="263" spans="1:12" outlineLevel="1">
      <c r="A263" s="156"/>
      <c r="B263" s="48" t="s">
        <v>475</v>
      </c>
      <c r="C263" s="55"/>
      <c r="E263" s="56">
        <f>E261-E246</f>
        <v>0</v>
      </c>
      <c r="F263" s="56">
        <f t="shared" ref="F263:J263" si="137">F261-F246</f>
        <v>0</v>
      </c>
      <c r="G263" s="56">
        <f t="shared" si="137"/>
        <v>0</v>
      </c>
      <c r="H263" s="56">
        <f t="shared" si="137"/>
        <v>-50275.446028239596</v>
      </c>
      <c r="I263" s="56">
        <f t="shared" si="137"/>
        <v>-158921.49891285918</v>
      </c>
      <c r="J263" s="56">
        <f t="shared" si="137"/>
        <v>-246926.9790112442</v>
      </c>
    </row>
    <row r="264" spans="1:12" outlineLevel="1">
      <c r="A264" s="156"/>
      <c r="B264" s="48" t="s">
        <v>422</v>
      </c>
      <c r="C264" s="55"/>
      <c r="D264" s="152"/>
      <c r="E264" s="56">
        <f>E263*E$8</f>
        <v>0</v>
      </c>
      <c r="F264" s="56">
        <f t="shared" ref="F264" si="138">F263*F$8</f>
        <v>0</v>
      </c>
      <c r="G264" s="56">
        <f t="shared" ref="G264" si="139">G263*G$8</f>
        <v>0</v>
      </c>
      <c r="H264" s="56">
        <f t="shared" ref="H264" si="140">H263*H$8</f>
        <v>962.63159878937336</v>
      </c>
      <c r="I264" s="56">
        <f t="shared" ref="I264" si="141">I263*I$8</f>
        <v>3042.8940698916763</v>
      </c>
      <c r="J264" s="56">
        <f t="shared" ref="J264" si="142">J263*J$8</f>
        <v>4727.9483598476418</v>
      </c>
      <c r="L264" s="152"/>
    </row>
    <row r="265" spans="1:12" ht="15" outlineLevel="1" thickBot="1">
      <c r="A265" s="156"/>
      <c r="B265" s="48" t="s">
        <v>476</v>
      </c>
      <c r="C265" s="55"/>
      <c r="D265" s="152" t="s">
        <v>58</v>
      </c>
      <c r="E265" s="32">
        <f>SUM(E263,E264)</f>
        <v>0</v>
      </c>
      <c r="F265" s="32">
        <f t="shared" ref="F265" si="143">SUM(F263,F264)</f>
        <v>0</v>
      </c>
      <c r="G265" s="32">
        <f t="shared" ref="G265" si="144">SUM(G263,G264)</f>
        <v>0</v>
      </c>
      <c r="H265" s="32">
        <f t="shared" ref="H265" si="145">SUM(H263,H264)</f>
        <v>-49312.81442945022</v>
      </c>
      <c r="I265" s="32">
        <f t="shared" ref="I265" si="146">SUM(I263,I264)</f>
        <v>-155878.6048429675</v>
      </c>
      <c r="J265" s="32">
        <f t="shared" ref="J265" si="147">SUM(J263,J264)</f>
        <v>-242199.03065139655</v>
      </c>
      <c r="L265" s="152" t="s">
        <v>178</v>
      </c>
    </row>
    <row r="266" spans="1:12" outlineLevel="1">
      <c r="A266" s="156"/>
      <c r="B266" s="48"/>
      <c r="C266" s="55"/>
      <c r="D266" s="152"/>
      <c r="E266" s="56"/>
      <c r="F266" s="56"/>
      <c r="G266" s="56"/>
      <c r="H266" s="56"/>
      <c r="I266" s="56"/>
      <c r="J266" s="56"/>
      <c r="L266" s="152"/>
    </row>
    <row r="267" spans="1:12" outlineLevel="1">
      <c r="A267" s="156"/>
      <c r="B267" s="48" t="s">
        <v>348</v>
      </c>
      <c r="C267" s="55"/>
      <c r="D267" s="152"/>
      <c r="E267" s="56">
        <f>E263*(E$7-1)</f>
        <v>0</v>
      </c>
      <c r="F267" s="56">
        <f t="shared" ref="F267:J267" si="148">F263*(F$7-1)</f>
        <v>0</v>
      </c>
      <c r="G267" s="56">
        <f t="shared" si="148"/>
        <v>0</v>
      </c>
      <c r="H267" s="56">
        <f t="shared" si="148"/>
        <v>-7134.8258866629694</v>
      </c>
      <c r="I267" s="56">
        <f t="shared" si="148"/>
        <v>-13195.479279878469</v>
      </c>
      <c r="J267" s="56">
        <f t="shared" si="148"/>
        <v>-6712.5813547251228</v>
      </c>
      <c r="L267" s="152" t="s">
        <v>147</v>
      </c>
    </row>
    <row r="268" spans="1:12" ht="15" outlineLevel="1" thickBot="1">
      <c r="A268" s="156"/>
      <c r="B268" s="31" t="s">
        <v>110</v>
      </c>
      <c r="C268" s="55"/>
      <c r="D268" s="152"/>
      <c r="E268" s="32">
        <f>SUM(E263:E267)</f>
        <v>0</v>
      </c>
      <c r="F268" s="32">
        <f t="shared" ref="F268:J268" si="149">SUM(F263:F267)</f>
        <v>0</v>
      </c>
      <c r="G268" s="32">
        <f t="shared" si="149"/>
        <v>0</v>
      </c>
      <c r="H268" s="32">
        <f t="shared" si="149"/>
        <v>-105760.45474556342</v>
      </c>
      <c r="I268" s="32">
        <f t="shared" si="149"/>
        <v>-324952.68896581349</v>
      </c>
      <c r="J268" s="32">
        <f t="shared" si="149"/>
        <v>-491110.64265751821</v>
      </c>
      <c r="L268" s="152"/>
    </row>
    <row r="269" spans="1:12" ht="15" outlineLevel="1" thickBot="1">
      <c r="A269" s="156"/>
      <c r="B269" s="31"/>
      <c r="C269" s="55"/>
      <c r="D269" s="152"/>
      <c r="E269" s="56"/>
      <c r="F269" s="56"/>
      <c r="G269" s="56"/>
      <c r="H269" s="56"/>
      <c r="I269" s="56"/>
      <c r="J269" s="56"/>
    </row>
    <row r="270" spans="1:12" ht="15" outlineLevel="1" thickBot="1">
      <c r="A270" s="156"/>
      <c r="B270" s="82" t="s">
        <v>227</v>
      </c>
      <c r="C270" s="55"/>
      <c r="D270" s="152"/>
      <c r="E270" s="56"/>
      <c r="F270" s="56"/>
      <c r="G270" s="56"/>
      <c r="H270" s="56"/>
      <c r="I270" s="56"/>
      <c r="J270" s="56"/>
      <c r="K270" s="43"/>
    </row>
    <row r="271" spans="1:12" ht="14.5" customHeight="1" outlineLevel="1">
      <c r="A271" s="156"/>
      <c r="C271" s="51" t="s">
        <v>9</v>
      </c>
      <c r="E271" s="26">
        <f>Inputs!E133*Inputs!E449</f>
        <v>1061.1614298781751</v>
      </c>
      <c r="F271" s="26">
        <f>Inputs!F133*Inputs!F449</f>
        <v>1100.6018287706434</v>
      </c>
      <c r="G271" s="26">
        <f>Inputs!G133*Inputs!G449</f>
        <v>1152.8075814383333</v>
      </c>
      <c r="H271" s="26">
        <f>Inputs!H133*Inputs!H449</f>
        <v>1196.7780601061504</v>
      </c>
      <c r="I271" s="26">
        <f>Inputs!I133*Inputs!I449</f>
        <v>1239.7797334254753</v>
      </c>
      <c r="J271" s="26">
        <f>Inputs!J133*Inputs!J449</f>
        <v>1282.1212359272736</v>
      </c>
    </row>
    <row r="272" spans="1:12" outlineLevel="1">
      <c r="A272" s="156"/>
      <c r="B272" s="158"/>
      <c r="C272" s="51" t="s">
        <v>11</v>
      </c>
      <c r="E272" s="26">
        <f>Inputs!E134*Inputs!E450</f>
        <v>6502.2910066568875</v>
      </c>
      <c r="F272" s="26">
        <f>Inputs!F134*Inputs!F450</f>
        <v>6743.9629557088774</v>
      </c>
      <c r="G272" s="26">
        <f>Inputs!G134*Inputs!G450</f>
        <v>7063.8549028802372</v>
      </c>
      <c r="H272" s="26">
        <f>Inputs!H134*Inputs!H450</f>
        <v>7333.2850196843956</v>
      </c>
      <c r="I272" s="26">
        <f>Inputs!I134*Inputs!I450</f>
        <v>7596.778759489418</v>
      </c>
      <c r="J272" s="26">
        <f>Inputs!J134*Inputs!J450</f>
        <v>7856.2272874644586</v>
      </c>
    </row>
    <row r="273" spans="1:10" outlineLevel="1">
      <c r="A273" s="156"/>
      <c r="B273" s="158"/>
      <c r="C273" s="51" t="s">
        <v>12</v>
      </c>
      <c r="E273" s="26">
        <f>Inputs!E135*Inputs!E451</f>
        <v>7078.5984279567647</v>
      </c>
      <c r="F273" s="26">
        <f>Inputs!F135*Inputs!F451</f>
        <v>7341.6901100868481</v>
      </c>
      <c r="G273" s="26">
        <f>Inputs!G135*Inputs!G451</f>
        <v>7689.9345414795662</v>
      </c>
      <c r="H273" s="26">
        <f>Inputs!H135*Inputs!H451</f>
        <v>7983.2446377674114</v>
      </c>
      <c r="I273" s="26">
        <f>Inputs!I135*Inputs!I451</f>
        <v>8270.0922074087521</v>
      </c>
      <c r="J273" s="26">
        <f>Inputs!J135*Inputs!J451</f>
        <v>8552.5360322667329</v>
      </c>
    </row>
    <row r="274" spans="1:10" outlineLevel="1">
      <c r="A274" s="156"/>
      <c r="B274" s="158"/>
      <c r="C274" s="51" t="s">
        <v>13</v>
      </c>
      <c r="E274" s="26">
        <f>Inputs!E136*Inputs!E452</f>
        <v>2350.807854644102</v>
      </c>
      <c r="F274" s="26">
        <f>Inputs!F136*Inputs!F452</f>
        <v>2438.180799887084</v>
      </c>
      <c r="G274" s="26">
        <f>Inputs!G136*Inputs!G452</f>
        <v>2553.8330371182296</v>
      </c>
      <c r="H274" s="26">
        <f>Inputs!H136*Inputs!H452</f>
        <v>2651.2415403999894</v>
      </c>
      <c r="I274" s="26">
        <f>Inputs!I136*Inputs!I452</f>
        <v>2746.5038337284554</v>
      </c>
      <c r="J274" s="26">
        <f>Inputs!J136*Inputs!J452</f>
        <v>2840.3036401067247</v>
      </c>
    </row>
    <row r="275" spans="1:10" outlineLevel="1">
      <c r="A275" s="156"/>
      <c r="B275" s="158"/>
      <c r="C275" s="51" t="s">
        <v>15</v>
      </c>
      <c r="E275" s="26">
        <f>Inputs!E137*Inputs!E453</f>
        <v>2268.0943452696238</v>
      </c>
      <c r="F275" s="26">
        <f>Inputs!F137*Inputs!F453</f>
        <v>2352.3930609828922</v>
      </c>
      <c r="G275" s="26">
        <f>Inputs!G137*Inputs!G453</f>
        <v>2463.9760577656962</v>
      </c>
      <c r="H275" s="26">
        <f>Inputs!H137*Inputs!H453</f>
        <v>2557.9572289780003</v>
      </c>
      <c r="I275" s="26">
        <f>Inputs!I137*Inputs!I453</f>
        <v>2649.867704940069</v>
      </c>
      <c r="J275" s="26">
        <f>Inputs!J137*Inputs!J453</f>
        <v>2740.3671517636999</v>
      </c>
    </row>
    <row r="276" spans="1:10" outlineLevel="1">
      <c r="A276" s="156"/>
      <c r="B276" s="158"/>
      <c r="C276" s="51" t="s">
        <v>16</v>
      </c>
      <c r="E276" s="26">
        <f>Inputs!E138*Inputs!E454</f>
        <v>359.39868492571361</v>
      </c>
      <c r="F276" s="26">
        <f>Inputs!F138*Inputs!F454</f>
        <v>372.7565276589591</v>
      </c>
      <c r="G276" s="26">
        <f>Inputs!G138*Inputs!G454</f>
        <v>390.43779492522123</v>
      </c>
      <c r="H276" s="26">
        <f>Inputs!H138*Inputs!H454</f>
        <v>405.32990442319056</v>
      </c>
      <c r="I276" s="26">
        <f>Inputs!I138*Inputs!I454</f>
        <v>419.89389478829912</v>
      </c>
      <c r="J276" s="26">
        <f>Inputs!J138*Inputs!J454</f>
        <v>434.23429568156575</v>
      </c>
    </row>
    <row r="277" spans="1:10" outlineLevel="1">
      <c r="A277" s="156"/>
      <c r="B277" s="158"/>
      <c r="C277" s="51" t="s">
        <v>17</v>
      </c>
      <c r="E277" s="26">
        <f>Inputs!E139*Inputs!E455</f>
        <v>1189.0504761116601</v>
      </c>
      <c r="F277" s="26">
        <f>Inputs!F139*Inputs!F455</f>
        <v>1233.2441527386998</v>
      </c>
      <c r="G277" s="26">
        <f>Inputs!G139*Inputs!G455</f>
        <v>1291.7416379633657</v>
      </c>
      <c r="H277" s="26">
        <f>Inputs!H139*Inputs!H455</f>
        <v>1341.0113504903541</v>
      </c>
      <c r="I277" s="26">
        <f>Inputs!I139*Inputs!I455</f>
        <v>1389.1954991922262</v>
      </c>
      <c r="J277" s="26">
        <f>Inputs!J139*Inputs!J455</f>
        <v>1436.6399146143228</v>
      </c>
    </row>
    <row r="278" spans="1:10" outlineLevel="1">
      <c r="A278" s="156"/>
      <c r="B278" s="159" t="s">
        <v>114</v>
      </c>
      <c r="C278" s="51" t="s">
        <v>19</v>
      </c>
      <c r="E278" s="26">
        <f>Inputs!E140*Inputs!E456</f>
        <v>525.22878713635191</v>
      </c>
      <c r="F278" s="26">
        <f>Inputs!F140*Inputs!F456</f>
        <v>544.7500704125855</v>
      </c>
      <c r="G278" s="26">
        <f>Inputs!G140*Inputs!G456</f>
        <v>570.58964899427133</v>
      </c>
      <c r="H278" s="26">
        <f>Inputs!H140*Inputs!H456</f>
        <v>592.3531248710317</v>
      </c>
      <c r="I278" s="26">
        <f>Inputs!I140*Inputs!I456</f>
        <v>613.6370842069224</v>
      </c>
      <c r="J278" s="26">
        <f>Inputs!J140*Inputs!J456</f>
        <v>634.59428768076464</v>
      </c>
    </row>
    <row r="279" spans="1:10" outlineLevel="1">
      <c r="A279" s="156"/>
      <c r="B279" s="158"/>
      <c r="C279" s="51" t="s">
        <v>20</v>
      </c>
      <c r="E279" s="26">
        <f>Inputs!E141*Inputs!E457</f>
        <v>0</v>
      </c>
      <c r="F279" s="26">
        <f>Inputs!F141*Inputs!F457</f>
        <v>0</v>
      </c>
      <c r="G279" s="26">
        <f>Inputs!G141*Inputs!G457</f>
        <v>0</v>
      </c>
      <c r="H279" s="26">
        <f>Inputs!H141*Inputs!H457</f>
        <v>0</v>
      </c>
      <c r="I279" s="26">
        <f>Inputs!I141*Inputs!I457</f>
        <v>0</v>
      </c>
      <c r="J279" s="26">
        <f>Inputs!J141*Inputs!J457</f>
        <v>0</v>
      </c>
    </row>
    <row r="280" spans="1:10" outlineLevel="1">
      <c r="A280" s="156"/>
      <c r="B280" s="158"/>
      <c r="C280" s="51" t="s">
        <v>21</v>
      </c>
      <c r="E280" s="26">
        <f>Inputs!E142*Inputs!E458</f>
        <v>2986.8929000406551</v>
      </c>
      <c r="F280" s="26">
        <f>Inputs!F142*Inputs!F458</f>
        <v>3097.907345260558</v>
      </c>
      <c r="G280" s="26">
        <f>Inputs!G142*Inputs!G458</f>
        <v>3244.8529348701459</v>
      </c>
      <c r="H280" s="26">
        <f>Inputs!H142*Inputs!H458</f>
        <v>3368.6183741769341</v>
      </c>
      <c r="I280" s="26">
        <f>Inputs!I142*Inputs!I458</f>
        <v>3489.6568788859722</v>
      </c>
      <c r="J280" s="26">
        <f>Inputs!J142*Inputs!J458</f>
        <v>3608.837174775726</v>
      </c>
    </row>
    <row r="281" spans="1:10" outlineLevel="1">
      <c r="A281" s="156"/>
      <c r="B281" s="158"/>
      <c r="C281" s="51" t="s">
        <v>23</v>
      </c>
      <c r="E281" s="26">
        <f>Inputs!E143*Inputs!E459</f>
        <v>0</v>
      </c>
      <c r="F281" s="26">
        <f>Inputs!F143*Inputs!F459</f>
        <v>0</v>
      </c>
      <c r="G281" s="26">
        <f>Inputs!G143*Inputs!G459</f>
        <v>0</v>
      </c>
      <c r="H281" s="26">
        <f>Inputs!H143*Inputs!H459</f>
        <v>0</v>
      </c>
      <c r="I281" s="26">
        <f>Inputs!I143*Inputs!I459</f>
        <v>0</v>
      </c>
      <c r="J281" s="26">
        <f>Inputs!J143*Inputs!J459</f>
        <v>0</v>
      </c>
    </row>
    <row r="282" spans="1:10" outlineLevel="1">
      <c r="A282" s="156"/>
      <c r="B282" s="158"/>
      <c r="C282" s="51" t="s">
        <v>24</v>
      </c>
      <c r="E282" s="26">
        <f>Inputs!E144*Inputs!E460</f>
        <v>0</v>
      </c>
      <c r="F282" s="26">
        <f>Inputs!F144*Inputs!F460</f>
        <v>0</v>
      </c>
      <c r="G282" s="26">
        <f>Inputs!G144*Inputs!G460</f>
        <v>0</v>
      </c>
      <c r="H282" s="26">
        <f>Inputs!H144*Inputs!H460</f>
        <v>0</v>
      </c>
      <c r="I282" s="26">
        <f>Inputs!I144*Inputs!I460</f>
        <v>0</v>
      </c>
      <c r="J282" s="26">
        <f>Inputs!J144*Inputs!J460</f>
        <v>0</v>
      </c>
    </row>
    <row r="283" spans="1:10" outlineLevel="1">
      <c r="A283" s="156"/>
      <c r="B283" s="158"/>
      <c r="C283" s="51" t="s">
        <v>25</v>
      </c>
      <c r="D283" s="54"/>
      <c r="E283" s="26">
        <f>Inputs!E145*Inputs!E461</f>
        <v>3860.8697165559097</v>
      </c>
      <c r="F283" s="26">
        <f>Inputs!F145*Inputs!F461</f>
        <v>4004.3674327425006</v>
      </c>
      <c r="G283" s="26">
        <f>Inputs!G145*Inputs!G461</f>
        <v>4194.3098899686665</v>
      </c>
      <c r="H283" s="26">
        <f>Inputs!H145*Inputs!H461</f>
        <v>4354.2895921432291</v>
      </c>
      <c r="I283" s="26">
        <f>Inputs!I145*Inputs!I461</f>
        <v>4510.7444477431645</v>
      </c>
      <c r="J283" s="26">
        <f>Inputs!J145*Inputs!J461</f>
        <v>4664.797375186482</v>
      </c>
    </row>
    <row r="284" spans="1:10" ht="15" outlineLevel="1" thickBot="1">
      <c r="A284" s="156"/>
      <c r="B284" s="138"/>
      <c r="C284" s="53" t="s">
        <v>27</v>
      </c>
      <c r="D284" s="54"/>
      <c r="E284" s="32">
        <f>SUM(E271:E283)</f>
        <v>28182.39362917584</v>
      </c>
      <c r="F284" s="32">
        <f t="shared" ref="F284:J284" si="150">SUM(F271:F283)</f>
        <v>29229.854284249646</v>
      </c>
      <c r="G284" s="32">
        <f t="shared" si="150"/>
        <v>30616.338027403734</v>
      </c>
      <c r="H284" s="32">
        <f t="shared" si="150"/>
        <v>31784.108833040689</v>
      </c>
      <c r="I284" s="32">
        <f t="shared" si="150"/>
        <v>32926.150043808761</v>
      </c>
      <c r="J284" s="32">
        <f t="shared" si="150"/>
        <v>34050.658395467755</v>
      </c>
    </row>
    <row r="285" spans="1:10" outlineLevel="1">
      <c r="A285" s="156"/>
      <c r="B285" s="138"/>
      <c r="C285" s="51"/>
      <c r="D285" s="54"/>
      <c r="E285" s="43"/>
      <c r="F285" s="43"/>
      <c r="G285" s="43"/>
      <c r="H285" s="43"/>
      <c r="I285" s="43"/>
      <c r="J285" s="43"/>
    </row>
    <row r="286" spans="1:10" outlineLevel="1">
      <c r="A286" s="156"/>
      <c r="B286" s="138"/>
      <c r="C286" s="51"/>
    </row>
    <row r="287" spans="1:10" outlineLevel="1">
      <c r="A287" s="156"/>
      <c r="C287" s="51" t="s">
        <v>9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</row>
    <row r="288" spans="1:10" outlineLevel="1">
      <c r="A288" s="156"/>
      <c r="B288" s="158"/>
      <c r="C288" s="51" t="s">
        <v>11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</row>
    <row r="289" spans="1:12" outlineLevel="1">
      <c r="A289" s="156"/>
      <c r="B289" s="158"/>
      <c r="C289" s="51" t="s">
        <v>12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</row>
    <row r="290" spans="1:12" outlineLevel="1">
      <c r="A290" s="156"/>
      <c r="B290" s="158"/>
      <c r="C290" s="51" t="s">
        <v>13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</row>
    <row r="291" spans="1:12" outlineLevel="1">
      <c r="A291" s="156"/>
      <c r="B291" s="158"/>
      <c r="C291" s="51" t="s">
        <v>15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</row>
    <row r="292" spans="1:12" outlineLevel="1">
      <c r="A292" s="156"/>
      <c r="B292" s="158"/>
      <c r="C292" s="51" t="s">
        <v>16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</row>
    <row r="293" spans="1:12" outlineLevel="1">
      <c r="A293" s="156"/>
      <c r="B293" s="158"/>
      <c r="C293" s="51" t="s">
        <v>17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</row>
    <row r="294" spans="1:12" outlineLevel="1">
      <c r="A294" s="156"/>
      <c r="B294" s="158" t="s">
        <v>115</v>
      </c>
      <c r="C294" s="51" t="s">
        <v>19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</row>
    <row r="295" spans="1:12" outlineLevel="1">
      <c r="A295" s="156"/>
      <c r="B295" s="158"/>
      <c r="C295" s="51" t="s">
        <v>20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</row>
    <row r="296" spans="1:12" outlineLevel="1">
      <c r="A296" s="156"/>
      <c r="B296" s="158"/>
      <c r="C296" s="51" t="s">
        <v>21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</row>
    <row r="297" spans="1:12" outlineLevel="1">
      <c r="A297" s="156"/>
      <c r="B297" s="158"/>
      <c r="C297" s="51" t="s">
        <v>23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</row>
    <row r="298" spans="1:12" outlineLevel="1">
      <c r="A298" s="156"/>
      <c r="B298" s="158"/>
      <c r="C298" s="51" t="s">
        <v>24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</row>
    <row r="299" spans="1:12" outlineLevel="1">
      <c r="A299" s="156"/>
      <c r="B299" s="158"/>
      <c r="C299" s="51" t="s">
        <v>25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</row>
    <row r="300" spans="1:12" ht="15" outlineLevel="1" thickBot="1">
      <c r="A300" s="156"/>
      <c r="B300" s="138"/>
      <c r="C300" s="51"/>
      <c r="E300" s="32">
        <v>0</v>
      </c>
      <c r="F300" s="32">
        <v>0</v>
      </c>
      <c r="G300" s="32">
        <v>0</v>
      </c>
      <c r="H300" s="32">
        <v>0</v>
      </c>
      <c r="I300" s="32">
        <v>0</v>
      </c>
      <c r="J300" s="32">
        <v>0</v>
      </c>
    </row>
    <row r="301" spans="1:12" outlineLevel="1">
      <c r="A301" s="156"/>
      <c r="B301" s="138"/>
      <c r="C301" s="51"/>
    </row>
    <row r="302" spans="1:12" outlineLevel="1">
      <c r="A302" s="156"/>
    </row>
    <row r="303" spans="1:12" outlineLevel="1">
      <c r="A303" s="156"/>
      <c r="B303" s="48" t="s">
        <v>475</v>
      </c>
      <c r="C303" s="55"/>
      <c r="E303" s="56">
        <f>E300-E284</f>
        <v>-28182.39362917584</v>
      </c>
      <c r="F303" s="56">
        <f t="shared" ref="F303:J303" si="151">F300-F284</f>
        <v>-29229.854284249646</v>
      </c>
      <c r="G303" s="56">
        <f t="shared" si="151"/>
        <v>-30616.338027403734</v>
      </c>
      <c r="H303" s="56">
        <f t="shared" si="151"/>
        <v>-31784.108833040689</v>
      </c>
      <c r="I303" s="56">
        <f t="shared" si="151"/>
        <v>-32926.150043808761</v>
      </c>
      <c r="J303" s="56">
        <f t="shared" si="151"/>
        <v>-34050.658395467755</v>
      </c>
    </row>
    <row r="304" spans="1:12" outlineLevel="1">
      <c r="A304" s="156"/>
      <c r="B304" s="48" t="s">
        <v>422</v>
      </c>
      <c r="C304" s="55"/>
      <c r="D304" s="152"/>
      <c r="E304" s="56">
        <f>E303*E$8</f>
        <v>539.61256995565088</v>
      </c>
      <c r="F304" s="56">
        <f t="shared" ref="F304" si="152">F303*F$8</f>
        <v>559.66845816191938</v>
      </c>
      <c r="G304" s="56">
        <f t="shared" ref="G304" si="153">G303*G$8</f>
        <v>586.21567291200256</v>
      </c>
      <c r="H304" s="56">
        <f t="shared" ref="H304" si="154">H303*H$8</f>
        <v>608.57515783866904</v>
      </c>
      <c r="I304" s="56">
        <f t="shared" ref="I304" si="155">I303*I$8</f>
        <v>630.44199430566948</v>
      </c>
      <c r="J304" s="56">
        <f t="shared" ref="J304" si="156">J303*J$8</f>
        <v>651.97312645716693</v>
      </c>
      <c r="L304" s="152"/>
    </row>
    <row r="305" spans="1:12" ht="15" outlineLevel="1" thickBot="1">
      <c r="A305" s="156"/>
      <c r="B305" s="48" t="s">
        <v>476</v>
      </c>
      <c r="C305" s="55"/>
      <c r="D305" s="152" t="s">
        <v>58</v>
      </c>
      <c r="E305" s="32">
        <f>SUM(E303,E304)</f>
        <v>-27642.781059220189</v>
      </c>
      <c r="F305" s="32">
        <f t="shared" ref="F305" si="157">SUM(F303,F304)</f>
        <v>-28670.185826087727</v>
      </c>
      <c r="G305" s="32">
        <f t="shared" ref="G305" si="158">SUM(G303,G304)</f>
        <v>-30030.12235449173</v>
      </c>
      <c r="H305" s="32">
        <f t="shared" ref="H305" si="159">SUM(H303,H304)</f>
        <v>-31175.533675202019</v>
      </c>
      <c r="I305" s="32">
        <f t="shared" ref="I305" si="160">SUM(I303,I304)</f>
        <v>-32295.70804950309</v>
      </c>
      <c r="J305" s="32">
        <f t="shared" ref="J305" si="161">SUM(J303,J304)</f>
        <v>-33398.685269010588</v>
      </c>
      <c r="L305" s="152" t="s">
        <v>178</v>
      </c>
    </row>
    <row r="306" spans="1:12" outlineLevel="1">
      <c r="A306" s="156"/>
      <c r="B306" s="48"/>
      <c r="C306" s="55"/>
      <c r="D306" s="152"/>
      <c r="E306" s="56"/>
      <c r="F306" s="56"/>
      <c r="G306" s="56"/>
      <c r="H306" s="56"/>
      <c r="I306" s="56"/>
      <c r="J306" s="56"/>
      <c r="L306" s="152"/>
    </row>
    <row r="307" spans="1:12" outlineLevel="1">
      <c r="A307" s="156"/>
      <c r="B307" s="48" t="s">
        <v>348</v>
      </c>
      <c r="C307" s="55"/>
      <c r="D307" s="152"/>
      <c r="E307" s="56">
        <f>E303*(E$7-1)</f>
        <v>-7257.0207569990926</v>
      </c>
      <c r="F307" s="56">
        <f t="shared" ref="F307:J307" si="162">F303*(F$7-1)</f>
        <v>-6959.6789319098243</v>
      </c>
      <c r="G307" s="56">
        <f t="shared" si="162"/>
        <v>-6083.6947531206324</v>
      </c>
      <c r="H307" s="56">
        <f t="shared" si="162"/>
        <v>-4510.63293121484</v>
      </c>
      <c r="I307" s="56">
        <f t="shared" si="162"/>
        <v>-2733.9053157778408</v>
      </c>
      <c r="J307" s="56">
        <f t="shared" si="162"/>
        <v>-925.64941901760824</v>
      </c>
      <c r="L307" s="152" t="s">
        <v>147</v>
      </c>
    </row>
    <row r="308" spans="1:12" ht="15" outlineLevel="1" thickBot="1">
      <c r="A308" s="156"/>
      <c r="B308" s="31" t="s">
        <v>116</v>
      </c>
      <c r="C308" s="55"/>
      <c r="D308" s="152"/>
      <c r="E308" s="32">
        <f>SUM(E303:E307)</f>
        <v>-62542.582875439475</v>
      </c>
      <c r="F308" s="32">
        <f t="shared" ref="F308:J308" si="163">SUM(F303:F307)</f>
        <v>-64300.050584085278</v>
      </c>
      <c r="G308" s="32">
        <f t="shared" si="163"/>
        <v>-66143.939462104099</v>
      </c>
      <c r="H308" s="32">
        <f t="shared" si="163"/>
        <v>-66861.700281618876</v>
      </c>
      <c r="I308" s="32">
        <f t="shared" si="163"/>
        <v>-67325.321414784019</v>
      </c>
      <c r="J308" s="32">
        <f t="shared" si="163"/>
        <v>-67723.019957038778</v>
      </c>
      <c r="L308" s="152"/>
    </row>
    <row r="309" spans="1:12" ht="15" outlineLevel="1" thickBot="1">
      <c r="A309" s="156"/>
      <c r="B309" s="31"/>
      <c r="C309" s="55"/>
      <c r="D309" s="152"/>
      <c r="E309" s="56"/>
      <c r="F309" s="56"/>
      <c r="G309" s="56"/>
      <c r="H309" s="56"/>
      <c r="I309" s="56"/>
      <c r="J309" s="56"/>
      <c r="K309" s="43"/>
      <c r="L309" s="152"/>
    </row>
    <row r="310" spans="1:12" ht="15" outlineLevel="1" thickBot="1">
      <c r="A310" s="156"/>
      <c r="B310" s="82" t="s">
        <v>323</v>
      </c>
      <c r="C310" s="55"/>
      <c r="D310" s="152"/>
      <c r="E310" s="56"/>
      <c r="F310" s="56"/>
      <c r="G310" s="56"/>
      <c r="H310" s="56"/>
      <c r="I310" s="56"/>
      <c r="J310" s="56"/>
      <c r="K310" s="43"/>
      <c r="L310" s="152"/>
    </row>
    <row r="311" spans="1:12" outlineLevel="1">
      <c r="A311" s="156"/>
      <c r="B311" s="31"/>
      <c r="C311" s="55"/>
      <c r="D311" s="152"/>
      <c r="E311" s="56"/>
      <c r="F311" s="56"/>
      <c r="G311" s="56"/>
      <c r="H311" s="56"/>
      <c r="I311" s="56"/>
      <c r="J311" s="56"/>
      <c r="K311" s="43"/>
      <c r="L311" s="152"/>
    </row>
    <row r="312" spans="1:12" outlineLevel="1">
      <c r="A312" s="156"/>
      <c r="B312" s="196" t="s">
        <v>324</v>
      </c>
      <c r="C312" s="55"/>
      <c r="D312" s="152"/>
      <c r="E312" s="195"/>
      <c r="F312" s="56"/>
      <c r="G312" s="195" t="s">
        <v>326</v>
      </c>
      <c r="H312" s="56"/>
      <c r="I312" s="56"/>
      <c r="J312" s="56"/>
      <c r="K312" s="43"/>
      <c r="L312" s="152"/>
    </row>
    <row r="313" spans="1:12" outlineLevel="1">
      <c r="A313" s="156"/>
      <c r="B313" s="48" t="s">
        <v>325</v>
      </c>
      <c r="C313" s="55"/>
      <c r="D313" s="152"/>
      <c r="E313" s="56"/>
      <c r="F313" s="56"/>
      <c r="G313" s="56"/>
      <c r="H313" s="56"/>
      <c r="I313" s="56"/>
      <c r="J313" s="56"/>
      <c r="K313" s="43"/>
      <c r="L313" s="152"/>
    </row>
    <row r="314" spans="1:12" outlineLevel="1">
      <c r="A314" s="156"/>
      <c r="B314" s="48"/>
      <c r="C314" s="55"/>
      <c r="D314" s="152"/>
      <c r="E314" s="56"/>
      <c r="F314" s="56"/>
      <c r="G314" s="56"/>
      <c r="H314" s="56"/>
      <c r="I314" s="56"/>
      <c r="J314" s="56"/>
      <c r="K314" s="43"/>
      <c r="L314" s="152"/>
    </row>
    <row r="315" spans="1:12" outlineLevel="1">
      <c r="A315" s="156"/>
      <c r="B315" s="48" t="s">
        <v>475</v>
      </c>
      <c r="C315" s="55"/>
      <c r="E315" s="56"/>
      <c r="F315" s="56"/>
      <c r="G315" s="56"/>
      <c r="H315" s="56"/>
      <c r="I315" s="56"/>
      <c r="J315" s="56"/>
      <c r="K315" s="43"/>
    </row>
    <row r="316" spans="1:12" outlineLevel="1">
      <c r="A316" s="156"/>
      <c r="B316" s="48" t="s">
        <v>422</v>
      </c>
      <c r="C316" s="55"/>
      <c r="D316" s="152"/>
      <c r="E316" s="56"/>
      <c r="F316" s="56"/>
      <c r="G316" s="56"/>
      <c r="H316" s="56"/>
      <c r="I316" s="56"/>
      <c r="J316" s="56"/>
      <c r="K316" s="43"/>
      <c r="L316" s="152"/>
    </row>
    <row r="317" spans="1:12" outlineLevel="1">
      <c r="A317" s="156"/>
      <c r="B317" s="48" t="s">
        <v>476</v>
      </c>
      <c r="C317" s="55"/>
      <c r="D317" s="152" t="s">
        <v>58</v>
      </c>
      <c r="E317" s="56"/>
      <c r="F317" s="56"/>
      <c r="G317" s="56"/>
      <c r="H317" s="56"/>
      <c r="I317" s="56"/>
      <c r="J317" s="56"/>
      <c r="K317" s="43"/>
      <c r="L317" s="152" t="s">
        <v>178</v>
      </c>
    </row>
    <row r="318" spans="1:12" outlineLevel="1">
      <c r="A318" s="156"/>
      <c r="B318" s="48"/>
      <c r="C318" s="55"/>
      <c r="D318" s="152"/>
      <c r="E318" s="56"/>
      <c r="F318" s="56"/>
      <c r="G318" s="56"/>
      <c r="H318" s="56"/>
      <c r="I318" s="56"/>
      <c r="J318" s="56"/>
      <c r="K318" s="43"/>
      <c r="L318" s="152"/>
    </row>
    <row r="319" spans="1:12" outlineLevel="1">
      <c r="A319" s="156"/>
      <c r="B319" s="48" t="s">
        <v>348</v>
      </c>
      <c r="C319" s="55"/>
      <c r="D319" s="152"/>
      <c r="E319" s="56"/>
      <c r="F319" s="56"/>
      <c r="G319" s="56"/>
      <c r="H319" s="56"/>
      <c r="I319" s="56"/>
      <c r="J319" s="56"/>
      <c r="K319" s="43"/>
      <c r="L319" s="152" t="s">
        <v>147</v>
      </c>
    </row>
    <row r="320" spans="1:12" outlineLevel="1">
      <c r="A320" s="156"/>
      <c r="B320" s="31" t="s">
        <v>327</v>
      </c>
      <c r="C320" s="55"/>
      <c r="D320" s="152"/>
      <c r="E320" s="56"/>
      <c r="F320" s="56"/>
      <c r="G320" s="56"/>
      <c r="H320" s="56"/>
      <c r="I320" s="56"/>
      <c r="J320" s="56"/>
      <c r="K320" s="43"/>
      <c r="L320" s="152"/>
    </row>
    <row r="321" spans="1:18" ht="15" thickBot="1">
      <c r="A321" s="156"/>
    </row>
    <row r="322" spans="1:18" s="150" customFormat="1" ht="15" customHeight="1" thickBot="1">
      <c r="A322" s="3" t="s">
        <v>127</v>
      </c>
      <c r="B322" s="130" t="s">
        <v>370</v>
      </c>
      <c r="C322" s="80"/>
      <c r="D322" s="80"/>
      <c r="E322" s="80"/>
      <c r="F322" s="80"/>
      <c r="G322" s="80"/>
      <c r="H322" s="80"/>
      <c r="I322" s="80"/>
      <c r="J322" s="82"/>
      <c r="L322" s="22"/>
      <c r="P322" s="22"/>
      <c r="Q322" s="22"/>
      <c r="R322" s="22"/>
    </row>
    <row r="323" spans="1:18" s="150" customFormat="1" ht="15" customHeight="1">
      <c r="A323" s="156"/>
      <c r="B323" s="149"/>
      <c r="L323" s="22"/>
      <c r="P323" s="22"/>
      <c r="Q323" s="22"/>
      <c r="R323" s="22"/>
    </row>
    <row r="324" spans="1:18" outlineLevel="1">
      <c r="A324" s="156"/>
      <c r="B324" s="196" t="s">
        <v>117</v>
      </c>
      <c r="C324" s="51" t="s">
        <v>9</v>
      </c>
      <c r="E324" s="26">
        <f>Inputs!E25*Inputs!E405</f>
        <v>78889.671328587065</v>
      </c>
      <c r="F324" s="26">
        <f>Inputs!F25*Inputs!F405</f>
        <v>104719.65364428404</v>
      </c>
      <c r="G324" s="26">
        <f>Inputs!G25*Inputs!G405</f>
        <v>103811.41185285346</v>
      </c>
      <c r="H324" s="26">
        <f>Inputs!H25*Inputs!H405</f>
        <v>102184.33757360977</v>
      </c>
      <c r="I324" s="26">
        <f>Inputs!I25*Inputs!I405</f>
        <v>98987.724728020738</v>
      </c>
      <c r="J324" s="26">
        <f>Inputs!J25*Inputs!J405</f>
        <v>98935.273153987888</v>
      </c>
    </row>
    <row r="325" spans="1:18" outlineLevel="1">
      <c r="A325" s="156"/>
      <c r="B325" s="48"/>
      <c r="C325" s="51" t="s">
        <v>11</v>
      </c>
      <c r="E325" s="26">
        <f>Inputs!E26*Inputs!E406</f>
        <v>69603.347864305106</v>
      </c>
      <c r="F325" s="26">
        <f>Inputs!F26*Inputs!F406</f>
        <v>93473.646471928427</v>
      </c>
      <c r="G325" s="26">
        <f>Inputs!G26*Inputs!G406</f>
        <v>91591.480732414653</v>
      </c>
      <c r="H325" s="26">
        <f>Inputs!H26*Inputs!H406</f>
        <v>89068.814539828469</v>
      </c>
      <c r="I325" s="26">
        <f>Inputs!I26*Inputs!I406</f>
        <v>89021.618793763075</v>
      </c>
      <c r="J325" s="26">
        <f>Inputs!J26*Inputs!J406</f>
        <v>86502.935609766471</v>
      </c>
    </row>
    <row r="326" spans="1:18" outlineLevel="1">
      <c r="A326" s="156"/>
      <c r="B326" s="48"/>
      <c r="C326" s="51" t="s">
        <v>12</v>
      </c>
      <c r="E326" s="26">
        <f>Inputs!E27*Inputs!E406</f>
        <v>30098.745022402207</v>
      </c>
      <c r="F326" s="26">
        <f>Inputs!F27*Inputs!F406</f>
        <v>41817.157632178503</v>
      </c>
      <c r="G326" s="26">
        <f>Inputs!G27*Inputs!G406</f>
        <v>39607.126803206338</v>
      </c>
      <c r="H326" s="26">
        <f>Inputs!H27*Inputs!H406</f>
        <v>39586.139795479321</v>
      </c>
      <c r="I326" s="26">
        <f>Inputs!I27*Inputs!I406</f>
        <v>39565.163908339142</v>
      </c>
      <c r="J326" s="26">
        <f>Inputs!J27*Inputs!J406</f>
        <v>37072.686689899914</v>
      </c>
    </row>
    <row r="327" spans="1:18" outlineLevel="1">
      <c r="A327" s="156"/>
      <c r="B327" s="48"/>
      <c r="C327" s="51" t="s">
        <v>13</v>
      </c>
      <c r="D327" s="54"/>
      <c r="E327" s="26">
        <f>Inputs!E28*Inputs!E406</f>
        <v>28217.573458502069</v>
      </c>
      <c r="F327" s="26">
        <f>Inputs!F28*Inputs!F406</f>
        <v>36897.4920283928</v>
      </c>
      <c r="G327" s="26">
        <f>Inputs!G28*Inputs!G406</f>
        <v>37131.681378005946</v>
      </c>
      <c r="H327" s="26">
        <f>Inputs!H28*Inputs!H406</f>
        <v>37112.006058261861</v>
      </c>
      <c r="I327" s="26">
        <f>Inputs!I28*Inputs!I406</f>
        <v>34619.518419796746</v>
      </c>
      <c r="J327" s="26">
        <f>Inputs!J28*Inputs!J406</f>
        <v>34601.174243906586</v>
      </c>
    </row>
    <row r="328" spans="1:18" outlineLevel="1">
      <c r="A328" s="156"/>
      <c r="B328" s="48"/>
      <c r="C328" s="51" t="s">
        <v>15</v>
      </c>
      <c r="D328" s="54"/>
      <c r="E328" s="26">
        <f>Inputs!E29*Inputs!E407</f>
        <v>26017.790399954109</v>
      </c>
      <c r="F328" s="26">
        <f>Inputs!F29*Inputs!F407</f>
        <v>38881.189322493017</v>
      </c>
      <c r="G328" s="26">
        <f>Inputs!G29*Inputs!G407</f>
        <v>34236.973094500885</v>
      </c>
      <c r="H328" s="26">
        <f>Inputs!H29*Inputs!H407</f>
        <v>34218.831621567137</v>
      </c>
      <c r="I328" s="26">
        <f>Inputs!I29*Inputs!I407</f>
        <v>34200.699761429445</v>
      </c>
      <c r="J328" s="26">
        <f>Inputs!J29*Inputs!J407</f>
        <v>34182.577508994196</v>
      </c>
    </row>
    <row r="329" spans="1:18" outlineLevel="1">
      <c r="A329" s="156"/>
      <c r="B329" s="48"/>
      <c r="C329" s="51" t="s">
        <v>16</v>
      </c>
      <c r="D329" s="54"/>
      <c r="E329" s="26">
        <f>Inputs!E30*Inputs!E407</f>
        <v>11150.481599980332</v>
      </c>
      <c r="F329" s="26">
        <f>Inputs!F30*Inputs!F407</f>
        <v>14580.445995934882</v>
      </c>
      <c r="G329" s="26">
        <f>Inputs!G30*Inputs!G407</f>
        <v>14672.98846907181</v>
      </c>
      <c r="H329" s="26">
        <f>Inputs!H30*Inputs!H407</f>
        <v>14665.213552100202</v>
      </c>
      <c r="I329" s="26">
        <f>Inputs!I30*Inputs!I407</f>
        <v>14657.442754898333</v>
      </c>
      <c r="J329" s="26">
        <f>Inputs!J30*Inputs!J407</f>
        <v>14649.676075283227</v>
      </c>
    </row>
    <row r="330" spans="1:18" outlineLevel="1">
      <c r="A330" s="156"/>
      <c r="B330" s="48"/>
      <c r="C330" s="51" t="s">
        <v>17</v>
      </c>
      <c r="D330" s="54"/>
      <c r="E330" s="26">
        <f>Inputs!E31*Inputs!E407</f>
        <v>3716.8271999934441</v>
      </c>
      <c r="F330" s="26">
        <f>Inputs!F31*Inputs!F407</f>
        <v>9720.2973306232543</v>
      </c>
      <c r="G330" s="26">
        <f>Inputs!G31*Inputs!G407</f>
        <v>4890.9961563572697</v>
      </c>
      <c r="H330" s="26">
        <f>Inputs!H31*Inputs!H407</f>
        <v>4888.4045173667337</v>
      </c>
      <c r="I330" s="26">
        <f>Inputs!I31*Inputs!I407</f>
        <v>4885.814251632778</v>
      </c>
      <c r="J330" s="26">
        <f>Inputs!J31*Inputs!J407</f>
        <v>4883.2253584277423</v>
      </c>
    </row>
    <row r="331" spans="1:18" outlineLevel="1">
      <c r="A331" s="156"/>
      <c r="B331" s="48"/>
      <c r="C331" s="51" t="s">
        <v>19</v>
      </c>
      <c r="D331" s="54"/>
      <c r="E331" s="26">
        <f>Inputs!E32*Inputs!E408</f>
        <v>0</v>
      </c>
      <c r="F331" s="26">
        <f>Inputs!F32*Inputs!F408</f>
        <v>0</v>
      </c>
      <c r="G331" s="26">
        <f>Inputs!G32*Inputs!G408</f>
        <v>0</v>
      </c>
      <c r="H331" s="26">
        <f>Inputs!H32*Inputs!H408</f>
        <v>0</v>
      </c>
      <c r="I331" s="26">
        <f>Inputs!I32*Inputs!I408</f>
        <v>0</v>
      </c>
      <c r="J331" s="26">
        <f>Inputs!J32*Inputs!J408</f>
        <v>0</v>
      </c>
    </row>
    <row r="332" spans="1:18" outlineLevel="1">
      <c r="A332" s="156"/>
      <c r="B332" s="48"/>
      <c r="C332" s="51" t="s">
        <v>20</v>
      </c>
      <c r="D332" s="54"/>
      <c r="E332" s="26">
        <f>Inputs!E33*Inputs!E408</f>
        <v>14758.799516596358</v>
      </c>
      <c r="F332" s="26">
        <f>Inputs!F33*Inputs!F408</f>
        <v>0</v>
      </c>
      <c r="G332" s="26">
        <f>Inputs!G33*Inputs!G408</f>
        <v>19421.196580849286</v>
      </c>
      <c r="H332" s="26">
        <f>Inputs!H33*Inputs!H408</f>
        <v>19410.905685356276</v>
      </c>
      <c r="I332" s="26">
        <f>Inputs!I33*Inputs!I408</f>
        <v>19400.62024279865</v>
      </c>
      <c r="J332" s="26">
        <f>Inputs!J33*Inputs!J408</f>
        <v>19390.340250287009</v>
      </c>
    </row>
    <row r="333" spans="1:18" outlineLevel="1">
      <c r="A333" s="156"/>
      <c r="B333" s="48"/>
      <c r="C333" s="51" t="s">
        <v>21</v>
      </c>
      <c r="D333" s="54"/>
      <c r="E333" s="26">
        <f>Inputs!E34*Inputs!E408</f>
        <v>0</v>
      </c>
      <c r="F333" s="26">
        <f>Inputs!F34*Inputs!F408</f>
        <v>0</v>
      </c>
      <c r="G333" s="26">
        <f>Inputs!G34*Inputs!G408</f>
        <v>0</v>
      </c>
      <c r="H333" s="26">
        <f>Inputs!H34*Inputs!H408</f>
        <v>0</v>
      </c>
      <c r="I333" s="26">
        <f>Inputs!I34*Inputs!I408</f>
        <v>0</v>
      </c>
      <c r="J333" s="26">
        <f>Inputs!J34*Inputs!J408</f>
        <v>0</v>
      </c>
    </row>
    <row r="334" spans="1:18" outlineLevel="1">
      <c r="A334" s="156"/>
      <c r="B334" s="48"/>
      <c r="C334" s="51" t="s">
        <v>23</v>
      </c>
      <c r="D334" s="54"/>
      <c r="E334" s="26">
        <f>Inputs!E35*Inputs!E409</f>
        <v>0</v>
      </c>
      <c r="F334" s="26">
        <f>Inputs!F35*Inputs!F409</f>
        <v>0</v>
      </c>
      <c r="G334" s="26">
        <f>Inputs!G35*Inputs!G409</f>
        <v>0</v>
      </c>
      <c r="H334" s="26">
        <f>Inputs!H35*Inputs!H409</f>
        <v>0</v>
      </c>
      <c r="I334" s="26">
        <f>Inputs!I35*Inputs!I409</f>
        <v>0</v>
      </c>
      <c r="J334" s="26">
        <f>Inputs!J35*Inputs!J409</f>
        <v>0</v>
      </c>
    </row>
    <row r="335" spans="1:18" outlineLevel="1">
      <c r="A335" s="156"/>
      <c r="B335" s="48"/>
      <c r="C335" s="51" t="s">
        <v>24</v>
      </c>
      <c r="E335" s="26">
        <f>Inputs!E36*Inputs!E409</f>
        <v>11252.114752274108</v>
      </c>
      <c r="F335" s="26">
        <f>Inputs!F36*Inputs!F409</f>
        <v>0</v>
      </c>
      <c r="G335" s="26">
        <f>Inputs!G36*Inputs!G409</f>
        <v>0</v>
      </c>
      <c r="H335" s="26">
        <f>Inputs!H36*Inputs!H409</f>
        <v>0</v>
      </c>
      <c r="I335" s="26">
        <f>Inputs!I36*Inputs!I409</f>
        <v>0</v>
      </c>
      <c r="J335" s="26">
        <f>Inputs!J36*Inputs!J409</f>
        <v>0</v>
      </c>
    </row>
    <row r="336" spans="1:18" outlineLevel="1">
      <c r="A336" s="156"/>
      <c r="B336" s="48"/>
      <c r="C336" s="51" t="s">
        <v>25</v>
      </c>
      <c r="E336" s="26">
        <f>Inputs!E37*Inputs!E409</f>
        <v>0</v>
      </c>
      <c r="F336" s="26">
        <f>Inputs!F37*Inputs!F409</f>
        <v>0</v>
      </c>
      <c r="G336" s="26">
        <f>Inputs!G37*Inputs!G409</f>
        <v>0</v>
      </c>
      <c r="H336" s="26">
        <f>Inputs!H37*Inputs!H409</f>
        <v>0</v>
      </c>
      <c r="I336" s="26">
        <f>Inputs!I37*Inputs!I409</f>
        <v>0</v>
      </c>
      <c r="J336" s="26">
        <f>Inputs!J37*Inputs!J409</f>
        <v>0</v>
      </c>
    </row>
    <row r="337" spans="1:10" ht="15" outlineLevel="1" thickBot="1">
      <c r="A337" s="156"/>
      <c r="B337" s="138"/>
      <c r="C337" s="53" t="s">
        <v>27</v>
      </c>
      <c r="E337" s="32">
        <f>SUM(E324:E336)</f>
        <v>273705.35114259482</v>
      </c>
      <c r="F337" s="32">
        <f t="shared" ref="F337:J337" si="164">SUM(F324:F336)</f>
        <v>340089.88242583495</v>
      </c>
      <c r="G337" s="32">
        <f t="shared" si="164"/>
        <v>345363.85506725969</v>
      </c>
      <c r="H337" s="32">
        <f t="shared" si="164"/>
        <v>341134.65334356972</v>
      </c>
      <c r="I337" s="32">
        <f t="shared" si="164"/>
        <v>335338.60286067892</v>
      </c>
      <c r="J337" s="32">
        <f t="shared" si="164"/>
        <v>330217.88889055303</v>
      </c>
    </row>
    <row r="338" spans="1:10" outlineLevel="1">
      <c r="A338" s="156"/>
      <c r="B338" s="138"/>
      <c r="C338" s="151"/>
    </row>
    <row r="339" spans="1:10" outlineLevel="1">
      <c r="A339" s="156"/>
      <c r="B339" s="138"/>
      <c r="C339" s="151"/>
    </row>
    <row r="340" spans="1:10" outlineLevel="1">
      <c r="A340" s="156"/>
      <c r="B340" s="48" t="s">
        <v>118</v>
      </c>
      <c r="C340" s="51" t="s">
        <v>9</v>
      </c>
      <c r="E340" s="26">
        <f>Inputs!E45*Inputs!E405</f>
        <v>0</v>
      </c>
      <c r="F340" s="26">
        <f>Inputs!F45*Inputs!F405</f>
        <v>0</v>
      </c>
      <c r="G340" s="26">
        <f>Inputs!G45*Inputs!G405</f>
        <v>0</v>
      </c>
      <c r="H340" s="26">
        <f>Inputs!H45*Inputs!H405</f>
        <v>0</v>
      </c>
      <c r="I340" s="26">
        <f>Inputs!I45*Inputs!I405</f>
        <v>0</v>
      </c>
      <c r="J340" s="26">
        <f>Inputs!J45*Inputs!J405</f>
        <v>0</v>
      </c>
    </row>
    <row r="341" spans="1:10" outlineLevel="1">
      <c r="A341" s="156"/>
      <c r="B341" s="48"/>
      <c r="C341" s="51" t="s">
        <v>11</v>
      </c>
      <c r="E341" s="26">
        <f>Inputs!E46*Inputs!E406</f>
        <v>0</v>
      </c>
      <c r="F341" s="26">
        <f>Inputs!F46*Inputs!F406</f>
        <v>0</v>
      </c>
      <c r="G341" s="26">
        <f>Inputs!G46*Inputs!G406</f>
        <v>0</v>
      </c>
      <c r="H341" s="26">
        <f>Inputs!H46*Inputs!H406</f>
        <v>0</v>
      </c>
      <c r="I341" s="26">
        <f>Inputs!I46*Inputs!I406</f>
        <v>0</v>
      </c>
      <c r="J341" s="26">
        <f>Inputs!J46*Inputs!J406</f>
        <v>0</v>
      </c>
    </row>
    <row r="342" spans="1:10" outlineLevel="1">
      <c r="A342" s="156"/>
      <c r="B342" s="48"/>
      <c r="C342" s="51" t="s">
        <v>12</v>
      </c>
      <c r="E342" s="26">
        <f>Inputs!E47*Inputs!E406</f>
        <v>0</v>
      </c>
      <c r="F342" s="26">
        <f>Inputs!F47*Inputs!F406</f>
        <v>0</v>
      </c>
      <c r="G342" s="26">
        <f>Inputs!G47*Inputs!G406</f>
        <v>0</v>
      </c>
      <c r="H342" s="26">
        <f>Inputs!H47*Inputs!H406</f>
        <v>0</v>
      </c>
      <c r="I342" s="26">
        <f>Inputs!I47*Inputs!I406</f>
        <v>0</v>
      </c>
      <c r="J342" s="26">
        <f>Inputs!J47*Inputs!J406</f>
        <v>0</v>
      </c>
    </row>
    <row r="343" spans="1:10" outlineLevel="1">
      <c r="A343" s="156"/>
      <c r="B343" s="48"/>
      <c r="C343" s="51" t="s">
        <v>13</v>
      </c>
      <c r="E343" s="26">
        <f>Inputs!E48*Inputs!E406</f>
        <v>0</v>
      </c>
      <c r="F343" s="26">
        <f>Inputs!F48*Inputs!F406</f>
        <v>0</v>
      </c>
      <c r="G343" s="26">
        <f>Inputs!G48*Inputs!G406</f>
        <v>0</v>
      </c>
      <c r="H343" s="26">
        <f>Inputs!H48*Inputs!H406</f>
        <v>0</v>
      </c>
      <c r="I343" s="26">
        <f>Inputs!I48*Inputs!I406</f>
        <v>0</v>
      </c>
      <c r="J343" s="26">
        <f>Inputs!J48*Inputs!J406</f>
        <v>0</v>
      </c>
    </row>
    <row r="344" spans="1:10" outlineLevel="1">
      <c r="A344" s="156"/>
      <c r="B344" s="48"/>
      <c r="C344" s="51" t="s">
        <v>15</v>
      </c>
      <c r="E344" s="26">
        <f>Inputs!E49*Inputs!E407</f>
        <v>0</v>
      </c>
      <c r="F344" s="26">
        <f>Inputs!F49*Inputs!F407</f>
        <v>0</v>
      </c>
      <c r="G344" s="26">
        <f>Inputs!G49*Inputs!G407</f>
        <v>0</v>
      </c>
      <c r="H344" s="26">
        <f>Inputs!H49*Inputs!H407</f>
        <v>0</v>
      </c>
      <c r="I344" s="26">
        <f>Inputs!I49*Inputs!I407</f>
        <v>0</v>
      </c>
      <c r="J344" s="26">
        <f>Inputs!J49*Inputs!J407</f>
        <v>0</v>
      </c>
    </row>
    <row r="345" spans="1:10" outlineLevel="1">
      <c r="A345" s="156"/>
      <c r="B345" s="48"/>
      <c r="C345" s="51" t="s">
        <v>16</v>
      </c>
      <c r="E345" s="26">
        <f>Inputs!E50*Inputs!E407</f>
        <v>0</v>
      </c>
      <c r="F345" s="26">
        <f>Inputs!F50*Inputs!F407</f>
        <v>0</v>
      </c>
      <c r="G345" s="26">
        <f>Inputs!G50*Inputs!G407</f>
        <v>0</v>
      </c>
      <c r="H345" s="26">
        <f>Inputs!H50*Inputs!H407</f>
        <v>0</v>
      </c>
      <c r="I345" s="26">
        <f>Inputs!I50*Inputs!I407</f>
        <v>0</v>
      </c>
      <c r="J345" s="26">
        <f>Inputs!J50*Inputs!J407</f>
        <v>0</v>
      </c>
    </row>
    <row r="346" spans="1:10" outlineLevel="1">
      <c r="A346" s="156"/>
      <c r="B346" s="48"/>
      <c r="C346" s="51" t="s">
        <v>17</v>
      </c>
      <c r="E346" s="26">
        <f>Inputs!E51*Inputs!E407</f>
        <v>0</v>
      </c>
      <c r="F346" s="26">
        <f>Inputs!F51*Inputs!F407</f>
        <v>0</v>
      </c>
      <c r="G346" s="26">
        <f>Inputs!G51*Inputs!G407</f>
        <v>0</v>
      </c>
      <c r="H346" s="26">
        <f>Inputs!H51*Inputs!H407</f>
        <v>0</v>
      </c>
      <c r="I346" s="26">
        <f>Inputs!I51*Inputs!I407</f>
        <v>0</v>
      </c>
      <c r="J346" s="26">
        <f>Inputs!J51*Inputs!J407</f>
        <v>0</v>
      </c>
    </row>
    <row r="347" spans="1:10" outlineLevel="1">
      <c r="A347" s="156"/>
      <c r="B347" s="48"/>
      <c r="C347" s="51" t="s">
        <v>19</v>
      </c>
      <c r="E347" s="26">
        <f>Inputs!E52*Inputs!E408</f>
        <v>0</v>
      </c>
      <c r="F347" s="26">
        <f>Inputs!F52*Inputs!F408</f>
        <v>0</v>
      </c>
      <c r="G347" s="26">
        <f>Inputs!G52*Inputs!G408</f>
        <v>0</v>
      </c>
      <c r="H347" s="26">
        <f>Inputs!H52*Inputs!H408</f>
        <v>0</v>
      </c>
      <c r="I347" s="26">
        <f>Inputs!I52*Inputs!I408</f>
        <v>0</v>
      </c>
      <c r="J347" s="26">
        <f>Inputs!J52*Inputs!J408</f>
        <v>0</v>
      </c>
    </row>
    <row r="348" spans="1:10" outlineLevel="1">
      <c r="A348" s="156"/>
      <c r="B348" s="48"/>
      <c r="C348" s="51" t="s">
        <v>20</v>
      </c>
      <c r="E348" s="26">
        <f>Inputs!E53*Inputs!E408</f>
        <v>0</v>
      </c>
      <c r="F348" s="26">
        <f>Inputs!F53*Inputs!F408</f>
        <v>0</v>
      </c>
      <c r="G348" s="26">
        <f>Inputs!G53*Inputs!G408</f>
        <v>0</v>
      </c>
      <c r="H348" s="26">
        <f>Inputs!H53*Inputs!H408</f>
        <v>0</v>
      </c>
      <c r="I348" s="26">
        <f>Inputs!I53*Inputs!I408</f>
        <v>0</v>
      </c>
      <c r="J348" s="26">
        <f>Inputs!J53*Inputs!J408</f>
        <v>0</v>
      </c>
    </row>
    <row r="349" spans="1:10" outlineLevel="1">
      <c r="A349" s="156"/>
      <c r="B349" s="48"/>
      <c r="C349" s="51" t="s">
        <v>21</v>
      </c>
      <c r="E349" s="26">
        <f>Inputs!E54*Inputs!E408</f>
        <v>0</v>
      </c>
      <c r="F349" s="26">
        <f>Inputs!F54*Inputs!F408</f>
        <v>0</v>
      </c>
      <c r="G349" s="26">
        <f>Inputs!G54*Inputs!G408</f>
        <v>0</v>
      </c>
      <c r="H349" s="26">
        <f>Inputs!H54*Inputs!H408</f>
        <v>0</v>
      </c>
      <c r="I349" s="26">
        <f>Inputs!I54*Inputs!I408</f>
        <v>0</v>
      </c>
      <c r="J349" s="26">
        <f>Inputs!J54*Inputs!J408</f>
        <v>0</v>
      </c>
    </row>
    <row r="350" spans="1:10" outlineLevel="1">
      <c r="A350" s="156"/>
      <c r="B350" s="48"/>
      <c r="C350" s="51" t="s">
        <v>23</v>
      </c>
      <c r="E350" s="26">
        <f>Inputs!E55*Inputs!E409</f>
        <v>0</v>
      </c>
      <c r="F350" s="26">
        <f>Inputs!F55*Inputs!F409</f>
        <v>0</v>
      </c>
      <c r="G350" s="26">
        <f>Inputs!G55*Inputs!G409</f>
        <v>0</v>
      </c>
      <c r="H350" s="26">
        <f>Inputs!H55*Inputs!H409</f>
        <v>0</v>
      </c>
      <c r="I350" s="26">
        <f>Inputs!I55*Inputs!I409</f>
        <v>0</v>
      </c>
      <c r="J350" s="26">
        <f>Inputs!J55*Inputs!J409</f>
        <v>0</v>
      </c>
    </row>
    <row r="351" spans="1:10" outlineLevel="1">
      <c r="A351" s="156"/>
      <c r="B351" s="48"/>
      <c r="C351" s="51" t="s">
        <v>24</v>
      </c>
      <c r="E351" s="26">
        <f>Inputs!E56*Inputs!E409</f>
        <v>0</v>
      </c>
      <c r="F351" s="26">
        <f>Inputs!F56*Inputs!F409</f>
        <v>0</v>
      </c>
      <c r="G351" s="26">
        <f>Inputs!G56*Inputs!G409</f>
        <v>0</v>
      </c>
      <c r="H351" s="26">
        <f>Inputs!H56*Inputs!H409</f>
        <v>0</v>
      </c>
      <c r="I351" s="26">
        <f>Inputs!I56*Inputs!I409</f>
        <v>0</v>
      </c>
      <c r="J351" s="26">
        <f>Inputs!J56*Inputs!J409</f>
        <v>0</v>
      </c>
    </row>
    <row r="352" spans="1:10" outlineLevel="1">
      <c r="A352" s="156"/>
      <c r="B352" s="48"/>
      <c r="C352" s="51" t="s">
        <v>25</v>
      </c>
      <c r="E352" s="26">
        <f>Inputs!E57*Inputs!E409</f>
        <v>0</v>
      </c>
      <c r="F352" s="26">
        <f>Inputs!F57*Inputs!F409</f>
        <v>0</v>
      </c>
      <c r="G352" s="26">
        <f>Inputs!G57*Inputs!G409</f>
        <v>0</v>
      </c>
      <c r="H352" s="26">
        <f>Inputs!H57*Inputs!H409</f>
        <v>0</v>
      </c>
      <c r="I352" s="26">
        <f>Inputs!I57*Inputs!I409</f>
        <v>0</v>
      </c>
      <c r="J352" s="26">
        <f>Inputs!J57*Inputs!J409</f>
        <v>0</v>
      </c>
    </row>
    <row r="353" spans="1:18" ht="15" outlineLevel="1" thickBot="1">
      <c r="A353" s="156"/>
      <c r="C353" s="53" t="s">
        <v>27</v>
      </c>
      <c r="E353" s="32">
        <f>SUM(E340:E352)</f>
        <v>0</v>
      </c>
      <c r="F353" s="32">
        <f t="shared" ref="F353:J353" si="165">SUM(F340:F352)</f>
        <v>0</v>
      </c>
      <c r="G353" s="32">
        <f t="shared" si="165"/>
        <v>0</v>
      </c>
      <c r="H353" s="32">
        <f t="shared" si="165"/>
        <v>0</v>
      </c>
      <c r="I353" s="32">
        <f t="shared" si="165"/>
        <v>0</v>
      </c>
      <c r="J353" s="32">
        <f t="shared" si="165"/>
        <v>0</v>
      </c>
    </row>
    <row r="354" spans="1:18" outlineLevel="1">
      <c r="A354" s="156"/>
      <c r="C354" s="51"/>
      <c r="E354" s="54"/>
      <c r="F354" s="54"/>
      <c r="G354" s="54"/>
      <c r="H354" s="54"/>
      <c r="I354" s="54"/>
      <c r="J354" s="54"/>
    </row>
    <row r="355" spans="1:18" outlineLevel="1">
      <c r="A355" s="156"/>
      <c r="B355" s="48" t="s">
        <v>475</v>
      </c>
      <c r="C355" s="55"/>
      <c r="E355" s="56">
        <f>E353-E337</f>
        <v>-273705.35114259482</v>
      </c>
      <c r="F355" s="56">
        <f t="shared" ref="F355:J355" si="166">F353-F337</f>
        <v>-340089.88242583495</v>
      </c>
      <c r="G355" s="56">
        <f t="shared" si="166"/>
        <v>-345363.85506725969</v>
      </c>
      <c r="H355" s="56">
        <f t="shared" si="166"/>
        <v>-341134.65334356972</v>
      </c>
      <c r="I355" s="56">
        <f t="shared" si="166"/>
        <v>-335338.60286067892</v>
      </c>
      <c r="J355" s="56">
        <f t="shared" si="166"/>
        <v>-330217.88889055303</v>
      </c>
    </row>
    <row r="356" spans="1:18" outlineLevel="1">
      <c r="A356" s="156"/>
      <c r="B356" s="48" t="s">
        <v>422</v>
      </c>
      <c r="C356" s="55"/>
      <c r="D356" s="152"/>
      <c r="E356" s="56">
        <f>E355*E$8</f>
        <v>5240.6779170016362</v>
      </c>
      <c r="F356" s="56">
        <f t="shared" ref="F356" si="167">F355*F$8</f>
        <v>6511.7526171280952</v>
      </c>
      <c r="G356" s="56">
        <f t="shared" ref="G356" si="168">G355*G$8</f>
        <v>6612.7341720790837</v>
      </c>
      <c r="H356" s="56">
        <f t="shared" ref="H356" si="169">H355*H$8</f>
        <v>6531.7570045251305</v>
      </c>
      <c r="I356" s="56">
        <f t="shared" ref="I356" si="170">I355*I$8</f>
        <v>6420.7791458727161</v>
      </c>
      <c r="J356" s="56">
        <f t="shared" ref="J356" si="171">J355*J$8</f>
        <v>6322.732057971466</v>
      </c>
      <c r="L356" s="152"/>
    </row>
    <row r="357" spans="1:18" ht="15" outlineLevel="1" thickBot="1">
      <c r="A357" s="156"/>
      <c r="B357" s="48" t="s">
        <v>476</v>
      </c>
      <c r="C357" s="55"/>
      <c r="D357" s="152" t="s">
        <v>58</v>
      </c>
      <c r="E357" s="32">
        <f>SUM(E355,E356)</f>
        <v>-268464.67322559317</v>
      </c>
      <c r="F357" s="32">
        <f t="shared" ref="F357" si="172">SUM(F355,F356)</f>
        <v>-333578.12980870687</v>
      </c>
      <c r="G357" s="32">
        <f t="shared" ref="G357" si="173">SUM(G355,G356)</f>
        <v>-338751.12089518062</v>
      </c>
      <c r="H357" s="32">
        <f t="shared" ref="H357" si="174">SUM(H355,H356)</f>
        <v>-334602.89633904462</v>
      </c>
      <c r="I357" s="32">
        <f t="shared" ref="I357" si="175">SUM(I355,I356)</f>
        <v>-328917.82371480617</v>
      </c>
      <c r="J357" s="32">
        <f t="shared" ref="J357" si="176">SUM(J355,J356)</f>
        <v>-323895.15683258156</v>
      </c>
      <c r="L357" s="152" t="s">
        <v>177</v>
      </c>
    </row>
    <row r="358" spans="1:18" outlineLevel="1">
      <c r="A358" s="156"/>
      <c r="B358" s="48"/>
      <c r="C358" s="55"/>
      <c r="D358" s="152"/>
      <c r="E358" s="56"/>
      <c r="F358" s="56"/>
      <c r="G358" s="56"/>
      <c r="H358" s="56"/>
      <c r="I358" s="56"/>
      <c r="J358" s="56"/>
      <c r="L358" s="152"/>
    </row>
    <row r="359" spans="1:18" outlineLevel="1">
      <c r="A359" s="156"/>
      <c r="B359" s="48" t="s">
        <v>348</v>
      </c>
      <c r="C359" s="55"/>
      <c r="D359" s="152"/>
      <c r="E359" s="56">
        <f>E355*(E$7-1)</f>
        <v>-70479.656223637183</v>
      </c>
      <c r="F359" s="56">
        <f t="shared" ref="F359:J359" si="177">F355*(F$7-1)</f>
        <v>-80975.990049672371</v>
      </c>
      <c r="G359" s="56">
        <f t="shared" si="177"/>
        <v>-68626.374294325578</v>
      </c>
      <c r="H359" s="56">
        <f t="shared" si="177"/>
        <v>-48412.029087645758</v>
      </c>
      <c r="I359" s="56">
        <f t="shared" si="177"/>
        <v>-27843.643660936028</v>
      </c>
      <c r="J359" s="56">
        <f t="shared" si="177"/>
        <v>-8976.8013719654409</v>
      </c>
      <c r="L359" s="152" t="s">
        <v>74</v>
      </c>
    </row>
    <row r="360" spans="1:18" ht="15" outlineLevel="1" thickBot="1">
      <c r="A360" s="156"/>
      <c r="B360" s="31" t="s">
        <v>119</v>
      </c>
      <c r="C360" s="55"/>
      <c r="D360" s="152"/>
      <c r="E360" s="32">
        <f>SUM(E355:E359)</f>
        <v>-607409.00267482351</v>
      </c>
      <c r="F360" s="32">
        <f t="shared" ref="F360:J360" si="178">SUM(F355:F359)</f>
        <v>-748132.24966708617</v>
      </c>
      <c r="G360" s="32">
        <f t="shared" si="178"/>
        <v>-746128.61608468683</v>
      </c>
      <c r="H360" s="32">
        <f t="shared" si="178"/>
        <v>-717617.82176573505</v>
      </c>
      <c r="I360" s="32">
        <f t="shared" si="178"/>
        <v>-685679.29109054839</v>
      </c>
      <c r="J360" s="32">
        <f t="shared" si="178"/>
        <v>-656767.11503712856</v>
      </c>
      <c r="L360" s="152"/>
    </row>
    <row r="361" spans="1:18" ht="15" thickBot="1">
      <c r="A361" s="156"/>
    </row>
    <row r="362" spans="1:18" s="150" customFormat="1" ht="15" customHeight="1" thickBot="1">
      <c r="A362" s="33" t="s">
        <v>127</v>
      </c>
      <c r="B362" s="130" t="s">
        <v>229</v>
      </c>
      <c r="C362" s="80"/>
      <c r="D362" s="80"/>
      <c r="E362" s="80"/>
      <c r="F362" s="80"/>
      <c r="G362" s="80"/>
      <c r="H362" s="80"/>
      <c r="I362" s="80"/>
      <c r="J362" s="82"/>
      <c r="P362" s="22"/>
      <c r="Q362" s="22"/>
      <c r="R362" s="22"/>
    </row>
    <row r="363" spans="1:18" outlineLevel="1">
      <c r="A363" s="156"/>
    </row>
    <row r="364" spans="1:18" s="150" customFormat="1" ht="14.5" customHeight="1" outlineLevel="1">
      <c r="A364" s="156"/>
      <c r="B364" s="25" t="s">
        <v>231</v>
      </c>
      <c r="C364" s="45"/>
      <c r="D364" s="152"/>
      <c r="E364"/>
      <c r="F364"/>
      <c r="G364"/>
      <c r="H364"/>
      <c r="I364"/>
      <c r="J364"/>
      <c r="K364" s="27"/>
      <c r="L364"/>
      <c r="P364" s="22"/>
      <c r="Q364" s="22"/>
      <c r="R364" s="22"/>
    </row>
    <row r="365" spans="1:18" s="150" customFormat="1" ht="14.5" customHeight="1" outlineLevel="1">
      <c r="A365" s="156"/>
      <c r="B365" s="25" t="s">
        <v>230</v>
      </c>
      <c r="C365" s="45"/>
      <c r="D365" s="152"/>
      <c r="E365" s="195" t="s">
        <v>322</v>
      </c>
      <c r="F365" s="195"/>
      <c r="G365" s="195"/>
      <c r="H365" s="195"/>
      <c r="I365" s="195"/>
      <c r="J365" s="195"/>
      <c r="K365" s="27"/>
      <c r="L365"/>
      <c r="P365" s="22"/>
      <c r="Q365" s="22"/>
      <c r="R365" s="22"/>
    </row>
    <row r="366" spans="1:18" outlineLevel="1">
      <c r="A366" s="156"/>
      <c r="L366" s="150"/>
    </row>
    <row r="367" spans="1:18" s="150" customFormat="1" ht="13" customHeight="1" outlineLevel="1">
      <c r="A367" s="156"/>
      <c r="B367" s="48" t="s">
        <v>475</v>
      </c>
      <c r="C367" s="152"/>
      <c r="E367"/>
      <c r="F367"/>
      <c r="G367"/>
      <c r="H367"/>
      <c r="I367"/>
      <c r="J367"/>
      <c r="K367"/>
      <c r="L367" s="152"/>
      <c r="P367" s="22"/>
      <c r="Q367" s="22"/>
      <c r="R367" s="22"/>
    </row>
    <row r="368" spans="1:18" s="150" customFormat="1" ht="13" customHeight="1" outlineLevel="1">
      <c r="A368" s="156"/>
      <c r="B368" s="48" t="s">
        <v>422</v>
      </c>
      <c r="C368" s="152"/>
      <c r="D368" s="152"/>
      <c r="E368"/>
      <c r="F368"/>
      <c r="G368"/>
      <c r="H368"/>
      <c r="I368"/>
      <c r="J368"/>
      <c r="K368"/>
      <c r="L368" s="152"/>
      <c r="P368" s="22"/>
      <c r="Q368" s="22"/>
      <c r="R368" s="22"/>
    </row>
    <row r="369" spans="1:18" s="150" customFormat="1" ht="13" customHeight="1" outlineLevel="1">
      <c r="A369" s="156"/>
      <c r="B369" s="48" t="s">
        <v>476</v>
      </c>
      <c r="C369" s="152"/>
      <c r="D369" s="152" t="s">
        <v>58</v>
      </c>
      <c r="E369"/>
      <c r="F369"/>
      <c r="G369"/>
      <c r="H369"/>
      <c r="I369"/>
      <c r="J369"/>
      <c r="K369"/>
      <c r="L369" s="152" t="s">
        <v>206</v>
      </c>
      <c r="P369" s="22"/>
      <c r="Q369" s="22"/>
      <c r="R369" s="22"/>
    </row>
    <row r="370" spans="1:18" s="150" customFormat="1" ht="13" customHeight="1" outlineLevel="1">
      <c r="A370" s="156"/>
      <c r="B370" s="48"/>
      <c r="C370" s="152"/>
      <c r="D370" s="152"/>
      <c r="E370"/>
      <c r="F370"/>
      <c r="G370"/>
      <c r="H370"/>
      <c r="I370"/>
      <c r="J370"/>
      <c r="K370"/>
      <c r="L370" s="152"/>
      <c r="P370" s="22"/>
      <c r="Q370" s="22"/>
      <c r="R370" s="22"/>
    </row>
    <row r="371" spans="1:18" s="150" customFormat="1" ht="13" customHeight="1" outlineLevel="1">
      <c r="A371" s="156"/>
      <c r="B371" s="48" t="s">
        <v>348</v>
      </c>
      <c r="C371" s="152"/>
      <c r="D371" s="152"/>
      <c r="E371"/>
      <c r="F371"/>
      <c r="G371"/>
      <c r="H371"/>
      <c r="I371"/>
      <c r="J371"/>
      <c r="K371"/>
      <c r="L371" s="152" t="s">
        <v>169</v>
      </c>
      <c r="P371" s="22"/>
      <c r="Q371" s="22"/>
      <c r="R371" s="22"/>
    </row>
    <row r="372" spans="1:18" s="150" customFormat="1" ht="13" customHeight="1" outlineLevel="1">
      <c r="A372" s="156"/>
      <c r="B372" s="31" t="s">
        <v>246</v>
      </c>
      <c r="C372" s="152"/>
      <c r="D372" s="152"/>
      <c r="E372"/>
      <c r="F372"/>
      <c r="G372"/>
      <c r="H372"/>
      <c r="I372"/>
      <c r="J372"/>
      <c r="K372"/>
      <c r="L372" s="152"/>
      <c r="P372" s="22"/>
      <c r="Q372" s="22"/>
      <c r="R372" s="22"/>
    </row>
    <row r="373" spans="1:18" ht="15" thickBot="1">
      <c r="A373" s="156"/>
      <c r="L373" s="150"/>
    </row>
    <row r="374" spans="1:18" s="150" customFormat="1" ht="15" customHeight="1" thickBot="1">
      <c r="A374" s="3" t="s">
        <v>127</v>
      </c>
      <c r="B374" s="130" t="s">
        <v>371</v>
      </c>
      <c r="C374" s="80"/>
      <c r="D374" s="80"/>
      <c r="E374" s="80"/>
      <c r="F374" s="80"/>
      <c r="G374" s="80"/>
      <c r="H374" s="80"/>
      <c r="I374" s="80"/>
      <c r="J374" s="82"/>
      <c r="L374" s="22"/>
      <c r="P374" s="22"/>
      <c r="Q374" s="22"/>
      <c r="R374" s="22"/>
    </row>
    <row r="375" spans="1:18" outlineLevel="1">
      <c r="A375" s="156"/>
    </row>
    <row r="376" spans="1:18" outlineLevel="1">
      <c r="A376" s="156"/>
      <c r="B376" s="59" t="s">
        <v>124</v>
      </c>
    </row>
    <row r="377" spans="1:18" s="150" customFormat="1" ht="14.5" customHeight="1" outlineLevel="1">
      <c r="A377" s="156"/>
      <c r="B377" s="25" t="s">
        <v>122</v>
      </c>
      <c r="C377" s="45"/>
      <c r="D377" s="152"/>
      <c r="E377" s="197" t="s">
        <v>120</v>
      </c>
      <c r="F377" s="197"/>
      <c r="G377" s="197"/>
      <c r="H377" s="197"/>
      <c r="I377" s="197"/>
      <c r="J377" s="100"/>
      <c r="K377" s="27"/>
      <c r="P377" s="22"/>
      <c r="Q377" s="22"/>
      <c r="R377" s="22"/>
    </row>
    <row r="378" spans="1:18" s="150" customFormat="1" ht="14.5" customHeight="1" outlineLevel="1">
      <c r="A378" s="156"/>
      <c r="B378" s="25" t="s">
        <v>123</v>
      </c>
      <c r="C378" s="45"/>
      <c r="D378" s="152"/>
      <c r="E378" s="152"/>
      <c r="F378" s="152"/>
      <c r="G378" s="152"/>
      <c r="H378" s="152"/>
      <c r="I378" s="152"/>
      <c r="J378" s="152"/>
      <c r="K378" s="27"/>
      <c r="P378" s="22"/>
      <c r="Q378" s="22"/>
      <c r="R378" s="22"/>
    </row>
    <row r="379" spans="1:18" outlineLevel="1">
      <c r="A379" s="156"/>
      <c r="E379" s="100"/>
      <c r="F379" s="100"/>
      <c r="G379" s="100"/>
      <c r="H379" s="100"/>
      <c r="I379" s="100"/>
      <c r="J379" s="100"/>
      <c r="K379" s="27"/>
      <c r="L379" s="150"/>
    </row>
    <row r="380" spans="1:18" s="150" customFormat="1" ht="13" customHeight="1" outlineLevel="1">
      <c r="A380" s="156"/>
      <c r="B380" s="48" t="s">
        <v>475</v>
      </c>
      <c r="C380" s="152"/>
      <c r="E380" s="152"/>
      <c r="F380" s="152"/>
      <c r="G380" s="152"/>
      <c r="H380" s="152"/>
      <c r="I380" s="152"/>
      <c r="J380" s="152"/>
      <c r="K380" s="29"/>
      <c r="P380" s="22"/>
      <c r="Q380" s="22"/>
      <c r="R380" s="22"/>
    </row>
    <row r="381" spans="1:18" s="150" customFormat="1" ht="13" customHeight="1" outlineLevel="1">
      <c r="A381" s="156"/>
      <c r="B381" s="48" t="s">
        <v>422</v>
      </c>
      <c r="C381" s="152"/>
      <c r="D381" s="152"/>
      <c r="E381" s="152"/>
      <c r="F381" s="152"/>
      <c r="G381" s="152"/>
      <c r="H381" s="152"/>
      <c r="I381" s="152"/>
      <c r="J381" s="152"/>
      <c r="K381" s="29"/>
      <c r="L381" s="152"/>
      <c r="P381" s="22"/>
      <c r="Q381" s="22"/>
      <c r="R381" s="22"/>
    </row>
    <row r="382" spans="1:18" s="150" customFormat="1" ht="13" customHeight="1" outlineLevel="1">
      <c r="A382" s="156"/>
      <c r="B382" s="48" t="s">
        <v>476</v>
      </c>
      <c r="C382" s="152"/>
      <c r="D382" s="152" t="s">
        <v>58</v>
      </c>
      <c r="E382" s="152"/>
      <c r="F382" s="152"/>
      <c r="G382" s="152"/>
      <c r="H382" s="152"/>
      <c r="I382" s="152"/>
      <c r="J382" s="152"/>
      <c r="K382" s="29"/>
      <c r="L382" s="152" t="s">
        <v>177</v>
      </c>
      <c r="P382" s="22"/>
      <c r="Q382" s="22"/>
      <c r="R382" s="22"/>
    </row>
    <row r="383" spans="1:18" s="150" customFormat="1" ht="13" customHeight="1" outlineLevel="1">
      <c r="A383" s="156"/>
      <c r="B383" s="48"/>
      <c r="C383" s="152"/>
      <c r="D383" s="152"/>
      <c r="E383" s="152"/>
      <c r="F383" s="152"/>
      <c r="G383" s="152"/>
      <c r="H383" s="152"/>
      <c r="I383" s="152"/>
      <c r="J383" s="152"/>
      <c r="K383" s="29"/>
      <c r="L383" s="152"/>
      <c r="M383" s="150" t="s">
        <v>253</v>
      </c>
      <c r="P383" s="22"/>
      <c r="Q383" s="22"/>
      <c r="R383" s="22"/>
    </row>
    <row r="384" spans="1:18" s="150" customFormat="1" ht="13" customHeight="1" outlineLevel="1">
      <c r="A384" s="156"/>
      <c r="B384" s="48" t="s">
        <v>348</v>
      </c>
      <c r="C384" s="152"/>
      <c r="D384" s="152"/>
      <c r="E384" s="152"/>
      <c r="F384" s="152"/>
      <c r="G384" s="152"/>
      <c r="H384" s="152"/>
      <c r="I384" s="152"/>
      <c r="J384" s="152"/>
      <c r="K384" s="29"/>
      <c r="L384" s="152" t="s">
        <v>74</v>
      </c>
      <c r="P384" s="22"/>
      <c r="Q384" s="22"/>
      <c r="R384" s="22"/>
    </row>
    <row r="385" spans="1:18" s="150" customFormat="1" ht="13" customHeight="1" outlineLevel="1">
      <c r="A385" s="156"/>
      <c r="B385" s="31" t="s">
        <v>121</v>
      </c>
      <c r="C385" s="152"/>
      <c r="D385" s="152"/>
      <c r="E385" s="152"/>
      <c r="F385" s="152"/>
      <c r="G385" s="152"/>
      <c r="H385" s="152"/>
      <c r="I385" s="152"/>
      <c r="J385" s="152"/>
      <c r="K385" s="29"/>
      <c r="L385" s="152"/>
      <c r="P385" s="22"/>
      <c r="Q385" s="22"/>
      <c r="R385" s="22"/>
    </row>
    <row r="386" spans="1:18" ht="15" thickBot="1">
      <c r="A386" s="156"/>
    </row>
    <row r="387" spans="1:18" s="150" customFormat="1" ht="15" customHeight="1" thickBot="1">
      <c r="A387" s="3" t="s">
        <v>127</v>
      </c>
      <c r="B387" s="130" t="s">
        <v>302</v>
      </c>
      <c r="C387" s="80"/>
      <c r="D387" s="80"/>
      <c r="E387" s="80"/>
      <c r="F387" s="80"/>
      <c r="G387" s="80"/>
      <c r="H387" s="80"/>
      <c r="I387" s="80"/>
      <c r="J387" s="82"/>
      <c r="L387" s="22"/>
      <c r="P387" s="22"/>
      <c r="Q387" s="22"/>
      <c r="R387" s="22"/>
    </row>
    <row r="388" spans="1:18" outlineLevel="1">
      <c r="A388" s="156"/>
    </row>
    <row r="389" spans="1:18" outlineLevel="1">
      <c r="A389" s="156"/>
      <c r="B389" s="59" t="s">
        <v>124</v>
      </c>
    </row>
    <row r="390" spans="1:18" s="150" customFormat="1" ht="14.5" customHeight="1" outlineLevel="1">
      <c r="A390" s="156"/>
      <c r="B390" s="25" t="s">
        <v>122</v>
      </c>
      <c r="C390" s="45"/>
      <c r="D390" s="152"/>
      <c r="E390" s="197" t="s">
        <v>125</v>
      </c>
      <c r="F390" s="197"/>
      <c r="G390" s="197"/>
      <c r="H390" s="197"/>
      <c r="I390" s="197"/>
      <c r="J390" s="197"/>
      <c r="K390" s="27"/>
      <c r="P390" s="22"/>
      <c r="Q390" s="22"/>
      <c r="R390" s="22"/>
    </row>
    <row r="391" spans="1:18" s="150" customFormat="1" ht="14.5" customHeight="1" outlineLevel="1">
      <c r="A391" s="156"/>
      <c r="B391" s="25" t="s">
        <v>123</v>
      </c>
      <c r="C391" s="45"/>
      <c r="D391" s="152"/>
      <c r="E391" s="152"/>
      <c r="F391" s="152"/>
      <c r="G391" s="152"/>
      <c r="H391" s="152"/>
      <c r="I391" s="152"/>
      <c r="J391" s="152"/>
      <c r="K391" s="27"/>
      <c r="P391" s="22"/>
      <c r="Q391" s="22"/>
      <c r="R391" s="22"/>
    </row>
    <row r="392" spans="1:18" outlineLevel="1">
      <c r="A392" s="156"/>
      <c r="K392" s="27"/>
      <c r="L392" s="150"/>
    </row>
    <row r="393" spans="1:18" s="150" customFormat="1" ht="13" customHeight="1" outlineLevel="1">
      <c r="A393" s="156"/>
      <c r="B393" s="48" t="s">
        <v>475</v>
      </c>
      <c r="C393" s="152"/>
      <c r="E393" s="152"/>
      <c r="F393" s="152"/>
      <c r="G393" s="152"/>
      <c r="H393" s="152"/>
      <c r="I393" s="152"/>
      <c r="J393" s="152"/>
      <c r="K393" s="29"/>
      <c r="P393" s="22"/>
      <c r="Q393" s="22"/>
      <c r="R393" s="22"/>
    </row>
    <row r="394" spans="1:18" s="150" customFormat="1" ht="13" customHeight="1" outlineLevel="1">
      <c r="A394" s="156"/>
      <c r="B394" s="48" t="s">
        <v>422</v>
      </c>
      <c r="C394" s="152"/>
      <c r="D394" s="152"/>
      <c r="E394" s="152"/>
      <c r="F394" s="152"/>
      <c r="G394" s="152"/>
      <c r="H394" s="152"/>
      <c r="I394" s="152"/>
      <c r="J394" s="152"/>
      <c r="K394" s="29"/>
      <c r="L394" s="152"/>
      <c r="P394" s="22"/>
      <c r="Q394" s="22"/>
      <c r="R394" s="22"/>
    </row>
    <row r="395" spans="1:18" s="150" customFormat="1" ht="13" customHeight="1" outlineLevel="1">
      <c r="A395" s="156"/>
      <c r="B395" s="48" t="s">
        <v>476</v>
      </c>
      <c r="C395" s="152"/>
      <c r="D395" s="152" t="s">
        <v>58</v>
      </c>
      <c r="E395" s="152"/>
      <c r="F395" s="152"/>
      <c r="G395" s="152"/>
      <c r="H395" s="152"/>
      <c r="I395" s="152"/>
      <c r="J395" s="152"/>
      <c r="K395" s="29"/>
      <c r="L395" s="152" t="s">
        <v>177</v>
      </c>
      <c r="P395" s="22"/>
      <c r="Q395" s="22"/>
      <c r="R395" s="22"/>
    </row>
    <row r="396" spans="1:18" s="150" customFormat="1" ht="13" customHeight="1" outlineLevel="1">
      <c r="A396" s="156"/>
      <c r="B396" s="48"/>
      <c r="C396" s="152"/>
      <c r="D396" s="152"/>
      <c r="E396" s="152"/>
      <c r="F396" s="152"/>
      <c r="G396" s="152"/>
      <c r="H396" s="152"/>
      <c r="I396" s="152"/>
      <c r="J396" s="152"/>
      <c r="K396" s="29"/>
      <c r="M396" s="150" t="s">
        <v>253</v>
      </c>
      <c r="P396" s="22"/>
      <c r="Q396" s="22"/>
      <c r="R396" s="22"/>
    </row>
    <row r="397" spans="1:18" s="150" customFormat="1" ht="13" customHeight="1" outlineLevel="1">
      <c r="A397" s="156"/>
      <c r="B397" s="48" t="s">
        <v>348</v>
      </c>
      <c r="C397" s="152"/>
      <c r="D397" s="152"/>
      <c r="E397" s="152"/>
      <c r="F397" s="152"/>
      <c r="G397" s="152"/>
      <c r="H397" s="152"/>
      <c r="I397" s="152"/>
      <c r="J397" s="152"/>
      <c r="K397" s="29"/>
      <c r="L397" s="152" t="s">
        <v>74</v>
      </c>
      <c r="P397" s="22"/>
      <c r="Q397" s="22"/>
      <c r="R397" s="22"/>
    </row>
    <row r="398" spans="1:18" s="150" customFormat="1" ht="13" customHeight="1" outlineLevel="1">
      <c r="A398" s="156"/>
      <c r="B398" s="31" t="s">
        <v>121</v>
      </c>
      <c r="C398" s="152"/>
      <c r="D398" s="152"/>
      <c r="E398" s="152"/>
      <c r="F398" s="152"/>
      <c r="G398" s="152"/>
      <c r="H398" s="152"/>
      <c r="I398" s="152"/>
      <c r="J398" s="152"/>
      <c r="K398" s="29"/>
      <c r="L398" s="152"/>
      <c r="P398" s="22"/>
      <c r="Q398" s="22"/>
      <c r="R398" s="22"/>
    </row>
    <row r="399" spans="1:18" ht="15" thickBot="1">
      <c r="A399" s="156"/>
    </row>
    <row r="400" spans="1:18" s="150" customFormat="1" ht="15" customHeight="1" thickBot="1">
      <c r="A400" s="3" t="s">
        <v>127</v>
      </c>
      <c r="B400" s="130" t="s">
        <v>233</v>
      </c>
      <c r="C400" s="80"/>
      <c r="D400" s="80"/>
      <c r="E400" s="80"/>
      <c r="F400" s="80"/>
      <c r="G400" s="80"/>
      <c r="H400" s="80"/>
      <c r="I400" s="80"/>
      <c r="J400" s="82"/>
      <c r="L400" s="22"/>
      <c r="P400" s="22"/>
      <c r="Q400" s="22"/>
      <c r="R400" s="22"/>
    </row>
    <row r="401" spans="1:18" outlineLevel="1">
      <c r="A401" s="156"/>
    </row>
    <row r="402" spans="1:18" outlineLevel="1">
      <c r="A402" s="156"/>
      <c r="B402" s="59" t="s">
        <v>124</v>
      </c>
    </row>
    <row r="403" spans="1:18" s="150" customFormat="1" ht="14.5" customHeight="1" outlineLevel="1">
      <c r="A403" s="156"/>
      <c r="B403" s="25" t="s">
        <v>122</v>
      </c>
      <c r="C403" s="45"/>
      <c r="D403" s="152"/>
      <c r="E403" s="197" t="s">
        <v>126</v>
      </c>
      <c r="F403" s="197"/>
      <c r="G403" s="197"/>
      <c r="H403" s="197"/>
      <c r="I403" s="197"/>
      <c r="J403" s="197"/>
      <c r="K403" s="27"/>
      <c r="P403" s="22"/>
      <c r="Q403" s="22"/>
      <c r="R403" s="22"/>
    </row>
    <row r="404" spans="1:18" s="150" customFormat="1" ht="14.5" customHeight="1" outlineLevel="1">
      <c r="A404" s="156"/>
      <c r="B404" s="25" t="s">
        <v>123</v>
      </c>
      <c r="C404" s="45"/>
      <c r="D404" s="152"/>
      <c r="E404" s="152"/>
      <c r="F404" s="152"/>
      <c r="G404" s="152"/>
      <c r="H404" s="152"/>
      <c r="I404" s="152"/>
      <c r="J404" s="152"/>
      <c r="K404" s="27"/>
      <c r="P404" s="22"/>
      <c r="Q404" s="22"/>
      <c r="R404" s="22"/>
    </row>
    <row r="405" spans="1:18" outlineLevel="1">
      <c r="A405" s="156"/>
      <c r="K405" s="27"/>
      <c r="L405" s="150"/>
    </row>
    <row r="406" spans="1:18" s="150" customFormat="1" ht="13" customHeight="1" outlineLevel="1">
      <c r="A406" s="156"/>
      <c r="B406" s="48" t="s">
        <v>475</v>
      </c>
      <c r="C406" s="152"/>
      <c r="E406" s="152"/>
      <c r="F406" s="152"/>
      <c r="G406" s="152"/>
      <c r="H406" s="152"/>
      <c r="I406" s="152"/>
      <c r="J406" s="152"/>
      <c r="K406" s="29"/>
      <c r="P406" s="22"/>
      <c r="Q406" s="22"/>
      <c r="R406" s="22"/>
    </row>
    <row r="407" spans="1:18" s="150" customFormat="1" ht="13" customHeight="1" outlineLevel="1">
      <c r="A407" s="156"/>
      <c r="B407" s="48" t="s">
        <v>422</v>
      </c>
      <c r="C407" s="152"/>
      <c r="D407" s="152"/>
      <c r="E407" s="152"/>
      <c r="F407" s="152"/>
      <c r="G407" s="152"/>
      <c r="H407" s="152"/>
      <c r="I407" s="152"/>
      <c r="J407" s="152"/>
      <c r="K407" s="29"/>
      <c r="L407" s="152"/>
      <c r="P407" s="22"/>
      <c r="Q407" s="22"/>
      <c r="R407" s="22"/>
    </row>
    <row r="408" spans="1:18" s="150" customFormat="1" ht="13" customHeight="1" outlineLevel="1">
      <c r="A408" s="156"/>
      <c r="B408" s="48" t="s">
        <v>476</v>
      </c>
      <c r="C408" s="152"/>
      <c r="D408" s="152" t="s">
        <v>58</v>
      </c>
      <c r="E408" s="152"/>
      <c r="F408" s="152"/>
      <c r="G408" s="152"/>
      <c r="H408" s="152"/>
      <c r="I408" s="152"/>
      <c r="J408" s="152"/>
      <c r="K408" s="29"/>
      <c r="L408" s="152" t="s">
        <v>177</v>
      </c>
      <c r="P408" s="22"/>
      <c r="Q408" s="22"/>
      <c r="R408" s="22"/>
    </row>
    <row r="409" spans="1:18" s="150" customFormat="1" ht="13" customHeight="1" outlineLevel="1">
      <c r="A409" s="156"/>
      <c r="B409" s="48"/>
      <c r="C409" s="152"/>
      <c r="D409" s="152"/>
      <c r="E409" s="152"/>
      <c r="F409" s="152"/>
      <c r="G409" s="152"/>
      <c r="H409" s="152"/>
      <c r="I409" s="152"/>
      <c r="J409" s="152"/>
      <c r="K409" s="29"/>
      <c r="L409" s="152"/>
      <c r="M409" s="150" t="s">
        <v>253</v>
      </c>
      <c r="P409" s="22"/>
      <c r="Q409" s="22"/>
      <c r="R409" s="22"/>
    </row>
    <row r="410" spans="1:18" s="150" customFormat="1" ht="13" customHeight="1" outlineLevel="1">
      <c r="A410" s="156"/>
      <c r="B410" s="48" t="s">
        <v>348</v>
      </c>
      <c r="C410" s="152"/>
      <c r="D410" s="152"/>
      <c r="E410" s="152"/>
      <c r="F410" s="152"/>
      <c r="G410" s="152"/>
      <c r="H410" s="152"/>
      <c r="I410" s="152"/>
      <c r="J410" s="152"/>
      <c r="K410" s="29"/>
      <c r="L410" s="152" t="s">
        <v>74</v>
      </c>
      <c r="P410" s="22"/>
      <c r="Q410" s="22"/>
      <c r="R410" s="22"/>
    </row>
    <row r="411" spans="1:18" s="150" customFormat="1" ht="13" customHeight="1" outlineLevel="1">
      <c r="A411" s="156"/>
      <c r="B411" s="31" t="s">
        <v>121</v>
      </c>
      <c r="C411" s="152"/>
      <c r="D411" s="152"/>
      <c r="E411" s="152"/>
      <c r="F411" s="152"/>
      <c r="G411" s="152"/>
      <c r="H411" s="152"/>
      <c r="I411" s="152"/>
      <c r="J411" s="152"/>
      <c r="K411" s="29"/>
      <c r="L411" s="152"/>
      <c r="P411" s="22"/>
      <c r="Q411" s="22"/>
      <c r="R411" s="22"/>
    </row>
    <row r="412" spans="1:18" ht="15" thickBot="1">
      <c r="A412" s="156"/>
    </row>
    <row r="413" spans="1:18" s="150" customFormat="1" ht="15" customHeight="1" thickBot="1">
      <c r="A413" s="3" t="s">
        <v>127</v>
      </c>
      <c r="B413" s="130" t="s">
        <v>342</v>
      </c>
      <c r="C413" s="80"/>
      <c r="D413" s="80"/>
      <c r="E413" s="80"/>
      <c r="F413" s="80"/>
      <c r="G413" s="80"/>
      <c r="H413" s="80"/>
      <c r="I413" s="80"/>
      <c r="J413" s="82"/>
      <c r="L413" s="22"/>
      <c r="P413" s="22"/>
      <c r="Q413" s="22"/>
      <c r="R413" s="22"/>
    </row>
    <row r="414" spans="1:18" outlineLevel="1">
      <c r="A414" s="155"/>
    </row>
    <row r="415" spans="1:18" outlineLevel="1">
      <c r="A415" s="156"/>
      <c r="B415" t="s">
        <v>344</v>
      </c>
    </row>
    <row r="416" spans="1:18" outlineLevel="1">
      <c r="A416" s="156"/>
      <c r="B416" s="118" t="s">
        <v>345</v>
      </c>
      <c r="E416" s="197" t="s">
        <v>376</v>
      </c>
    </row>
    <row r="417" spans="1:18" outlineLevel="1">
      <c r="A417" s="156"/>
    </row>
    <row r="418" spans="1:18" outlineLevel="1">
      <c r="A418" s="156"/>
      <c r="B418" s="48" t="s">
        <v>475</v>
      </c>
      <c r="D418" s="150"/>
      <c r="E418" s="152"/>
      <c r="F418" s="152"/>
      <c r="G418" s="152"/>
      <c r="H418" s="152"/>
      <c r="I418" s="152"/>
      <c r="J418" s="152"/>
      <c r="K418" s="29"/>
      <c r="L418" s="150"/>
      <c r="M418" s="150"/>
    </row>
    <row r="419" spans="1:18" outlineLevel="1">
      <c r="A419" s="156"/>
      <c r="B419" s="48" t="s">
        <v>422</v>
      </c>
      <c r="D419" s="152"/>
      <c r="E419" s="152"/>
      <c r="F419" s="152"/>
      <c r="G419" s="152"/>
      <c r="H419" s="152"/>
      <c r="I419" s="152"/>
      <c r="J419" s="152"/>
      <c r="K419" s="29"/>
      <c r="L419" s="152"/>
      <c r="M419" s="150"/>
    </row>
    <row r="420" spans="1:18" outlineLevel="1">
      <c r="A420" s="156"/>
      <c r="B420" s="48" t="s">
        <v>476</v>
      </c>
      <c r="D420" s="152" t="s">
        <v>58</v>
      </c>
      <c r="E420" s="152"/>
      <c r="F420" s="152"/>
      <c r="G420" s="152"/>
      <c r="H420" s="152"/>
      <c r="I420" s="152"/>
      <c r="J420" s="152"/>
      <c r="K420" s="29"/>
      <c r="L420" s="152" t="s">
        <v>177</v>
      </c>
      <c r="M420" s="150"/>
    </row>
    <row r="421" spans="1:18" outlineLevel="1">
      <c r="A421" s="156"/>
      <c r="B421" s="25"/>
      <c r="D421" s="152"/>
      <c r="E421" s="152"/>
      <c r="F421" s="152"/>
      <c r="G421" s="152"/>
      <c r="H421" s="152"/>
      <c r="I421" s="152"/>
      <c r="J421" s="152"/>
      <c r="K421" s="29"/>
      <c r="L421" s="152"/>
      <c r="M421" s="150" t="s">
        <v>253</v>
      </c>
    </row>
    <row r="422" spans="1:18" outlineLevel="1">
      <c r="A422" s="156"/>
      <c r="B422" s="48" t="s">
        <v>348</v>
      </c>
      <c r="D422" s="152"/>
      <c r="E422" s="152"/>
      <c r="F422" s="152"/>
      <c r="G422" s="152"/>
      <c r="H422" s="152"/>
      <c r="I422" s="152"/>
      <c r="J422" s="152"/>
      <c r="K422" s="29"/>
      <c r="L422" s="152" t="s">
        <v>74</v>
      </c>
      <c r="M422" s="150"/>
    </row>
    <row r="423" spans="1:18">
      <c r="A423" s="156"/>
      <c r="B423" s="31" t="s">
        <v>346</v>
      </c>
      <c r="D423" s="152"/>
      <c r="E423" s="152"/>
      <c r="F423" s="152"/>
      <c r="G423" s="152"/>
      <c r="H423" s="152"/>
      <c r="I423" s="152"/>
      <c r="J423" s="152"/>
      <c r="K423" s="29"/>
      <c r="L423" s="152"/>
      <c r="M423" s="150"/>
    </row>
    <row r="424" spans="1:18" ht="15" thickBot="1">
      <c r="A424" s="153"/>
    </row>
    <row r="425" spans="1:18" s="150" customFormat="1" ht="15" customHeight="1" thickBot="1">
      <c r="A425" s="3" t="s">
        <v>127</v>
      </c>
      <c r="B425" s="130" t="s">
        <v>372</v>
      </c>
      <c r="C425" s="80"/>
      <c r="D425" s="80"/>
      <c r="E425" s="80"/>
      <c r="F425" s="80"/>
      <c r="G425" s="80"/>
      <c r="H425" s="80"/>
      <c r="I425" s="80"/>
      <c r="J425" s="82"/>
      <c r="L425" s="22"/>
      <c r="P425" s="22"/>
      <c r="Q425" s="22"/>
      <c r="R425" s="22"/>
    </row>
    <row r="426" spans="1:18" outlineLevel="1">
      <c r="A426" s="153"/>
      <c r="B426" s="31"/>
    </row>
    <row r="427" spans="1:18" outlineLevel="1">
      <c r="A427" s="153"/>
      <c r="B427" t="s">
        <v>392</v>
      </c>
    </row>
    <row r="428" spans="1:18" outlineLevel="1">
      <c r="A428" s="153"/>
      <c r="B428" s="118" t="s">
        <v>373</v>
      </c>
      <c r="E428" s="197" t="s">
        <v>376</v>
      </c>
    </row>
    <row r="429" spans="1:18" outlineLevel="1">
      <c r="A429" s="153"/>
    </row>
    <row r="430" spans="1:18" outlineLevel="1">
      <c r="A430" s="153"/>
      <c r="B430" s="48" t="s">
        <v>475</v>
      </c>
      <c r="D430" s="150"/>
      <c r="E430" s="152"/>
      <c r="F430" s="152"/>
      <c r="G430" s="152"/>
      <c r="H430" s="152"/>
      <c r="I430" s="152"/>
      <c r="J430" s="152"/>
      <c r="K430" s="29"/>
      <c r="L430" s="150"/>
      <c r="M430" s="150"/>
    </row>
    <row r="431" spans="1:18" outlineLevel="1">
      <c r="A431" s="153"/>
      <c r="B431" s="48" t="s">
        <v>422</v>
      </c>
      <c r="D431" s="152"/>
      <c r="E431" s="152"/>
      <c r="F431" s="152"/>
      <c r="G431" s="152"/>
      <c r="H431" s="152"/>
      <c r="I431" s="152"/>
      <c r="J431" s="152"/>
      <c r="K431" s="29"/>
      <c r="L431" s="152"/>
      <c r="M431" s="150"/>
    </row>
    <row r="432" spans="1:18" outlineLevel="1">
      <c r="A432" s="153"/>
      <c r="B432" s="48" t="s">
        <v>476</v>
      </c>
      <c r="D432" s="152" t="s">
        <v>58</v>
      </c>
      <c r="E432" s="152"/>
      <c r="F432" s="152"/>
      <c r="G432" s="152"/>
      <c r="H432" s="152"/>
      <c r="I432" s="152"/>
      <c r="J432" s="152"/>
      <c r="K432" s="29"/>
      <c r="L432" s="152" t="s">
        <v>177</v>
      </c>
      <c r="M432" s="150"/>
    </row>
    <row r="433" spans="1:18" outlineLevel="1">
      <c r="A433" s="153"/>
      <c r="B433" s="25"/>
      <c r="D433" s="152"/>
      <c r="E433" s="152"/>
      <c r="F433" s="152"/>
      <c r="G433" s="152"/>
      <c r="H433" s="152"/>
      <c r="I433" s="152"/>
      <c r="J433" s="152"/>
      <c r="K433" s="29"/>
      <c r="L433" s="152"/>
      <c r="M433" s="150" t="s">
        <v>253</v>
      </c>
    </row>
    <row r="434" spans="1:18" outlineLevel="1">
      <c r="A434" s="153"/>
      <c r="B434" s="48" t="s">
        <v>348</v>
      </c>
      <c r="D434" s="152"/>
      <c r="E434" s="152"/>
      <c r="F434" s="152"/>
      <c r="G434" s="152"/>
      <c r="H434" s="152"/>
      <c r="I434" s="152"/>
      <c r="J434" s="152"/>
      <c r="K434" s="29"/>
      <c r="L434" s="152" t="s">
        <v>74</v>
      </c>
      <c r="M434" s="150"/>
    </row>
    <row r="435" spans="1:18" outlineLevel="1">
      <c r="A435" s="153"/>
      <c r="B435" s="31" t="s">
        <v>393</v>
      </c>
      <c r="D435" s="152"/>
      <c r="E435" s="152"/>
      <c r="F435" s="152"/>
      <c r="G435" s="152"/>
      <c r="H435" s="152"/>
      <c r="I435" s="152"/>
      <c r="J435" s="152"/>
      <c r="K435" s="29"/>
      <c r="L435" s="152"/>
      <c r="M435" s="150"/>
    </row>
    <row r="436" spans="1:18" ht="15" thickBot="1">
      <c r="A436" s="153"/>
      <c r="B436" s="31"/>
    </row>
    <row r="437" spans="1:18" s="150" customFormat="1" ht="15" customHeight="1" thickBot="1">
      <c r="A437" s="3" t="s">
        <v>127</v>
      </c>
      <c r="B437" s="130" t="s">
        <v>394</v>
      </c>
      <c r="C437" s="80"/>
      <c r="D437" s="80"/>
      <c r="E437" s="80"/>
      <c r="F437" s="80"/>
      <c r="G437" s="80"/>
      <c r="H437" s="80"/>
      <c r="I437" s="80"/>
      <c r="J437" s="82"/>
      <c r="L437" s="22"/>
      <c r="P437" s="22"/>
      <c r="Q437" s="22"/>
      <c r="R437" s="22"/>
    </row>
    <row r="438" spans="1:18" outlineLevel="1">
      <c r="A438" s="153"/>
      <c r="B438" s="31"/>
    </row>
    <row r="439" spans="1:18" outlineLevel="1">
      <c r="A439" s="153"/>
      <c r="B439" t="s">
        <v>395</v>
      </c>
    </row>
    <row r="440" spans="1:18" outlineLevel="1">
      <c r="A440" s="153"/>
      <c r="B440" s="118" t="s">
        <v>396</v>
      </c>
      <c r="E440" s="197" t="s">
        <v>376</v>
      </c>
    </row>
    <row r="441" spans="1:18" outlineLevel="1">
      <c r="A441" s="153"/>
    </row>
    <row r="442" spans="1:18" outlineLevel="1">
      <c r="A442" s="153"/>
      <c r="B442" s="48" t="s">
        <v>475</v>
      </c>
      <c r="D442" s="150"/>
      <c r="E442" s="152"/>
      <c r="F442" s="152"/>
      <c r="G442" s="152"/>
      <c r="H442" s="152"/>
      <c r="I442" s="152"/>
      <c r="J442" s="152"/>
      <c r="K442" s="29"/>
      <c r="L442" s="150"/>
      <c r="M442" s="150"/>
    </row>
    <row r="443" spans="1:18" outlineLevel="1">
      <c r="A443" s="153"/>
      <c r="B443" s="48" t="s">
        <v>422</v>
      </c>
      <c r="D443" s="152"/>
      <c r="E443" s="152"/>
      <c r="F443" s="152"/>
      <c r="G443" s="152"/>
      <c r="H443" s="152"/>
      <c r="I443" s="152"/>
      <c r="J443" s="152"/>
      <c r="K443" s="29"/>
      <c r="L443" s="152"/>
      <c r="M443" s="150"/>
    </row>
    <row r="444" spans="1:18" outlineLevel="1">
      <c r="A444" s="153"/>
      <c r="B444" s="48" t="s">
        <v>476</v>
      </c>
      <c r="D444" s="152" t="s">
        <v>58</v>
      </c>
      <c r="E444" s="152"/>
      <c r="F444" s="152"/>
      <c r="G444" s="152"/>
      <c r="H444" s="152"/>
      <c r="I444" s="152"/>
      <c r="J444" s="152"/>
      <c r="K444" s="29"/>
      <c r="L444" s="152" t="s">
        <v>177</v>
      </c>
      <c r="M444" s="150"/>
    </row>
    <row r="445" spans="1:18" outlineLevel="1">
      <c r="A445" s="153"/>
      <c r="B445" s="25"/>
      <c r="D445" s="152"/>
      <c r="E445" s="152"/>
      <c r="F445" s="152"/>
      <c r="G445" s="152"/>
      <c r="H445" s="152"/>
      <c r="I445" s="152"/>
      <c r="J445" s="152"/>
      <c r="K445" s="29"/>
      <c r="L445" s="152"/>
      <c r="M445" s="150" t="s">
        <v>253</v>
      </c>
    </row>
    <row r="446" spans="1:18" outlineLevel="1">
      <c r="A446" s="153"/>
      <c r="B446" s="48" t="s">
        <v>348</v>
      </c>
      <c r="D446" s="152"/>
      <c r="E446" s="152"/>
      <c r="F446" s="152"/>
      <c r="G446" s="152"/>
      <c r="H446" s="152"/>
      <c r="I446" s="152"/>
      <c r="J446" s="152"/>
      <c r="K446" s="29"/>
      <c r="L446" s="152" t="s">
        <v>74</v>
      </c>
      <c r="M446" s="150"/>
    </row>
    <row r="447" spans="1:18" outlineLevel="1">
      <c r="A447" s="153"/>
      <c r="B447" s="31" t="s">
        <v>397</v>
      </c>
      <c r="D447" s="152"/>
      <c r="E447" s="152"/>
      <c r="F447" s="152"/>
      <c r="G447" s="152"/>
      <c r="H447" s="152"/>
      <c r="I447" s="152"/>
      <c r="J447" s="152"/>
      <c r="K447" s="29"/>
      <c r="L447" s="152"/>
      <c r="M447" s="150"/>
    </row>
    <row r="448" spans="1:18" ht="15" thickBot="1">
      <c r="A448" s="153"/>
      <c r="B448" s="31"/>
    </row>
    <row r="449" spans="1:18" s="150" customFormat="1" ht="15" customHeight="1" thickBot="1">
      <c r="A449" s="3" t="s">
        <v>127</v>
      </c>
      <c r="B449" s="130" t="s">
        <v>377</v>
      </c>
      <c r="C449" s="80"/>
      <c r="D449" s="80"/>
      <c r="E449" s="80"/>
      <c r="F449" s="80"/>
      <c r="G449" s="80"/>
      <c r="H449" s="80"/>
      <c r="I449" s="80"/>
      <c r="J449" s="82"/>
      <c r="L449" s="22"/>
      <c r="P449" s="22"/>
      <c r="Q449" s="22"/>
      <c r="R449" s="22"/>
    </row>
    <row r="450" spans="1:18" outlineLevel="1">
      <c r="A450" s="153"/>
      <c r="B450" s="31"/>
    </row>
    <row r="451" spans="1:18" outlineLevel="1">
      <c r="A451" s="153"/>
      <c r="B451" t="s">
        <v>390</v>
      </c>
    </row>
    <row r="452" spans="1:18" outlineLevel="1">
      <c r="A452" s="153"/>
      <c r="B452" s="118" t="s">
        <v>380</v>
      </c>
      <c r="E452" s="197" t="s">
        <v>376</v>
      </c>
    </row>
    <row r="453" spans="1:18" outlineLevel="1">
      <c r="A453" s="153"/>
    </row>
    <row r="454" spans="1:18" outlineLevel="1">
      <c r="A454" s="153"/>
      <c r="B454" s="48" t="s">
        <v>475</v>
      </c>
      <c r="D454" s="150"/>
      <c r="E454" s="152"/>
      <c r="F454" s="152"/>
      <c r="G454" s="152"/>
      <c r="H454" s="152"/>
      <c r="I454" s="152"/>
      <c r="J454" s="152"/>
      <c r="K454" s="29"/>
      <c r="L454" s="150"/>
      <c r="M454" s="150"/>
    </row>
    <row r="455" spans="1:18" outlineLevel="1">
      <c r="A455" s="153"/>
      <c r="B455" s="48" t="s">
        <v>422</v>
      </c>
      <c r="D455" s="152"/>
      <c r="E455" s="152"/>
      <c r="F455" s="152"/>
      <c r="G455" s="152"/>
      <c r="H455" s="152"/>
      <c r="I455" s="152"/>
      <c r="J455" s="152"/>
      <c r="K455" s="29"/>
      <c r="L455" s="152"/>
      <c r="M455" s="150"/>
    </row>
    <row r="456" spans="1:18" outlineLevel="1">
      <c r="A456" s="153"/>
      <c r="B456" s="48" t="s">
        <v>476</v>
      </c>
      <c r="D456" s="152" t="s">
        <v>58</v>
      </c>
      <c r="E456" s="152"/>
      <c r="F456" s="152"/>
      <c r="G456" s="152"/>
      <c r="H456" s="152"/>
      <c r="I456" s="152"/>
      <c r="J456" s="152"/>
      <c r="K456" s="29"/>
      <c r="L456" s="152" t="s">
        <v>177</v>
      </c>
      <c r="M456" s="150"/>
    </row>
    <row r="457" spans="1:18" outlineLevel="1">
      <c r="A457" s="153"/>
      <c r="B457" s="25"/>
      <c r="D457" s="152"/>
      <c r="E457" s="152"/>
      <c r="F457" s="152"/>
      <c r="G457" s="152"/>
      <c r="H457" s="152"/>
      <c r="I457" s="152"/>
      <c r="J457" s="152"/>
      <c r="K457" s="29"/>
      <c r="L457" s="152"/>
      <c r="M457" s="150" t="s">
        <v>253</v>
      </c>
    </row>
    <row r="458" spans="1:18" outlineLevel="1">
      <c r="A458" s="153"/>
      <c r="B458" s="48" t="s">
        <v>348</v>
      </c>
      <c r="D458" s="152"/>
      <c r="E458" s="152"/>
      <c r="F458" s="152"/>
      <c r="G458" s="152"/>
      <c r="H458" s="152"/>
      <c r="I458" s="152"/>
      <c r="J458" s="152"/>
      <c r="K458" s="29"/>
      <c r="L458" s="152" t="s">
        <v>74</v>
      </c>
      <c r="M458" s="150"/>
    </row>
    <row r="459" spans="1:18" outlineLevel="1">
      <c r="A459" s="153"/>
      <c r="B459" s="31" t="s">
        <v>391</v>
      </c>
      <c r="D459" s="152"/>
      <c r="E459" s="152"/>
      <c r="F459" s="152"/>
      <c r="G459" s="152"/>
      <c r="H459" s="152"/>
      <c r="I459" s="152"/>
      <c r="J459" s="152"/>
      <c r="K459" s="29"/>
      <c r="L459" s="152"/>
      <c r="M459" s="150"/>
    </row>
    <row r="460" spans="1:18" ht="15" thickBot="1">
      <c r="A460" s="153"/>
      <c r="B460" s="31"/>
    </row>
    <row r="461" spans="1:18" s="150" customFormat="1" ht="15" customHeight="1" thickBot="1">
      <c r="A461" s="3" t="s">
        <v>127</v>
      </c>
      <c r="B461" s="130" t="s">
        <v>381</v>
      </c>
      <c r="C461" s="80"/>
      <c r="D461" s="80"/>
      <c r="E461" s="80"/>
      <c r="F461" s="80"/>
      <c r="G461" s="80"/>
      <c r="H461" s="80"/>
      <c r="I461" s="80"/>
      <c r="J461" s="82"/>
      <c r="L461" s="22"/>
      <c r="P461" s="22"/>
      <c r="Q461" s="22"/>
      <c r="R461" s="22"/>
    </row>
    <row r="462" spans="1:18" outlineLevel="1">
      <c r="A462" s="153"/>
      <c r="B462" s="31"/>
    </row>
    <row r="463" spans="1:18" outlineLevel="1">
      <c r="A463" s="153"/>
      <c r="B463" t="s">
        <v>398</v>
      </c>
    </row>
    <row r="464" spans="1:18" outlineLevel="1">
      <c r="A464" s="153"/>
      <c r="B464" s="118" t="s">
        <v>399</v>
      </c>
      <c r="E464" s="197" t="s">
        <v>376</v>
      </c>
    </row>
    <row r="465" spans="1:18" outlineLevel="1">
      <c r="A465" s="153"/>
    </row>
    <row r="466" spans="1:18" outlineLevel="1">
      <c r="A466" s="153"/>
      <c r="B466" s="48" t="s">
        <v>475</v>
      </c>
      <c r="D466" s="150"/>
      <c r="E466" s="152"/>
      <c r="F466" s="152"/>
      <c r="G466" s="152"/>
      <c r="H466" s="152"/>
      <c r="I466" s="152"/>
      <c r="J466" s="152"/>
      <c r="K466" s="29"/>
      <c r="L466" s="150"/>
      <c r="M466" s="150"/>
    </row>
    <row r="467" spans="1:18" outlineLevel="1">
      <c r="A467" s="153"/>
      <c r="B467" s="48" t="s">
        <v>422</v>
      </c>
      <c r="D467" s="152"/>
      <c r="E467" s="152"/>
      <c r="F467" s="152"/>
      <c r="G467" s="152"/>
      <c r="H467" s="152"/>
      <c r="I467" s="152"/>
      <c r="J467" s="152"/>
      <c r="K467" s="29"/>
      <c r="L467" s="152"/>
      <c r="M467" s="150"/>
    </row>
    <row r="468" spans="1:18" outlineLevel="1">
      <c r="A468" s="153"/>
      <c r="B468" s="48" t="s">
        <v>476</v>
      </c>
      <c r="D468" s="152" t="s">
        <v>58</v>
      </c>
      <c r="E468" s="152"/>
      <c r="F468" s="152"/>
      <c r="G468" s="152"/>
      <c r="H468" s="152"/>
      <c r="I468" s="152"/>
      <c r="J468" s="152"/>
      <c r="K468" s="29"/>
      <c r="L468" s="152" t="s">
        <v>177</v>
      </c>
      <c r="M468" s="150"/>
    </row>
    <row r="469" spans="1:18" outlineLevel="1">
      <c r="A469" s="153"/>
      <c r="B469" s="25"/>
      <c r="D469" s="152"/>
      <c r="E469" s="152"/>
      <c r="F469" s="152"/>
      <c r="G469" s="152"/>
      <c r="H469" s="152"/>
      <c r="I469" s="152"/>
      <c r="J469" s="152"/>
      <c r="K469" s="29"/>
      <c r="L469" s="152"/>
      <c r="M469" s="150" t="s">
        <v>253</v>
      </c>
    </row>
    <row r="470" spans="1:18" outlineLevel="1">
      <c r="A470" s="153"/>
      <c r="B470" s="48" t="s">
        <v>348</v>
      </c>
      <c r="D470" s="152"/>
      <c r="E470" s="152"/>
      <c r="F470" s="152"/>
      <c r="G470" s="152"/>
      <c r="H470" s="152"/>
      <c r="I470" s="152"/>
      <c r="J470" s="152"/>
      <c r="K470" s="29"/>
      <c r="L470" s="152" t="s">
        <v>74</v>
      </c>
      <c r="M470" s="150"/>
    </row>
    <row r="471" spans="1:18" outlineLevel="1">
      <c r="A471" s="153"/>
      <c r="B471" s="31" t="s">
        <v>400</v>
      </c>
      <c r="D471" s="152"/>
      <c r="E471" s="152"/>
      <c r="F471" s="152"/>
      <c r="G471" s="152"/>
      <c r="H471" s="152"/>
      <c r="I471" s="152"/>
      <c r="J471" s="152"/>
      <c r="K471" s="29"/>
      <c r="L471" s="152"/>
      <c r="M471" s="150"/>
    </row>
    <row r="472" spans="1:18" ht="15" thickBot="1">
      <c r="A472" s="153"/>
      <c r="B472" s="31"/>
    </row>
    <row r="473" spans="1:18" s="150" customFormat="1" ht="15" customHeight="1" thickBot="1">
      <c r="A473" s="3" t="s">
        <v>127</v>
      </c>
      <c r="B473" s="130" t="s">
        <v>384</v>
      </c>
      <c r="C473" s="80"/>
      <c r="D473" s="80"/>
      <c r="E473" s="80"/>
      <c r="F473" s="80"/>
      <c r="G473" s="80"/>
      <c r="H473" s="80"/>
      <c r="I473" s="80"/>
      <c r="J473" s="82"/>
      <c r="L473" s="22"/>
      <c r="P473" s="22"/>
      <c r="Q473" s="22"/>
      <c r="R473" s="22"/>
    </row>
    <row r="474" spans="1:18" outlineLevel="1">
      <c r="A474" s="153"/>
      <c r="B474" s="31"/>
    </row>
    <row r="475" spans="1:18" outlineLevel="1">
      <c r="A475" s="153"/>
      <c r="B475" t="s">
        <v>401</v>
      </c>
    </row>
    <row r="476" spans="1:18" outlineLevel="1">
      <c r="A476" s="153"/>
      <c r="B476" s="118" t="s">
        <v>402</v>
      </c>
      <c r="E476" s="197" t="s">
        <v>376</v>
      </c>
    </row>
    <row r="477" spans="1:18" outlineLevel="1">
      <c r="A477" s="153"/>
    </row>
    <row r="478" spans="1:18" outlineLevel="1">
      <c r="A478" s="153"/>
      <c r="B478" s="48" t="s">
        <v>475</v>
      </c>
      <c r="D478" s="150"/>
      <c r="E478" s="152"/>
      <c r="F478" s="152"/>
      <c r="G478" s="152"/>
      <c r="H478" s="152"/>
      <c r="I478" s="152"/>
      <c r="J478" s="152"/>
      <c r="K478" s="29"/>
      <c r="L478" s="150"/>
      <c r="M478" s="150"/>
    </row>
    <row r="479" spans="1:18" outlineLevel="1">
      <c r="A479" s="153"/>
      <c r="B479" s="48" t="s">
        <v>422</v>
      </c>
      <c r="D479" s="152"/>
      <c r="E479" s="152"/>
      <c r="F479" s="152"/>
      <c r="G479" s="152"/>
      <c r="H479" s="152"/>
      <c r="I479" s="152"/>
      <c r="J479" s="152"/>
      <c r="K479" s="29"/>
      <c r="L479" s="152"/>
      <c r="M479" s="150"/>
    </row>
    <row r="480" spans="1:18" outlineLevel="1">
      <c r="A480" s="153"/>
      <c r="B480" s="48" t="s">
        <v>476</v>
      </c>
      <c r="D480" s="152" t="s">
        <v>58</v>
      </c>
      <c r="E480" s="152"/>
      <c r="F480" s="152"/>
      <c r="G480" s="152"/>
      <c r="H480" s="152"/>
      <c r="I480" s="152"/>
      <c r="J480" s="152"/>
      <c r="K480" s="29"/>
      <c r="L480" s="152" t="s">
        <v>177</v>
      </c>
      <c r="M480" s="150"/>
    </row>
    <row r="481" spans="1:18" outlineLevel="1">
      <c r="A481" s="153"/>
      <c r="B481" s="25"/>
      <c r="D481" s="152"/>
      <c r="E481" s="152"/>
      <c r="F481" s="152"/>
      <c r="G481" s="152"/>
      <c r="H481" s="152"/>
      <c r="I481" s="152"/>
      <c r="J481" s="152"/>
      <c r="K481" s="29"/>
      <c r="L481" s="152"/>
      <c r="M481" s="150" t="s">
        <v>253</v>
      </c>
    </row>
    <row r="482" spans="1:18" outlineLevel="1">
      <c r="A482" s="153"/>
      <c r="B482" s="48" t="s">
        <v>348</v>
      </c>
      <c r="D482" s="152"/>
      <c r="E482" s="152"/>
      <c r="F482" s="152"/>
      <c r="G482" s="152"/>
      <c r="H482" s="152"/>
      <c r="I482" s="152"/>
      <c r="J482" s="152"/>
      <c r="K482" s="29"/>
      <c r="L482" s="152" t="s">
        <v>74</v>
      </c>
      <c r="M482" s="150"/>
    </row>
    <row r="483" spans="1:18" outlineLevel="1">
      <c r="A483" s="153"/>
      <c r="B483" s="31" t="s">
        <v>403</v>
      </c>
      <c r="D483" s="152"/>
      <c r="E483" s="152"/>
      <c r="F483" s="152"/>
      <c r="G483" s="152"/>
      <c r="H483" s="152"/>
      <c r="I483" s="152"/>
      <c r="J483" s="152"/>
      <c r="K483" s="29"/>
      <c r="L483" s="152"/>
      <c r="M483" s="150"/>
    </row>
    <row r="484" spans="1:18" ht="15" thickBot="1">
      <c r="A484" s="153"/>
      <c r="B484" s="31"/>
    </row>
    <row r="485" spans="1:18" s="150" customFormat="1" ht="15" customHeight="1" thickBot="1">
      <c r="A485" s="3" t="s">
        <v>127</v>
      </c>
      <c r="B485" s="130" t="s">
        <v>404</v>
      </c>
      <c r="C485" s="80"/>
      <c r="D485" s="80"/>
      <c r="E485" s="80"/>
      <c r="F485" s="80"/>
      <c r="G485" s="80"/>
      <c r="H485" s="80"/>
      <c r="I485" s="80"/>
      <c r="J485" s="82"/>
      <c r="L485" s="22"/>
      <c r="P485" s="22"/>
      <c r="Q485" s="22"/>
      <c r="R485" s="22"/>
    </row>
    <row r="486" spans="1:18" outlineLevel="1">
      <c r="A486" s="153"/>
      <c r="B486" s="31"/>
    </row>
    <row r="487" spans="1:18" outlineLevel="1">
      <c r="A487" s="153"/>
      <c r="B487" t="s">
        <v>405</v>
      </c>
    </row>
    <row r="488" spans="1:18" outlineLevel="1">
      <c r="A488" s="153"/>
      <c r="B488" s="118" t="s">
        <v>406</v>
      </c>
      <c r="E488" s="197" t="s">
        <v>376</v>
      </c>
    </row>
    <row r="489" spans="1:18" outlineLevel="1">
      <c r="A489" s="153"/>
    </row>
    <row r="490" spans="1:18" outlineLevel="1">
      <c r="A490" s="153"/>
      <c r="B490" s="48" t="s">
        <v>475</v>
      </c>
      <c r="D490" s="150"/>
      <c r="E490" s="152"/>
      <c r="F490" s="152"/>
      <c r="G490" s="152"/>
      <c r="H490" s="152"/>
      <c r="I490" s="152"/>
      <c r="J490" s="152"/>
      <c r="K490" s="29"/>
      <c r="L490" s="150"/>
      <c r="M490" s="150"/>
    </row>
    <row r="491" spans="1:18" outlineLevel="1">
      <c r="A491" s="153"/>
      <c r="B491" s="48" t="s">
        <v>422</v>
      </c>
      <c r="D491" s="152"/>
      <c r="E491" s="152"/>
      <c r="F491" s="152"/>
      <c r="G491" s="152"/>
      <c r="H491" s="152"/>
      <c r="I491" s="152"/>
      <c r="J491" s="152"/>
      <c r="K491" s="29"/>
      <c r="L491" s="152"/>
      <c r="M491" s="150"/>
    </row>
    <row r="492" spans="1:18" outlineLevel="1">
      <c r="A492" s="153"/>
      <c r="B492" s="48" t="s">
        <v>476</v>
      </c>
      <c r="D492" s="152" t="s">
        <v>58</v>
      </c>
      <c r="E492" s="152"/>
      <c r="F492" s="152"/>
      <c r="G492" s="152"/>
      <c r="H492" s="152"/>
      <c r="I492" s="152"/>
      <c r="J492" s="152"/>
      <c r="K492" s="29"/>
      <c r="L492" s="152" t="s">
        <v>177</v>
      </c>
      <c r="M492" s="150"/>
    </row>
    <row r="493" spans="1:18" outlineLevel="1">
      <c r="A493" s="153"/>
      <c r="B493" s="25"/>
      <c r="D493" s="152"/>
      <c r="E493" s="152"/>
      <c r="F493" s="152"/>
      <c r="G493" s="152"/>
      <c r="H493" s="152"/>
      <c r="I493" s="152"/>
      <c r="J493" s="152"/>
      <c r="K493" s="29"/>
      <c r="L493" s="152"/>
      <c r="M493" s="150" t="s">
        <v>253</v>
      </c>
    </row>
    <row r="494" spans="1:18" outlineLevel="1">
      <c r="A494" s="153"/>
      <c r="B494" s="48" t="s">
        <v>348</v>
      </c>
      <c r="D494" s="152"/>
      <c r="E494" s="152"/>
      <c r="F494" s="152"/>
      <c r="G494" s="152"/>
      <c r="H494" s="152"/>
      <c r="I494" s="152"/>
      <c r="J494" s="152"/>
      <c r="K494" s="29"/>
      <c r="L494" s="152" t="s">
        <v>74</v>
      </c>
      <c r="M494" s="150"/>
    </row>
    <row r="495" spans="1:18" outlineLevel="1">
      <c r="A495" s="153"/>
      <c r="B495" s="31" t="s">
        <v>407</v>
      </c>
      <c r="D495" s="152"/>
      <c r="E495" s="152"/>
      <c r="F495" s="152"/>
      <c r="G495" s="152"/>
      <c r="H495" s="152"/>
      <c r="I495" s="152"/>
      <c r="J495" s="152"/>
      <c r="K495" s="29"/>
      <c r="L495" s="152"/>
      <c r="M495" s="150"/>
    </row>
    <row r="496" spans="1:18" ht="15" thickBot="1">
      <c r="A496" s="153"/>
      <c r="B496" s="31"/>
    </row>
    <row r="497" spans="1:11" ht="15" thickBot="1">
      <c r="A497" s="3" t="s">
        <v>127</v>
      </c>
      <c r="B497" s="130" t="s">
        <v>201</v>
      </c>
      <c r="C497" s="80"/>
      <c r="D497" s="80"/>
      <c r="E497" s="80"/>
      <c r="F497" s="80"/>
      <c r="G497" s="80"/>
      <c r="H497" s="80"/>
      <c r="I497" s="80"/>
      <c r="J497" s="82"/>
    </row>
    <row r="498" spans="1:11" outlineLevel="1">
      <c r="A498" s="156"/>
    </row>
    <row r="499" spans="1:11" outlineLevel="1">
      <c r="A499" s="156"/>
      <c r="B499" t="s">
        <v>424</v>
      </c>
      <c r="E499" s="56">
        <f>Inputs!E246</f>
        <v>12735876.36930613</v>
      </c>
      <c r="F499" s="56">
        <f>Inputs!F246</f>
        <v>9806973.3183371685</v>
      </c>
      <c r="G499" s="56">
        <f>Inputs!G246</f>
        <v>9667043.6292432602</v>
      </c>
      <c r="H499" s="56">
        <f>Inputs!H246</f>
        <v>9932276.1865983959</v>
      </c>
      <c r="I499" s="56">
        <f>Inputs!I246</f>
        <v>9491410.8996321019</v>
      </c>
      <c r="J499" s="56">
        <f>Inputs!J246</f>
        <v>9486007.4625118505</v>
      </c>
      <c r="K499" s="124"/>
    </row>
    <row r="500" spans="1:11" outlineLevel="1">
      <c r="A500" s="156"/>
    </row>
    <row r="501" spans="1:11" outlineLevel="1">
      <c r="A501" s="156"/>
      <c r="B501" s="61" t="s">
        <v>129</v>
      </c>
    </row>
    <row r="502" spans="1:11" outlineLevel="1">
      <c r="A502" s="156"/>
      <c r="B502" t="s">
        <v>193</v>
      </c>
      <c r="E502" s="29">
        <f>E$18</f>
        <v>-956668.61091967567</v>
      </c>
      <c r="F502" s="29">
        <f t="shared" ref="F502:J502" si="179">F$18</f>
        <v>-706394.79454684199</v>
      </c>
      <c r="G502" s="29">
        <f t="shared" si="179"/>
        <v>-692441.16314136027</v>
      </c>
      <c r="H502" s="29">
        <f t="shared" si="179"/>
        <v>-713398.170143998</v>
      </c>
      <c r="I502" s="29">
        <f t="shared" si="179"/>
        <v>-657595.73796735937</v>
      </c>
      <c r="J502" s="29">
        <f t="shared" si="179"/>
        <v>-638768.29743404849</v>
      </c>
    </row>
    <row r="503" spans="1:11" outlineLevel="1">
      <c r="A503" s="156"/>
      <c r="B503" t="s">
        <v>254</v>
      </c>
      <c r="E503" s="29">
        <f>E$30</f>
        <v>0</v>
      </c>
      <c r="F503" s="29">
        <f t="shared" ref="F503:J503" si="180">F$30</f>
        <v>0</v>
      </c>
      <c r="G503" s="29">
        <f t="shared" si="180"/>
        <v>0</v>
      </c>
      <c r="H503" s="29">
        <f t="shared" si="180"/>
        <v>0</v>
      </c>
      <c r="I503" s="29">
        <f t="shared" si="180"/>
        <v>0</v>
      </c>
      <c r="J503" s="29">
        <f t="shared" si="180"/>
        <v>0</v>
      </c>
    </row>
    <row r="504" spans="1:11" outlineLevel="1">
      <c r="A504" s="156"/>
      <c r="B504" t="s">
        <v>53</v>
      </c>
      <c r="E504" s="29">
        <f>E$42</f>
        <v>0</v>
      </c>
      <c r="F504" s="29">
        <f t="shared" ref="F504:J504" si="181">F$42</f>
        <v>0</v>
      </c>
      <c r="G504" s="29">
        <f t="shared" si="181"/>
        <v>0</v>
      </c>
      <c r="H504" s="29">
        <f t="shared" si="181"/>
        <v>0</v>
      </c>
      <c r="I504" s="29">
        <f t="shared" si="181"/>
        <v>0</v>
      </c>
      <c r="J504" s="29">
        <f t="shared" si="181"/>
        <v>0</v>
      </c>
    </row>
    <row r="505" spans="1:11" outlineLevel="1">
      <c r="A505" s="156"/>
      <c r="B505" t="s">
        <v>194</v>
      </c>
      <c r="E505" s="29">
        <f>E$59</f>
        <v>-453220.54034503549</v>
      </c>
      <c r="F505" s="29">
        <f t="shared" ref="F505:J505" si="182">F$59</f>
        <v>-569940.79726401879</v>
      </c>
      <c r="G505" s="29">
        <f t="shared" si="182"/>
        <v>-573558.2264520661</v>
      </c>
      <c r="H505" s="29">
        <f t="shared" si="182"/>
        <v>-573254.30965976126</v>
      </c>
      <c r="I505" s="29">
        <f t="shared" si="182"/>
        <v>-572950.55390675878</v>
      </c>
      <c r="J505" s="29">
        <f t="shared" si="182"/>
        <v>-572646.95910772705</v>
      </c>
    </row>
    <row r="506" spans="1:11" outlineLevel="1">
      <c r="A506" s="156"/>
      <c r="B506" t="s">
        <v>255</v>
      </c>
      <c r="E506" s="29">
        <f>E$75</f>
        <v>-91023.144309500974</v>
      </c>
      <c r="F506" s="29">
        <f t="shared" ref="F506:J506" si="183">F$75</f>
        <v>0</v>
      </c>
      <c r="G506" s="29">
        <f t="shared" si="183"/>
        <v>0</v>
      </c>
      <c r="H506" s="29">
        <f t="shared" si="183"/>
        <v>0</v>
      </c>
      <c r="I506" s="29">
        <f t="shared" si="183"/>
        <v>0</v>
      </c>
      <c r="J506" s="29">
        <f t="shared" si="183"/>
        <v>0</v>
      </c>
    </row>
    <row r="507" spans="1:11" outlineLevel="1">
      <c r="A507" s="156"/>
      <c r="B507" t="s">
        <v>256</v>
      </c>
      <c r="E507" s="29">
        <f>E$88</f>
        <v>0</v>
      </c>
      <c r="F507" s="29">
        <f t="shared" ref="F507:J507" si="184">F$88</f>
        <v>0</v>
      </c>
      <c r="G507" s="29">
        <f t="shared" si="184"/>
        <v>0</v>
      </c>
      <c r="H507" s="29">
        <f t="shared" si="184"/>
        <v>0</v>
      </c>
      <c r="I507" s="29">
        <f t="shared" si="184"/>
        <v>0</v>
      </c>
      <c r="J507" s="29">
        <f t="shared" si="184"/>
        <v>0</v>
      </c>
    </row>
    <row r="508" spans="1:11" outlineLevel="1">
      <c r="A508" s="156"/>
      <c r="B508" t="s">
        <v>257</v>
      </c>
      <c r="E508" s="29">
        <f>E$99</f>
        <v>-532985.86465744709</v>
      </c>
      <c r="F508" s="29">
        <f t="shared" ref="F508:J508" si="185">F$99</f>
        <v>0</v>
      </c>
      <c r="G508" s="29">
        <f t="shared" si="185"/>
        <v>0</v>
      </c>
      <c r="H508" s="29">
        <f t="shared" si="185"/>
        <v>-395227.51176443597</v>
      </c>
      <c r="I508" s="29">
        <f t="shared" si="185"/>
        <v>-17229.510812300308</v>
      </c>
      <c r="J508" s="29">
        <f t="shared" si="185"/>
        <v>0</v>
      </c>
    </row>
    <row r="509" spans="1:11" outlineLevel="1">
      <c r="A509" s="156"/>
      <c r="B509" t="s">
        <v>258</v>
      </c>
      <c r="E509" s="29">
        <f>E$111</f>
        <v>0</v>
      </c>
      <c r="F509" s="29">
        <f t="shared" ref="F509:J509" si="186">F$111</f>
        <v>0</v>
      </c>
      <c r="G509" s="29">
        <f t="shared" si="186"/>
        <v>0</v>
      </c>
      <c r="H509" s="29">
        <f t="shared" si="186"/>
        <v>0</v>
      </c>
      <c r="I509" s="29">
        <f t="shared" si="186"/>
        <v>0</v>
      </c>
      <c r="J509" s="29">
        <f t="shared" si="186"/>
        <v>0</v>
      </c>
    </row>
    <row r="510" spans="1:11" ht="14.5" customHeight="1" outlineLevel="1">
      <c r="A510" s="156"/>
      <c r="B510" t="s">
        <v>259</v>
      </c>
      <c r="E510" s="29">
        <f>E$131</f>
        <v>-1137538.5730665945</v>
      </c>
      <c r="F510" s="29">
        <f t="shared" ref="F510:J510" si="187">F$131</f>
        <v>-1283351.8178899854</v>
      </c>
      <c r="G510" s="29">
        <f t="shared" si="187"/>
        <v>-1257793.5653343217</v>
      </c>
      <c r="H510" s="29">
        <f t="shared" si="187"/>
        <v>-1225115.0565355706</v>
      </c>
      <c r="I510" s="29">
        <f t="shared" si="187"/>
        <v>-1193725.5344479349</v>
      </c>
      <c r="J510" s="29">
        <f t="shared" si="187"/>
        <v>-1163831.9846652935</v>
      </c>
    </row>
    <row r="511" spans="1:11" ht="14.5" customHeight="1" outlineLevel="1">
      <c r="A511" s="156"/>
      <c r="B511" t="s">
        <v>260</v>
      </c>
      <c r="E511" s="29">
        <f>E$149</f>
        <v>0</v>
      </c>
      <c r="F511" s="29">
        <f t="shared" ref="F511:J511" si="188">F$149</f>
        <v>0</v>
      </c>
      <c r="G511" s="29">
        <f t="shared" si="188"/>
        <v>0</v>
      </c>
      <c r="H511" s="29">
        <f t="shared" si="188"/>
        <v>-102160.26096755086</v>
      </c>
      <c r="I511" s="29">
        <f t="shared" si="188"/>
        <v>-221658.65944117785</v>
      </c>
      <c r="J511" s="29">
        <f t="shared" si="188"/>
        <v>-358184.88805385353</v>
      </c>
    </row>
    <row r="512" spans="1:11" ht="14.5" customHeight="1" outlineLevel="1">
      <c r="A512" s="156"/>
      <c r="B512" t="s">
        <v>261</v>
      </c>
      <c r="E512" s="29">
        <f>E$167</f>
        <v>-148128.32948575175</v>
      </c>
      <c r="F512" s="29">
        <f t="shared" ref="F512:J512" si="189">F$167</f>
        <v>-160006.93183742175</v>
      </c>
      <c r="G512" s="29">
        <f t="shared" si="189"/>
        <v>-173528.4711264752</v>
      </c>
      <c r="H512" s="29">
        <f t="shared" si="189"/>
        <v>-185604.65755530258</v>
      </c>
      <c r="I512" s="29">
        <f t="shared" si="189"/>
        <v>-197349.94579713471</v>
      </c>
      <c r="J512" s="29">
        <f t="shared" si="189"/>
        <v>-208779.98895259877</v>
      </c>
    </row>
    <row r="513" spans="1:10" outlineLevel="1">
      <c r="A513" s="156"/>
      <c r="B513" t="s">
        <v>195</v>
      </c>
      <c r="E513" s="29">
        <f>E$186</f>
        <v>-5343623.4403439527</v>
      </c>
      <c r="F513" s="29">
        <f t="shared" ref="F513:J513" si="190">F$186</f>
        <v>-6160429.018395694</v>
      </c>
      <c r="G513" s="29">
        <f t="shared" si="190"/>
        <v>-6012102.2840663567</v>
      </c>
      <c r="H513" s="29">
        <f t="shared" si="190"/>
        <v>-5830896.9836767381</v>
      </c>
      <c r="I513" s="29">
        <f t="shared" si="190"/>
        <v>-5656859.4912397275</v>
      </c>
      <c r="J513" s="29">
        <f t="shared" si="190"/>
        <v>-5491140.8584001763</v>
      </c>
    </row>
    <row r="514" spans="1:10" outlineLevel="1">
      <c r="A514" s="156"/>
      <c r="B514" t="s">
        <v>262</v>
      </c>
      <c r="E514" s="29">
        <f>E$227</f>
        <v>-249154.72343901169</v>
      </c>
      <c r="F514" s="29">
        <f t="shared" ref="F514:J514" si="191">F$227</f>
        <v>-228700.11984544731</v>
      </c>
      <c r="G514" s="29">
        <f t="shared" si="191"/>
        <v>-255876.74694122974</v>
      </c>
      <c r="H514" s="29">
        <f t="shared" si="191"/>
        <v>-253987.17860104432</v>
      </c>
      <c r="I514" s="29">
        <f t="shared" si="191"/>
        <v>-251205.54145539796</v>
      </c>
      <c r="J514" s="29">
        <f t="shared" si="191"/>
        <v>-247285.25988665241</v>
      </c>
    </row>
    <row r="515" spans="1:10" outlineLevel="1">
      <c r="A515" s="156"/>
      <c r="B515" t="s">
        <v>263</v>
      </c>
      <c r="E515" s="29">
        <f>E$265</f>
        <v>0</v>
      </c>
      <c r="F515" s="29">
        <f t="shared" ref="F515:J515" si="192">F$265</f>
        <v>0</v>
      </c>
      <c r="G515" s="29">
        <f t="shared" si="192"/>
        <v>0</v>
      </c>
      <c r="H515" s="29">
        <f t="shared" si="192"/>
        <v>-49312.81442945022</v>
      </c>
      <c r="I515" s="29">
        <f t="shared" si="192"/>
        <v>-155878.6048429675</v>
      </c>
      <c r="J515" s="29">
        <f t="shared" si="192"/>
        <v>-242199.03065139655</v>
      </c>
    </row>
    <row r="516" spans="1:10" outlineLevel="1">
      <c r="A516" s="156"/>
      <c r="B516" t="s">
        <v>264</v>
      </c>
      <c r="E516" s="29">
        <f>E$305</f>
        <v>-27642.781059220189</v>
      </c>
      <c r="F516" s="29">
        <f t="shared" ref="F516:J516" si="193">F$305</f>
        <v>-28670.185826087727</v>
      </c>
      <c r="G516" s="29">
        <f t="shared" si="193"/>
        <v>-30030.12235449173</v>
      </c>
      <c r="H516" s="29">
        <f t="shared" si="193"/>
        <v>-31175.533675202019</v>
      </c>
      <c r="I516" s="29">
        <f t="shared" si="193"/>
        <v>-32295.70804950309</v>
      </c>
      <c r="J516" s="29">
        <f t="shared" si="193"/>
        <v>-33398.685269010588</v>
      </c>
    </row>
    <row r="517" spans="1:10" outlineLevel="1">
      <c r="A517" s="156"/>
      <c r="B517" t="s">
        <v>196</v>
      </c>
      <c r="E517" s="29">
        <f>E$357</f>
        <v>-268464.67322559317</v>
      </c>
      <c r="F517" s="29">
        <f t="shared" ref="F517:J517" si="194">F$357</f>
        <v>-333578.12980870687</v>
      </c>
      <c r="G517" s="29">
        <f t="shared" si="194"/>
        <v>-338751.12089518062</v>
      </c>
      <c r="H517" s="29">
        <f t="shared" si="194"/>
        <v>-334602.89633904462</v>
      </c>
      <c r="I517" s="29">
        <f t="shared" si="194"/>
        <v>-328917.82371480617</v>
      </c>
      <c r="J517" s="29">
        <f t="shared" si="194"/>
        <v>-323895.15683258156</v>
      </c>
    </row>
    <row r="518" spans="1:10" outlineLevel="1">
      <c r="A518" s="156"/>
      <c r="B518" t="s">
        <v>265</v>
      </c>
      <c r="E518" s="29">
        <f>E$317</f>
        <v>0</v>
      </c>
      <c r="F518" s="29">
        <f t="shared" ref="F518:J518" si="195">F$317</f>
        <v>0</v>
      </c>
      <c r="G518" s="29">
        <f t="shared" si="195"/>
        <v>0</v>
      </c>
      <c r="H518" s="29">
        <f t="shared" si="195"/>
        <v>0</v>
      </c>
      <c r="I518" s="29">
        <f t="shared" si="195"/>
        <v>0</v>
      </c>
      <c r="J518" s="29">
        <f t="shared" si="195"/>
        <v>0</v>
      </c>
    </row>
    <row r="519" spans="1:10" outlineLevel="1">
      <c r="A519" s="156"/>
      <c r="B519" t="s">
        <v>54</v>
      </c>
      <c r="E519" s="29">
        <f>E$369</f>
        <v>0</v>
      </c>
      <c r="F519" s="29">
        <f t="shared" ref="F519:J519" si="196">F$369</f>
        <v>0</v>
      </c>
      <c r="G519" s="29">
        <f t="shared" si="196"/>
        <v>0</v>
      </c>
      <c r="H519" s="29">
        <f t="shared" si="196"/>
        <v>0</v>
      </c>
      <c r="I519" s="29">
        <f t="shared" si="196"/>
        <v>0</v>
      </c>
      <c r="J519" s="29">
        <f t="shared" si="196"/>
        <v>0</v>
      </c>
    </row>
    <row r="520" spans="1:10" outlineLevel="1">
      <c r="A520" s="156"/>
      <c r="B520" t="s">
        <v>197</v>
      </c>
      <c r="E520" s="29">
        <f>E$382</f>
        <v>0</v>
      </c>
      <c r="F520" s="29">
        <f t="shared" ref="F520:J520" si="197">F$382</f>
        <v>0</v>
      </c>
      <c r="G520" s="29">
        <f t="shared" si="197"/>
        <v>0</v>
      </c>
      <c r="H520" s="29">
        <f t="shared" si="197"/>
        <v>0</v>
      </c>
      <c r="I520" s="29">
        <f t="shared" si="197"/>
        <v>0</v>
      </c>
      <c r="J520" s="29">
        <f t="shared" si="197"/>
        <v>0</v>
      </c>
    </row>
    <row r="521" spans="1:10" outlineLevel="1">
      <c r="A521" s="156"/>
      <c r="B521" t="s">
        <v>198</v>
      </c>
      <c r="E521" s="29">
        <f>E$395</f>
        <v>0</v>
      </c>
      <c r="F521" s="29">
        <f t="shared" ref="F521:J521" si="198">F$395</f>
        <v>0</v>
      </c>
      <c r="G521" s="29">
        <f t="shared" si="198"/>
        <v>0</v>
      </c>
      <c r="H521" s="29">
        <f t="shared" si="198"/>
        <v>0</v>
      </c>
      <c r="I521" s="29">
        <f t="shared" si="198"/>
        <v>0</v>
      </c>
      <c r="J521" s="29">
        <f t="shared" si="198"/>
        <v>0</v>
      </c>
    </row>
    <row r="522" spans="1:10" outlineLevel="1">
      <c r="A522" s="156"/>
      <c r="B522" t="s">
        <v>199</v>
      </c>
      <c r="E522" s="29">
        <f>E$408</f>
        <v>0</v>
      </c>
      <c r="F522" s="29">
        <f t="shared" ref="F522:J522" si="199">F$408</f>
        <v>0</v>
      </c>
      <c r="G522" s="29">
        <f t="shared" si="199"/>
        <v>0</v>
      </c>
      <c r="H522" s="29">
        <f t="shared" si="199"/>
        <v>0</v>
      </c>
      <c r="I522" s="29">
        <f t="shared" si="199"/>
        <v>0</v>
      </c>
      <c r="J522" s="29">
        <f t="shared" si="199"/>
        <v>0</v>
      </c>
    </row>
    <row r="523" spans="1:10" outlineLevel="1">
      <c r="A523" s="156"/>
      <c r="B523" t="s">
        <v>408</v>
      </c>
      <c r="E523" s="29">
        <f>E420</f>
        <v>0</v>
      </c>
      <c r="F523" s="29">
        <f t="shared" ref="F523:J523" si="200">F420</f>
        <v>0</v>
      </c>
      <c r="G523" s="29">
        <f t="shared" si="200"/>
        <v>0</v>
      </c>
      <c r="H523" s="29">
        <f t="shared" si="200"/>
        <v>0</v>
      </c>
      <c r="I523" s="29">
        <f t="shared" si="200"/>
        <v>0</v>
      </c>
      <c r="J523" s="29">
        <f t="shared" si="200"/>
        <v>0</v>
      </c>
    </row>
    <row r="524" spans="1:10" outlineLevel="1">
      <c r="A524" s="156"/>
      <c r="B524" t="s">
        <v>413</v>
      </c>
      <c r="E524" s="29">
        <f>E432</f>
        <v>0</v>
      </c>
      <c r="F524" s="29">
        <f t="shared" ref="F524:J524" si="201">F432</f>
        <v>0</v>
      </c>
      <c r="G524" s="29">
        <f t="shared" si="201"/>
        <v>0</v>
      </c>
      <c r="H524" s="29">
        <f t="shared" si="201"/>
        <v>0</v>
      </c>
      <c r="I524" s="29">
        <f t="shared" si="201"/>
        <v>0</v>
      </c>
      <c r="J524" s="29">
        <f t="shared" si="201"/>
        <v>0</v>
      </c>
    </row>
    <row r="525" spans="1:10" outlineLevel="1">
      <c r="A525" s="156"/>
      <c r="B525" t="s">
        <v>414</v>
      </c>
      <c r="E525" s="29">
        <f>E444</f>
        <v>0</v>
      </c>
      <c r="F525" s="29">
        <f t="shared" ref="F525:J525" si="202">F444</f>
        <v>0</v>
      </c>
      <c r="G525" s="29">
        <f t="shared" si="202"/>
        <v>0</v>
      </c>
      <c r="H525" s="29">
        <f t="shared" si="202"/>
        <v>0</v>
      </c>
      <c r="I525" s="29">
        <f t="shared" si="202"/>
        <v>0</v>
      </c>
      <c r="J525" s="29">
        <f t="shared" si="202"/>
        <v>0</v>
      </c>
    </row>
    <row r="526" spans="1:10" outlineLevel="1">
      <c r="A526" s="156"/>
      <c r="B526" t="s">
        <v>409</v>
      </c>
      <c r="E526" s="29">
        <f>E456</f>
        <v>0</v>
      </c>
      <c r="F526" s="29">
        <f t="shared" ref="F526:J526" si="203">F456</f>
        <v>0</v>
      </c>
      <c r="G526" s="29">
        <f t="shared" si="203"/>
        <v>0</v>
      </c>
      <c r="H526" s="29">
        <f t="shared" si="203"/>
        <v>0</v>
      </c>
      <c r="I526" s="29">
        <f t="shared" si="203"/>
        <v>0</v>
      </c>
      <c r="J526" s="29">
        <f t="shared" si="203"/>
        <v>0</v>
      </c>
    </row>
    <row r="527" spans="1:10" outlineLevel="1">
      <c r="A527" s="156"/>
      <c r="B527" t="s">
        <v>410</v>
      </c>
      <c r="E527" s="29">
        <f>E468</f>
        <v>0</v>
      </c>
      <c r="F527" s="29">
        <f t="shared" ref="F527:J527" si="204">F468</f>
        <v>0</v>
      </c>
      <c r="G527" s="29">
        <f t="shared" si="204"/>
        <v>0</v>
      </c>
      <c r="H527" s="29">
        <f t="shared" si="204"/>
        <v>0</v>
      </c>
      <c r="I527" s="29">
        <f t="shared" si="204"/>
        <v>0</v>
      </c>
      <c r="J527" s="29">
        <f t="shared" si="204"/>
        <v>0</v>
      </c>
    </row>
    <row r="528" spans="1:10" outlineLevel="1">
      <c r="A528" s="156"/>
      <c r="B528" t="s">
        <v>411</v>
      </c>
      <c r="E528" s="29">
        <f>E480</f>
        <v>0</v>
      </c>
      <c r="F528" s="29">
        <f t="shared" ref="F528:J528" si="205">F480</f>
        <v>0</v>
      </c>
      <c r="G528" s="29">
        <f t="shared" si="205"/>
        <v>0</v>
      </c>
      <c r="H528" s="29">
        <f t="shared" si="205"/>
        <v>0</v>
      </c>
      <c r="I528" s="29">
        <f t="shared" si="205"/>
        <v>0</v>
      </c>
      <c r="J528" s="29">
        <f t="shared" si="205"/>
        <v>0</v>
      </c>
    </row>
    <row r="529" spans="1:12" outlineLevel="1">
      <c r="A529" s="156"/>
      <c r="B529" t="s">
        <v>412</v>
      </c>
      <c r="E529" s="29">
        <f>E492</f>
        <v>0</v>
      </c>
      <c r="F529" s="29">
        <f t="shared" ref="F529:J529" si="206">F492</f>
        <v>0</v>
      </c>
      <c r="G529" s="29">
        <f t="shared" si="206"/>
        <v>0</v>
      </c>
      <c r="H529" s="29">
        <f t="shared" si="206"/>
        <v>0</v>
      </c>
      <c r="I529" s="29">
        <f t="shared" si="206"/>
        <v>0</v>
      </c>
      <c r="J529" s="29">
        <f t="shared" si="206"/>
        <v>0</v>
      </c>
    </row>
    <row r="530" spans="1:12" ht="20.149999999999999" customHeight="1" outlineLevel="1" thickBot="1">
      <c r="A530" s="156"/>
      <c r="B530" s="62" t="s">
        <v>200</v>
      </c>
      <c r="E530" s="32">
        <f>SUM(E502:E529)</f>
        <v>-9208450.6808517836</v>
      </c>
      <c r="F530" s="32">
        <f t="shared" ref="F530:J530" si="207">SUM(F502:F529)</f>
        <v>-9471071.7954142038</v>
      </c>
      <c r="G530" s="32">
        <f t="shared" si="207"/>
        <v>-9334081.7003114838</v>
      </c>
      <c r="H530" s="32">
        <f t="shared" si="207"/>
        <v>-9694735.3733480982</v>
      </c>
      <c r="I530" s="32">
        <f t="shared" si="207"/>
        <v>-9285667.1116750669</v>
      </c>
      <c r="J530" s="32">
        <f t="shared" si="207"/>
        <v>-9280131.1092533376</v>
      </c>
    </row>
    <row r="531" spans="1:12" ht="20.149999999999999" customHeight="1" outlineLevel="1">
      <c r="A531" s="156"/>
      <c r="B531" s="62"/>
      <c r="E531" s="56"/>
      <c r="F531" s="56"/>
      <c r="G531" s="56"/>
      <c r="H531" s="56"/>
      <c r="I531" s="56"/>
      <c r="J531" s="56"/>
    </row>
    <row r="532" spans="1:12" ht="20.149999999999999" customHeight="1" outlineLevel="1">
      <c r="A532" s="156"/>
      <c r="B532" s="62" t="s">
        <v>132</v>
      </c>
      <c r="E532" s="56">
        <f t="shared" ref="E532:J532" si="208">SUM(E499,E530)</f>
        <v>3527425.6884543467</v>
      </c>
      <c r="F532" s="56">
        <f t="shared" si="208"/>
        <v>335901.52292296477</v>
      </c>
      <c r="G532" s="56">
        <f t="shared" si="208"/>
        <v>332961.92893177643</v>
      </c>
      <c r="H532" s="56">
        <f t="shared" si="208"/>
        <v>237540.81325029768</v>
      </c>
      <c r="I532" s="56">
        <f t="shared" si="208"/>
        <v>205743.78795703501</v>
      </c>
      <c r="J532" s="56">
        <f t="shared" si="208"/>
        <v>205876.35325851291</v>
      </c>
    </row>
    <row r="533" spans="1:12" outlineLevel="1">
      <c r="A533" s="156"/>
    </row>
    <row r="534" spans="1:12" outlineLevel="1">
      <c r="A534" s="156"/>
      <c r="B534" s="25" t="s">
        <v>425</v>
      </c>
      <c r="E534" s="56">
        <f>Inputs!E262</f>
        <v>0</v>
      </c>
      <c r="F534" s="56">
        <f>Inputs!F262</f>
        <v>0</v>
      </c>
      <c r="G534" s="56">
        <f>Inputs!G262</f>
        <v>0</v>
      </c>
      <c r="H534" s="56">
        <f>Inputs!H262</f>
        <v>0</v>
      </c>
      <c r="I534" s="56">
        <f>Inputs!I262</f>
        <v>0</v>
      </c>
      <c r="J534" s="56">
        <f>Inputs!J262</f>
        <v>0</v>
      </c>
    </row>
    <row r="535" spans="1:12" outlineLevel="1">
      <c r="A535" s="156"/>
      <c r="B535" s="25" t="s">
        <v>130</v>
      </c>
      <c r="E535" s="29">
        <f>E534-E532</f>
        <v>-3527425.6884543467</v>
      </c>
      <c r="F535" s="29">
        <f t="shared" ref="F535:J535" si="209">F534-F532</f>
        <v>-335901.52292296477</v>
      </c>
      <c r="G535" s="29">
        <f t="shared" si="209"/>
        <v>-332961.92893177643</v>
      </c>
      <c r="H535" s="29">
        <f t="shared" si="209"/>
        <v>-237540.81325029768</v>
      </c>
      <c r="I535" s="29">
        <f t="shared" si="209"/>
        <v>-205743.78795703501</v>
      </c>
      <c r="J535" s="29">
        <f t="shared" si="209"/>
        <v>-205876.35325851291</v>
      </c>
    </row>
    <row r="536" spans="1:12" ht="15" outlineLevel="1" thickBot="1">
      <c r="A536" s="156"/>
    </row>
    <row r="537" spans="1:12" ht="15" outlineLevel="1" thickBot="1">
      <c r="A537" s="156"/>
      <c r="B537" s="25" t="s">
        <v>131</v>
      </c>
      <c r="C537" s="220">
        <v>0.65</v>
      </c>
    </row>
    <row r="538" spans="1:12" outlineLevel="1">
      <c r="A538" s="156"/>
    </row>
    <row r="539" spans="1:12" ht="14.15" customHeight="1" outlineLevel="1">
      <c r="A539" s="156"/>
      <c r="B539" s="48" t="s">
        <v>347</v>
      </c>
      <c r="D539" s="152" t="s">
        <v>58</v>
      </c>
      <c r="E539" s="56">
        <f>E535*$C$537</f>
        <v>-2292826.6974953255</v>
      </c>
      <c r="F539" s="56">
        <f t="shared" ref="F539:J539" si="210">F535*$C$537</f>
        <v>-218335.98989992711</v>
      </c>
      <c r="G539" s="56">
        <f t="shared" si="210"/>
        <v>-216425.25380565468</v>
      </c>
      <c r="H539" s="56">
        <f t="shared" si="210"/>
        <v>-154401.52861269351</v>
      </c>
      <c r="I539" s="56">
        <f t="shared" si="210"/>
        <v>-133733.46217207276</v>
      </c>
      <c r="J539" s="56">
        <f t="shared" si="210"/>
        <v>-133819.62961803339</v>
      </c>
      <c r="L539" s="152" t="s">
        <v>177</v>
      </c>
    </row>
    <row r="540" spans="1:12" ht="14.15" customHeight="1" outlineLevel="1">
      <c r="A540" s="156"/>
      <c r="B540" s="48" t="s">
        <v>348</v>
      </c>
      <c r="D540" s="152"/>
      <c r="E540" s="56">
        <f>E539*(E$7-1)</f>
        <v>-590407.30020531779</v>
      </c>
      <c r="F540" s="56">
        <f t="shared" ref="F540" si="211">F539*(F$7-1)</f>
        <v>-51986.17735850293</v>
      </c>
      <c r="G540" s="56">
        <f t="shared" ref="G540" si="212">G539*(G$7-1)</f>
        <v>-43005.312387188707</v>
      </c>
      <c r="H540" s="56">
        <f t="shared" ref="H540" si="213">H539*(H$7-1)</f>
        <v>-21911.84982560666</v>
      </c>
      <c r="I540" s="56">
        <f t="shared" ref="I540" si="214">I539*(I$7-1)</f>
        <v>-11104.080575565273</v>
      </c>
      <c r="J540" s="56">
        <f t="shared" ref="J540" si="215">J539*(J$7-1)</f>
        <v>-3637.8169540936569</v>
      </c>
      <c r="L540" s="152" t="s">
        <v>74</v>
      </c>
    </row>
    <row r="541" spans="1:12" ht="14.15" customHeight="1" outlineLevel="1" thickBot="1">
      <c r="A541" s="156"/>
      <c r="B541" s="31" t="s">
        <v>133</v>
      </c>
      <c r="D541" s="152"/>
      <c r="E541" s="32">
        <f>SUM(E539:E540)</f>
        <v>-2883233.9977006433</v>
      </c>
      <c r="F541" s="32">
        <f t="shared" ref="F541" si="216">SUM(F539:F540)</f>
        <v>-270322.16725843004</v>
      </c>
      <c r="G541" s="32">
        <f t="shared" ref="G541" si="217">SUM(G539:G540)</f>
        <v>-259430.56619284337</v>
      </c>
      <c r="H541" s="32">
        <f t="shared" ref="H541" si="218">SUM(H539:H540)</f>
        <v>-176313.37843830016</v>
      </c>
      <c r="I541" s="32">
        <f t="shared" ref="I541" si="219">SUM(I539:I540)</f>
        <v>-144837.54274763804</v>
      </c>
      <c r="J541" s="32">
        <f t="shared" ref="J541" si="220">SUM(J539:J540)</f>
        <v>-137457.44657212705</v>
      </c>
      <c r="K541" s="56"/>
      <c r="L541" s="152"/>
    </row>
    <row r="542" spans="1:12" ht="15" thickBot="1">
      <c r="A542" s="156"/>
    </row>
    <row r="543" spans="1:12" ht="15" thickBot="1">
      <c r="A543" s="3" t="s">
        <v>128</v>
      </c>
      <c r="B543" s="130" t="s">
        <v>153</v>
      </c>
      <c r="C543" s="80"/>
      <c r="D543" s="80"/>
      <c r="E543" s="80"/>
      <c r="F543" s="80"/>
      <c r="G543" s="80"/>
      <c r="H543" s="80"/>
      <c r="I543" s="80"/>
      <c r="J543" s="82"/>
    </row>
    <row r="544" spans="1:12" outlineLevel="1">
      <c r="A544" s="155"/>
    </row>
    <row r="545" spans="1:12" outlineLevel="1">
      <c r="A545" s="156"/>
      <c r="B545" s="25" t="s">
        <v>134</v>
      </c>
      <c r="C545" s="152"/>
      <c r="D545" s="152"/>
      <c r="E545" s="26">
        <f>Inputs!E487</f>
        <v>948163.65501421876</v>
      </c>
      <c r="F545" s="26">
        <f>Inputs!F487</f>
        <v>1012083.8003332946</v>
      </c>
      <c r="G545" s="26">
        <f>Inputs!G487</f>
        <v>1091574.4761768584</v>
      </c>
      <c r="H545" s="26">
        <f>Inputs!H487</f>
        <v>1158415.1727648065</v>
      </c>
      <c r="I545" s="26">
        <f>Inputs!I487</f>
        <v>1201541.5457467705</v>
      </c>
      <c r="J545" s="26">
        <f>Inputs!J487</f>
        <v>1242586.9385176871</v>
      </c>
    </row>
    <row r="546" spans="1:12" outlineLevel="1">
      <c r="A546" s="156"/>
      <c r="B546" s="25" t="s">
        <v>135</v>
      </c>
      <c r="C546" s="152"/>
      <c r="D546" s="152"/>
      <c r="E546" s="26">
        <f>Inputs!E493</f>
        <v>0</v>
      </c>
      <c r="F546" s="26">
        <f>Inputs!F493</f>
        <v>0</v>
      </c>
      <c r="G546" s="26">
        <f>Inputs!G493</f>
        <v>0</v>
      </c>
      <c r="H546" s="26">
        <f>Inputs!H493</f>
        <v>0</v>
      </c>
      <c r="I546" s="26">
        <f>Inputs!I493</f>
        <v>0</v>
      </c>
      <c r="J546" s="26">
        <f>Inputs!J493</f>
        <v>0</v>
      </c>
    </row>
    <row r="547" spans="1:12" outlineLevel="1">
      <c r="A547" s="156"/>
      <c r="C547" s="152"/>
    </row>
    <row r="548" spans="1:12" outlineLevel="1">
      <c r="A548" s="156"/>
      <c r="B548" s="48" t="s">
        <v>347</v>
      </c>
      <c r="C548" s="152"/>
      <c r="D548" s="152" t="s">
        <v>59</v>
      </c>
      <c r="E548" s="56">
        <f>E546-E545</f>
        <v>-948163.65501421876</v>
      </c>
      <c r="F548" s="56">
        <f t="shared" ref="F548:J548" si="221">F546-F545</f>
        <v>-1012083.8003332946</v>
      </c>
      <c r="G548" s="56">
        <f t="shared" si="221"/>
        <v>-1091574.4761768584</v>
      </c>
      <c r="H548" s="56">
        <f t="shared" si="221"/>
        <v>-1158415.1727648065</v>
      </c>
      <c r="I548" s="56">
        <f t="shared" si="221"/>
        <v>-1201541.5457467705</v>
      </c>
      <c r="J548" s="56">
        <f t="shared" si="221"/>
        <v>-1242586.9385176871</v>
      </c>
      <c r="L548" s="152" t="s">
        <v>59</v>
      </c>
    </row>
    <row r="549" spans="1:12" outlineLevel="1">
      <c r="A549" s="156"/>
      <c r="B549" s="48" t="s">
        <v>348</v>
      </c>
      <c r="C549" s="152"/>
      <c r="D549" s="152"/>
      <c r="E549" s="56">
        <f>E548*(E$7-1)</f>
        <v>-244153.97130593317</v>
      </c>
      <c r="F549" s="56">
        <f t="shared" ref="F549" si="222">F548*(F$7-1)</f>
        <v>-240978.90581351143</v>
      </c>
      <c r="G549" s="56">
        <f t="shared" ref="G549" si="223">G548*(G$7-1)</f>
        <v>-216903.99117665793</v>
      </c>
      <c r="H549" s="56">
        <f t="shared" ref="H549" si="224">H548*(H$7-1)</f>
        <v>-164396.16582422794</v>
      </c>
      <c r="I549" s="56">
        <f t="shared" ref="I549" si="225">I548*(I$7-1)</f>
        <v>-99765.712501291739</v>
      </c>
      <c r="J549" s="56">
        <f t="shared" ref="J549" si="226">J548*(J$7-1)</f>
        <v>-33779.078934663434</v>
      </c>
      <c r="L549" s="218" t="s">
        <v>170</v>
      </c>
    </row>
    <row r="550" spans="1:12" ht="15" outlineLevel="1" thickBot="1">
      <c r="A550" s="156"/>
      <c r="B550" s="31" t="s">
        <v>136</v>
      </c>
      <c r="C550" s="152"/>
      <c r="D550" s="152"/>
      <c r="E550" s="32">
        <f>SUM(E548:E549)</f>
        <v>-1192317.6263201518</v>
      </c>
      <c r="F550" s="32">
        <f t="shared" ref="F550" si="227">SUM(F548:F549)</f>
        <v>-1253062.706146806</v>
      </c>
      <c r="G550" s="32">
        <f t="shared" ref="G550" si="228">SUM(G548:G549)</f>
        <v>-1308478.4673535163</v>
      </c>
      <c r="H550" s="32">
        <f t="shared" ref="H550" si="229">SUM(H548:H549)</f>
        <v>-1322811.3385890345</v>
      </c>
      <c r="I550" s="32">
        <f t="shared" ref="I550" si="230">SUM(I548:I549)</f>
        <v>-1301307.2582480621</v>
      </c>
      <c r="J550" s="32">
        <f t="shared" ref="J550" si="231">SUM(J548:J549)</f>
        <v>-1276366.0174523506</v>
      </c>
      <c r="K550" s="43"/>
      <c r="L550" s="152"/>
    </row>
    <row r="551" spans="1:12" ht="15" thickBot="1">
      <c r="A551" s="157"/>
    </row>
    <row r="552" spans="1:12" ht="15" thickBot="1">
      <c r="A552" s="3" t="s">
        <v>128</v>
      </c>
      <c r="B552" s="130" t="s">
        <v>154</v>
      </c>
      <c r="C552" s="80"/>
      <c r="D552" s="80"/>
      <c r="E552" s="80"/>
      <c r="F552" s="80"/>
      <c r="G552" s="80"/>
      <c r="H552" s="80"/>
      <c r="I552" s="80"/>
      <c r="J552" s="82"/>
    </row>
    <row r="553" spans="1:12" outlineLevel="1">
      <c r="A553" s="155"/>
    </row>
    <row r="554" spans="1:12" outlineLevel="1">
      <c r="A554" s="156"/>
      <c r="B554" s="25" t="s">
        <v>137</v>
      </c>
      <c r="C554" s="152"/>
      <c r="D554" s="152"/>
      <c r="E554" s="26">
        <f>Inputs!E497</f>
        <v>49959.17558167113</v>
      </c>
      <c r="F554" s="26">
        <f>Inputs!F497</f>
        <v>49657.317302202107</v>
      </c>
      <c r="G554" s="26">
        <f>Inputs!G497</f>
        <v>49968.127399891891</v>
      </c>
      <c r="H554" s="26">
        <f>Inputs!H497</f>
        <v>49941.65030951731</v>
      </c>
      <c r="I554" s="26">
        <f>Inputs!I497</f>
        <v>49915.187248812261</v>
      </c>
      <c r="J554" s="26">
        <f>Inputs!J497</f>
        <v>49888.738210342708</v>
      </c>
    </row>
    <row r="555" spans="1:12" outlineLevel="1">
      <c r="A555" s="156"/>
      <c r="B555" s="25" t="s">
        <v>138</v>
      </c>
      <c r="C555" s="152"/>
      <c r="D555" s="152"/>
      <c r="E555" s="26">
        <f>Inputs!E498</f>
        <v>0</v>
      </c>
      <c r="F555" s="26">
        <f>Inputs!F498</f>
        <v>0</v>
      </c>
      <c r="G555" s="26">
        <f>Inputs!G498</f>
        <v>0</v>
      </c>
      <c r="H555" s="26">
        <f>Inputs!H498</f>
        <v>0</v>
      </c>
      <c r="I555" s="26">
        <f>Inputs!I498</f>
        <v>0</v>
      </c>
      <c r="J555" s="26">
        <f>Inputs!J498</f>
        <v>0</v>
      </c>
    </row>
    <row r="556" spans="1:12" outlineLevel="1">
      <c r="A556" s="156"/>
      <c r="C556" s="152"/>
    </row>
    <row r="557" spans="1:12" outlineLevel="1">
      <c r="A557" s="156"/>
      <c r="B557" s="48" t="s">
        <v>347</v>
      </c>
      <c r="C557" s="152"/>
      <c r="D557" s="152" t="s">
        <v>59</v>
      </c>
      <c r="E557" s="56">
        <f>E555-E554</f>
        <v>-49959.17558167113</v>
      </c>
      <c r="F557" s="56">
        <f t="shared" ref="F557:J557" si="232">F555-F554</f>
        <v>-49657.317302202107</v>
      </c>
      <c r="G557" s="56">
        <f t="shared" si="232"/>
        <v>-49968.127399891891</v>
      </c>
      <c r="H557" s="56">
        <f t="shared" si="232"/>
        <v>-49941.65030951731</v>
      </c>
      <c r="I557" s="56">
        <f t="shared" si="232"/>
        <v>-49915.187248812261</v>
      </c>
      <c r="J557" s="56">
        <f t="shared" si="232"/>
        <v>-49888.738210342708</v>
      </c>
      <c r="L557" s="152" t="s">
        <v>59</v>
      </c>
    </row>
    <row r="558" spans="1:12" outlineLevel="1">
      <c r="A558" s="156"/>
      <c r="B558" s="48" t="s">
        <v>348</v>
      </c>
      <c r="C558" s="152"/>
      <c r="D558" s="152"/>
      <c r="E558" s="56">
        <f>E557*(E$7-1)</f>
        <v>-12864.584143179894</v>
      </c>
      <c r="F558" s="56">
        <f t="shared" ref="F558" si="233">F557*(F$7-1)</f>
        <v>-11823.49325735508</v>
      </c>
      <c r="G558" s="56">
        <f t="shared" ref="G558" si="234">G557*(G$7-1)</f>
        <v>-9929.0396589524462</v>
      </c>
      <c r="H558" s="56">
        <f t="shared" ref="H558" si="235">H557*(H$7-1)</f>
        <v>-7087.4553604331413</v>
      </c>
      <c r="I558" s="56">
        <f t="shared" ref="I558" si="236">I557*(I$7-1)</f>
        <v>-4144.5293657475122</v>
      </c>
      <c r="J558" s="56">
        <f t="shared" ref="J558" si="237">J557*(J$7-1)</f>
        <v>-1356.1993722292284</v>
      </c>
      <c r="L558" s="218" t="s">
        <v>170</v>
      </c>
    </row>
    <row r="559" spans="1:12" ht="15" outlineLevel="1" thickBot="1">
      <c r="A559" s="156"/>
      <c r="B559" s="31" t="s">
        <v>139</v>
      </c>
      <c r="C559" s="152"/>
      <c r="D559" s="152"/>
      <c r="E559" s="32">
        <f>SUM(E557:E558)</f>
        <v>-62823.759724851028</v>
      </c>
      <c r="F559" s="32">
        <f t="shared" ref="F559" si="238">SUM(F557:F558)</f>
        <v>-61480.810559557183</v>
      </c>
      <c r="G559" s="32">
        <f t="shared" ref="G559" si="239">SUM(G557:G558)</f>
        <v>-59897.167058844338</v>
      </c>
      <c r="H559" s="32">
        <f t="shared" ref="H559" si="240">SUM(H557:H558)</f>
        <v>-57029.105669950455</v>
      </c>
      <c r="I559" s="32">
        <f t="shared" ref="I559" si="241">SUM(I557:I558)</f>
        <v>-54059.716614559773</v>
      </c>
      <c r="J559" s="32">
        <f t="shared" ref="J559" si="242">SUM(J557:J558)</f>
        <v>-51244.93758257194</v>
      </c>
      <c r="K559" s="43"/>
      <c r="L559" s="152"/>
    </row>
    <row r="560" spans="1:12" ht="15" thickBot="1">
      <c r="A560" s="157"/>
    </row>
    <row r="561" spans="1:12" ht="15" thickBot="1">
      <c r="A561" s="3" t="s">
        <v>128</v>
      </c>
      <c r="B561" s="130" t="s">
        <v>155</v>
      </c>
      <c r="C561" s="80"/>
      <c r="D561" s="80"/>
      <c r="E561" s="80"/>
      <c r="F561" s="80"/>
      <c r="G561" s="80"/>
      <c r="H561" s="80"/>
      <c r="I561" s="80"/>
      <c r="J561" s="82"/>
    </row>
    <row r="562" spans="1:12" outlineLevel="1">
      <c r="A562" s="155"/>
    </row>
    <row r="563" spans="1:12" outlineLevel="1">
      <c r="A563" s="156"/>
      <c r="B563" s="25" t="s">
        <v>142</v>
      </c>
      <c r="C563" s="152"/>
      <c r="D563" s="152"/>
      <c r="E563" s="26">
        <f>Inputs!E502</f>
        <v>174857.11453584896</v>
      </c>
      <c r="F563" s="26">
        <f>Inputs!F502</f>
        <v>0</v>
      </c>
      <c r="G563" s="26">
        <f>Inputs!G502</f>
        <v>0</v>
      </c>
      <c r="H563" s="26">
        <f>Inputs!H502</f>
        <v>0</v>
      </c>
      <c r="I563" s="26">
        <f>Inputs!I502</f>
        <v>0</v>
      </c>
      <c r="J563" s="26">
        <f>Inputs!J502</f>
        <v>0</v>
      </c>
    </row>
    <row r="564" spans="1:12" outlineLevel="1">
      <c r="A564" s="156"/>
      <c r="B564" s="25" t="s">
        <v>143</v>
      </c>
      <c r="C564" s="152"/>
      <c r="D564" s="152"/>
      <c r="E564" s="26">
        <f>Inputs!E503</f>
        <v>0</v>
      </c>
      <c r="F564" s="26">
        <f>Inputs!F503</f>
        <v>0</v>
      </c>
      <c r="G564" s="26">
        <f>Inputs!G503</f>
        <v>0</v>
      </c>
      <c r="H564" s="26">
        <f>Inputs!H503</f>
        <v>0</v>
      </c>
      <c r="I564" s="26">
        <f>Inputs!I503</f>
        <v>0</v>
      </c>
      <c r="J564" s="26">
        <f>Inputs!J503</f>
        <v>0</v>
      </c>
    </row>
    <row r="565" spans="1:12" outlineLevel="1">
      <c r="A565" s="156"/>
      <c r="C565" s="152"/>
    </row>
    <row r="566" spans="1:12" outlineLevel="1">
      <c r="A566" s="156"/>
      <c r="B566" s="48" t="s">
        <v>347</v>
      </c>
      <c r="C566" s="152"/>
      <c r="D566" s="152" t="s">
        <v>59</v>
      </c>
      <c r="E566" s="56">
        <f>E564-E563</f>
        <v>-174857.11453584896</v>
      </c>
      <c r="F566" s="56">
        <f t="shared" ref="F566:J566" si="243">F564-F563</f>
        <v>0</v>
      </c>
      <c r="G566" s="56">
        <f t="shared" si="243"/>
        <v>0</v>
      </c>
      <c r="H566" s="56">
        <f t="shared" si="243"/>
        <v>0</v>
      </c>
      <c r="I566" s="56">
        <f t="shared" si="243"/>
        <v>0</v>
      </c>
      <c r="J566" s="56">
        <f t="shared" si="243"/>
        <v>0</v>
      </c>
      <c r="L566" s="152" t="s">
        <v>59</v>
      </c>
    </row>
    <row r="567" spans="1:12" outlineLevel="1">
      <c r="A567" s="156"/>
      <c r="B567" s="48" t="s">
        <v>348</v>
      </c>
      <c r="C567" s="152"/>
      <c r="D567" s="152"/>
      <c r="E567" s="56">
        <f>E566*(E$7-1)</f>
        <v>-45026.044501129632</v>
      </c>
      <c r="F567" s="56">
        <f t="shared" ref="F567" si="244">F566*(F$7-1)</f>
        <v>0</v>
      </c>
      <c r="G567" s="56">
        <f t="shared" ref="G567" si="245">G566*(G$7-1)</f>
        <v>0</v>
      </c>
      <c r="H567" s="56">
        <f t="shared" ref="H567" si="246">H566*(H$7-1)</f>
        <v>0</v>
      </c>
      <c r="I567" s="56">
        <f t="shared" ref="I567" si="247">I566*(I$7-1)</f>
        <v>0</v>
      </c>
      <c r="J567" s="56">
        <f t="shared" ref="J567" si="248">J566*(J$7-1)</f>
        <v>0</v>
      </c>
      <c r="L567" s="218" t="s">
        <v>170</v>
      </c>
    </row>
    <row r="568" spans="1:12" ht="15" outlineLevel="1" thickBot="1">
      <c r="A568" s="156"/>
      <c r="B568" s="31" t="s">
        <v>144</v>
      </c>
      <c r="C568" s="152"/>
      <c r="D568" s="152"/>
      <c r="E568" s="32">
        <f>SUM(E566:E567)</f>
        <v>-219883.15903697858</v>
      </c>
      <c r="F568" s="32">
        <f t="shared" ref="F568" si="249">SUM(F566:F567)</f>
        <v>0</v>
      </c>
      <c r="G568" s="32">
        <f t="shared" ref="G568" si="250">SUM(G566:G567)</f>
        <v>0</v>
      </c>
      <c r="H568" s="32">
        <f t="shared" ref="H568" si="251">SUM(H566:H567)</f>
        <v>0</v>
      </c>
      <c r="I568" s="32">
        <f t="shared" ref="I568" si="252">SUM(I566:I567)</f>
        <v>0</v>
      </c>
      <c r="J568" s="32">
        <f t="shared" ref="J568" si="253">SUM(J566:J567)</f>
        <v>0</v>
      </c>
      <c r="K568" s="43"/>
      <c r="L568" s="152"/>
    </row>
    <row r="569" spans="1:12" ht="15" thickBot="1">
      <c r="A569" s="157"/>
      <c r="B569" s="31"/>
      <c r="C569" s="152"/>
      <c r="D569" s="152"/>
      <c r="E569" s="44"/>
      <c r="F569" s="44"/>
      <c r="G569" s="44"/>
      <c r="H569" s="44"/>
      <c r="I569" s="44"/>
      <c r="J569" s="44"/>
      <c r="K569" s="43"/>
    </row>
    <row r="570" spans="1:12" ht="15" thickBot="1">
      <c r="A570" s="3" t="s">
        <v>128</v>
      </c>
      <c r="B570" s="130" t="s">
        <v>234</v>
      </c>
      <c r="C570" s="80"/>
      <c r="D570" s="80"/>
      <c r="E570" s="80"/>
      <c r="F570" s="80"/>
      <c r="G570" s="80"/>
      <c r="H570" s="80"/>
      <c r="I570" s="80"/>
      <c r="J570" s="82"/>
    </row>
    <row r="571" spans="1:12" outlineLevel="1">
      <c r="A571" s="215"/>
    </row>
    <row r="572" spans="1:12" outlineLevel="1">
      <c r="A572" s="216"/>
      <c r="B572" t="s">
        <v>349</v>
      </c>
      <c r="E572" s="26">
        <f>Inputs!E514</f>
        <v>1177182.5241817164</v>
      </c>
      <c r="F572" s="26">
        <f>Inputs!F514</f>
        <v>1389743.9112371737</v>
      </c>
      <c r="G572" s="26">
        <f>Inputs!G514</f>
        <v>1626565.0269305794</v>
      </c>
      <c r="H572" s="26">
        <f>Inputs!H514</f>
        <v>1580633.0413183877</v>
      </c>
      <c r="I572" s="26">
        <f>Inputs!I514</f>
        <v>1536515.794297006</v>
      </c>
      <c r="J572" s="26">
        <f>Inputs!J514</f>
        <v>1494504.7032684293</v>
      </c>
    </row>
    <row r="573" spans="1:12" outlineLevel="1">
      <c r="A573" s="216"/>
      <c r="B573" s="118" t="s">
        <v>204</v>
      </c>
      <c r="E573" s="26">
        <f>Inputs!E523</f>
        <v>587824.12167985842</v>
      </c>
      <c r="F573" s="26">
        <f>Inputs!F523</f>
        <v>584272.43020507426</v>
      </c>
      <c r="G573" s="26">
        <f>Inputs!G523</f>
        <v>587929.4495725187</v>
      </c>
      <c r="H573" s="26">
        <f>Inputs!H523</f>
        <v>587617.91776253842</v>
      </c>
      <c r="I573" s="26">
        <f>Inputs!I523</f>
        <v>587306.55102690298</v>
      </c>
      <c r="J573" s="26">
        <f>Inputs!J523</f>
        <v>586995.34927814256</v>
      </c>
    </row>
    <row r="574" spans="1:12" outlineLevel="1">
      <c r="A574" s="216"/>
    </row>
    <row r="575" spans="1:12" outlineLevel="1">
      <c r="A575" s="216"/>
      <c r="B575" s="48" t="s">
        <v>347</v>
      </c>
      <c r="C575" s="152"/>
      <c r="D575" s="152" t="s">
        <v>59</v>
      </c>
      <c r="E575" s="56">
        <f>E573-E572</f>
        <v>-589358.40250185796</v>
      </c>
      <c r="F575" s="56">
        <f t="shared" ref="F575:J575" si="254">F573-F572</f>
        <v>-805471.48103209946</v>
      </c>
      <c r="G575" s="56">
        <f t="shared" si="254"/>
        <v>-1038635.5773580607</v>
      </c>
      <c r="H575" s="56">
        <f t="shared" si="254"/>
        <v>-993015.12355584931</v>
      </c>
      <c r="I575" s="56">
        <f t="shared" si="254"/>
        <v>-949209.243270103</v>
      </c>
      <c r="J575" s="56">
        <f t="shared" si="254"/>
        <v>-907509.35399028671</v>
      </c>
      <c r="L575" s="152" t="s">
        <v>59</v>
      </c>
    </row>
    <row r="576" spans="1:12" outlineLevel="1">
      <c r="A576" s="216"/>
      <c r="B576" s="48" t="s">
        <v>348</v>
      </c>
      <c r="C576" s="152"/>
      <c r="D576" s="152"/>
      <c r="E576" s="56">
        <f>E575*(E$7-1)</f>
        <v>-151760.92622026458</v>
      </c>
      <c r="F576" s="56">
        <f t="shared" ref="F576" si="255">F575*(F$7-1)</f>
        <v>-191784.15473025379</v>
      </c>
      <c r="G576" s="56">
        <f t="shared" ref="G576" si="256">G575*(G$7-1)</f>
        <v>-206384.63707586267</v>
      </c>
      <c r="H576" s="56">
        <f t="shared" ref="H576" si="257">H575*(H$7-1)</f>
        <v>-140923.46401888665</v>
      </c>
      <c r="I576" s="56">
        <f t="shared" ref="I576" si="258">I575*(I$7-1)</f>
        <v>-78814.200643222604</v>
      </c>
      <c r="J576" s="56">
        <f t="shared" ref="J576" si="259">J575*(J$7-1)</f>
        <v>-24670.169267151825</v>
      </c>
      <c r="L576" s="218" t="s">
        <v>170</v>
      </c>
    </row>
    <row r="577" spans="1:18" ht="15" outlineLevel="1" thickBot="1">
      <c r="A577" s="216"/>
      <c r="B577" s="31" t="s">
        <v>205</v>
      </c>
      <c r="C577" s="152"/>
      <c r="D577" s="152"/>
      <c r="E577" s="32">
        <f>SUM(E575:E576)</f>
        <v>-741119.32872212259</v>
      </c>
      <c r="F577" s="32">
        <f t="shared" ref="F577" si="260">SUM(F575:F576)</f>
        <v>-997255.63576235319</v>
      </c>
      <c r="G577" s="32">
        <f t="shared" ref="G577" si="261">SUM(G575:G576)</f>
        <v>-1245020.2144339234</v>
      </c>
      <c r="H577" s="32">
        <f t="shared" ref="H577" si="262">SUM(H575:H576)</f>
        <v>-1133938.587574736</v>
      </c>
      <c r="I577" s="32">
        <f t="shared" ref="I577" si="263">SUM(I575:I576)</f>
        <v>-1028023.4439133257</v>
      </c>
      <c r="J577" s="32">
        <f t="shared" ref="J577" si="264">SUM(J575:J576)</f>
        <v>-932179.52325743856</v>
      </c>
      <c r="K577" s="43"/>
      <c r="L577" s="152"/>
    </row>
    <row r="578" spans="1:18" ht="15" outlineLevel="1" thickBot="1">
      <c r="A578" s="216"/>
      <c r="E578" s="43"/>
      <c r="F578" s="43"/>
      <c r="G578" s="43"/>
      <c r="H578" s="43"/>
      <c r="I578" s="43"/>
      <c r="J578" s="43"/>
    </row>
    <row r="579" spans="1:18" ht="15" thickBot="1">
      <c r="A579" s="3" t="s">
        <v>128</v>
      </c>
      <c r="B579" s="130" t="s">
        <v>235</v>
      </c>
      <c r="C579" s="80"/>
      <c r="D579" s="80"/>
      <c r="E579" s="80"/>
      <c r="F579" s="80"/>
      <c r="G579" s="80"/>
      <c r="H579" s="80"/>
      <c r="I579" s="80"/>
      <c r="J579" s="82"/>
    </row>
    <row r="580" spans="1:18" outlineLevel="1">
      <c r="A580" s="156"/>
    </row>
    <row r="581" spans="1:18" outlineLevel="1">
      <c r="A581" s="156"/>
      <c r="B581" s="59" t="s">
        <v>124</v>
      </c>
    </row>
    <row r="582" spans="1:18" s="150" customFormat="1" ht="14.5" customHeight="1" outlineLevel="1">
      <c r="A582" s="156"/>
      <c r="B582" s="25" t="s">
        <v>122</v>
      </c>
      <c r="C582" s="45"/>
      <c r="D582" s="152"/>
      <c r="F582" s="152"/>
      <c r="G582" s="152"/>
      <c r="H582" s="152"/>
      <c r="I582" s="152"/>
      <c r="J582" s="152"/>
      <c r="K582" s="27"/>
      <c r="P582" s="22"/>
      <c r="Q582" s="22"/>
      <c r="R582" s="22"/>
    </row>
    <row r="583" spans="1:18" s="150" customFormat="1" ht="14.5" customHeight="1" outlineLevel="1">
      <c r="A583" s="156"/>
      <c r="B583" s="25" t="s">
        <v>123</v>
      </c>
      <c r="C583" s="45"/>
      <c r="D583" s="152"/>
      <c r="E583" s="197" t="s">
        <v>126</v>
      </c>
      <c r="F583" s="152"/>
      <c r="G583" s="152"/>
      <c r="H583" s="152"/>
      <c r="I583" s="152"/>
      <c r="J583" s="152"/>
      <c r="K583" s="27"/>
      <c r="P583" s="22"/>
      <c r="Q583" s="22"/>
      <c r="R583" s="22"/>
    </row>
    <row r="584" spans="1:18" outlineLevel="1">
      <c r="A584" s="156"/>
      <c r="F584" s="197"/>
      <c r="G584" s="197"/>
      <c r="H584" s="197"/>
      <c r="I584" s="197"/>
      <c r="J584" s="197"/>
      <c r="K584" s="27"/>
      <c r="L584" s="150"/>
    </row>
    <row r="585" spans="1:18" s="150" customFormat="1" ht="13" customHeight="1" outlineLevel="1">
      <c r="A585" s="156"/>
      <c r="B585" s="25" t="s">
        <v>72</v>
      </c>
      <c r="C585" s="152"/>
      <c r="D585" s="152" t="s">
        <v>59</v>
      </c>
      <c r="E585" s="152"/>
      <c r="F585" s="152"/>
      <c r="G585" s="152"/>
      <c r="H585" s="152"/>
      <c r="I585" s="152"/>
      <c r="J585" s="152"/>
      <c r="K585" s="30"/>
      <c r="L585" s="152" t="s">
        <v>59</v>
      </c>
      <c r="P585" s="22"/>
      <c r="Q585" s="22"/>
      <c r="R585" s="22"/>
    </row>
    <row r="586" spans="1:18" s="150" customFormat="1" ht="13" customHeight="1" outlineLevel="1">
      <c r="A586" s="156"/>
      <c r="B586" s="25" t="s">
        <v>73</v>
      </c>
      <c r="C586" s="152"/>
      <c r="D586" s="152"/>
      <c r="E586" s="152"/>
      <c r="F586" s="152"/>
      <c r="G586" s="152"/>
      <c r="H586" s="152"/>
      <c r="I586" s="152"/>
      <c r="J586" s="152"/>
      <c r="K586" s="29"/>
      <c r="L586" s="218" t="s">
        <v>170</v>
      </c>
      <c r="P586" s="22"/>
      <c r="Q586" s="22"/>
      <c r="R586" s="22"/>
    </row>
    <row r="587" spans="1:18" s="150" customFormat="1" ht="13" customHeight="1" outlineLevel="1">
      <c r="A587" s="156"/>
      <c r="B587" s="31" t="s">
        <v>121</v>
      </c>
      <c r="C587" s="152"/>
      <c r="E587" s="152"/>
      <c r="F587" s="152"/>
      <c r="G587" s="152"/>
      <c r="H587" s="152"/>
      <c r="I587" s="152"/>
      <c r="J587" s="152"/>
      <c r="K587" s="29"/>
      <c r="P587" s="22"/>
      <c r="Q587" s="22"/>
      <c r="R587" s="22"/>
    </row>
    <row r="588" spans="1:18" ht="15" outlineLevel="1" thickBot="1">
      <c r="A588" s="156"/>
    </row>
    <row r="589" spans="1:18" s="150" customFormat="1" ht="15" customHeight="1" thickBot="1">
      <c r="A589" s="3" t="s">
        <v>128</v>
      </c>
      <c r="B589" s="130" t="s">
        <v>416</v>
      </c>
      <c r="C589" s="80"/>
      <c r="D589" s="80"/>
      <c r="E589" s="80"/>
      <c r="F589" s="80"/>
      <c r="G589" s="80"/>
      <c r="H589" s="80"/>
      <c r="I589" s="80"/>
      <c r="J589" s="82"/>
      <c r="L589" s="22"/>
      <c r="P589" s="22"/>
      <c r="Q589" s="22"/>
      <c r="R589" s="22"/>
    </row>
    <row r="590" spans="1:18" outlineLevel="1">
      <c r="A590" s="155"/>
    </row>
    <row r="591" spans="1:18" outlineLevel="1">
      <c r="A591" s="156"/>
      <c r="B591" s="59" t="s">
        <v>124</v>
      </c>
    </row>
    <row r="592" spans="1:18" s="150" customFormat="1" ht="14.5" customHeight="1" outlineLevel="1">
      <c r="A592" s="156"/>
      <c r="B592" s="25" t="s">
        <v>122</v>
      </c>
      <c r="C592" s="45"/>
      <c r="D592" s="152"/>
      <c r="E592" s="197" t="s">
        <v>376</v>
      </c>
      <c r="F592" s="197"/>
      <c r="G592" s="197"/>
      <c r="H592" s="197"/>
      <c r="I592" s="197"/>
      <c r="J592" s="197"/>
      <c r="K592" s="27"/>
      <c r="P592" s="22"/>
      <c r="Q592" s="22"/>
      <c r="R592" s="22"/>
    </row>
    <row r="593" spans="1:18" s="150" customFormat="1" ht="14.5" customHeight="1" outlineLevel="1">
      <c r="A593" s="156"/>
      <c r="B593" s="25" t="s">
        <v>123</v>
      </c>
      <c r="C593" s="45"/>
      <c r="D593" s="152"/>
      <c r="E593" s="152"/>
      <c r="F593" s="152"/>
      <c r="G593" s="152"/>
      <c r="H593" s="152"/>
      <c r="I593" s="152"/>
      <c r="J593" s="152"/>
      <c r="K593" s="27"/>
      <c r="P593" s="22"/>
      <c r="Q593" s="22"/>
      <c r="R593" s="22"/>
    </row>
    <row r="594" spans="1:18" outlineLevel="1">
      <c r="A594" s="156"/>
      <c r="K594" s="27"/>
      <c r="L594" s="150"/>
    </row>
    <row r="595" spans="1:18" s="150" customFormat="1" ht="13" customHeight="1" outlineLevel="1">
      <c r="A595" s="156"/>
      <c r="B595" s="25" t="s">
        <v>72</v>
      </c>
      <c r="C595" s="152"/>
      <c r="D595" s="152" t="s">
        <v>59</v>
      </c>
      <c r="E595" s="152"/>
      <c r="F595" s="152"/>
      <c r="G595" s="152"/>
      <c r="H595" s="152"/>
      <c r="I595" s="152"/>
      <c r="J595" s="152"/>
      <c r="K595" s="29"/>
      <c r="L595" s="152" t="s">
        <v>59</v>
      </c>
      <c r="P595" s="22"/>
      <c r="Q595" s="22"/>
      <c r="R595" s="22"/>
    </row>
    <row r="596" spans="1:18" s="150" customFormat="1" ht="13" customHeight="1" outlineLevel="1">
      <c r="A596" s="156"/>
      <c r="B596" s="25" t="s">
        <v>73</v>
      </c>
      <c r="C596" s="152"/>
      <c r="D596" s="152"/>
      <c r="E596" s="152"/>
      <c r="F596" s="152"/>
      <c r="G596" s="152"/>
      <c r="H596" s="152"/>
      <c r="I596" s="152"/>
      <c r="J596" s="152"/>
      <c r="K596" s="29"/>
      <c r="L596" s="218" t="s">
        <v>170</v>
      </c>
      <c r="P596" s="22"/>
      <c r="Q596" s="22"/>
      <c r="R596" s="22"/>
    </row>
    <row r="597" spans="1:18" s="150" customFormat="1" ht="13" customHeight="1" outlineLevel="1">
      <c r="A597" s="156"/>
      <c r="B597" s="31" t="s">
        <v>121</v>
      </c>
      <c r="C597" s="152"/>
      <c r="D597" s="152"/>
      <c r="E597" s="152"/>
      <c r="F597" s="152"/>
      <c r="G597" s="152"/>
      <c r="H597" s="152"/>
      <c r="I597" s="152"/>
      <c r="J597" s="152"/>
      <c r="K597" s="29"/>
      <c r="L597" s="152"/>
      <c r="P597" s="22"/>
      <c r="Q597" s="22"/>
      <c r="R597" s="22"/>
    </row>
    <row r="598" spans="1:18" ht="15" thickBot="1">
      <c r="A598" s="156"/>
    </row>
    <row r="599" spans="1:18" s="150" customFormat="1" ht="15" customHeight="1" thickBot="1">
      <c r="A599" s="3" t="s">
        <v>128</v>
      </c>
      <c r="B599" s="130" t="s">
        <v>342</v>
      </c>
      <c r="C599" s="80"/>
      <c r="D599" s="80"/>
      <c r="E599" s="80"/>
      <c r="F599" s="80"/>
      <c r="G599" s="80"/>
      <c r="H599" s="80"/>
      <c r="I599" s="80"/>
      <c r="J599" s="82"/>
      <c r="L599" s="22"/>
      <c r="P599" s="22"/>
      <c r="Q599" s="22"/>
      <c r="R599" s="22"/>
    </row>
    <row r="600" spans="1:18" outlineLevel="1">
      <c r="A600" s="155"/>
    </row>
    <row r="601" spans="1:18" outlineLevel="1">
      <c r="A601" s="156"/>
      <c r="B601" t="s">
        <v>344</v>
      </c>
      <c r="E601" s="26">
        <f>Inputs!E531</f>
        <v>211243.06074838326</v>
      </c>
      <c r="F601" s="26">
        <f>Inputs!F531</f>
        <v>184735.82144519108</v>
      </c>
      <c r="G601" s="26">
        <f>Inputs!G531</f>
        <v>189128.12851151393</v>
      </c>
      <c r="H601" s="26">
        <f>Inputs!H531</f>
        <v>195315.44899835865</v>
      </c>
      <c r="I601" s="26">
        <f>Inputs!I531</f>
        <v>191273.06987422009</v>
      </c>
      <c r="J601" s="26">
        <f>Inputs!J531</f>
        <v>192175.73825192251</v>
      </c>
    </row>
    <row r="602" spans="1:18" outlineLevel="1">
      <c r="A602" s="156"/>
      <c r="B602" s="118" t="s">
        <v>345</v>
      </c>
      <c r="E602" s="26">
        <f>Inputs!E532</f>
        <v>0</v>
      </c>
      <c r="F602" s="26">
        <f>Inputs!F532</f>
        <v>0</v>
      </c>
      <c r="G602" s="26">
        <f>Inputs!G532</f>
        <v>0</v>
      </c>
      <c r="H602" s="26">
        <f>Inputs!H532</f>
        <v>0</v>
      </c>
      <c r="I602" s="26">
        <f>Inputs!I532</f>
        <v>0</v>
      </c>
      <c r="J602" s="26">
        <f>Inputs!J532</f>
        <v>0</v>
      </c>
    </row>
    <row r="603" spans="1:18" outlineLevel="1">
      <c r="A603" s="156"/>
    </row>
    <row r="604" spans="1:18" outlineLevel="1">
      <c r="A604" s="156"/>
      <c r="B604" s="25" t="s">
        <v>72</v>
      </c>
      <c r="D604" s="152" t="s">
        <v>59</v>
      </c>
      <c r="E604" s="56">
        <f>E602-E601</f>
        <v>-211243.06074838326</v>
      </c>
      <c r="F604" s="56">
        <f t="shared" ref="F604:J604" si="265">F602-F601</f>
        <v>-184735.82144519108</v>
      </c>
      <c r="G604" s="56">
        <f t="shared" si="265"/>
        <v>-189128.12851151393</v>
      </c>
      <c r="H604" s="56">
        <f t="shared" si="265"/>
        <v>-195315.44899835865</v>
      </c>
      <c r="I604" s="56">
        <f t="shared" si="265"/>
        <v>-191273.06987422009</v>
      </c>
      <c r="J604" s="56">
        <f t="shared" si="265"/>
        <v>-192175.73825192251</v>
      </c>
      <c r="K604" s="29"/>
      <c r="L604" s="152" t="s">
        <v>59</v>
      </c>
    </row>
    <row r="605" spans="1:18" outlineLevel="1">
      <c r="B605" s="25" t="s">
        <v>73</v>
      </c>
      <c r="E605" s="56">
        <f>E604*(E$7-1)</f>
        <v>-54395.495882791278</v>
      </c>
      <c r="F605" s="56">
        <f t="shared" ref="F605:J605" si="266">F604*(F$7-1)</f>
        <v>-43985.919053108148</v>
      </c>
      <c r="G605" s="56">
        <f t="shared" si="266"/>
        <v>-37581.169964322893</v>
      </c>
      <c r="H605" s="56">
        <f t="shared" si="266"/>
        <v>-27718.137414354143</v>
      </c>
      <c r="I605" s="56">
        <f t="shared" si="266"/>
        <v>-15881.676472910442</v>
      </c>
      <c r="J605" s="56">
        <f t="shared" si="266"/>
        <v>-5224.1973825049254</v>
      </c>
      <c r="L605" s="218" t="s">
        <v>170</v>
      </c>
    </row>
    <row r="606" spans="1:18" ht="15" thickBot="1">
      <c r="B606" s="31" t="s">
        <v>346</v>
      </c>
      <c r="E606" s="32">
        <f>SUM(E604:E605)</f>
        <v>-265638.55663117452</v>
      </c>
      <c r="F606" s="32">
        <f t="shared" ref="F606:J606" si="267">SUM(F604:F605)</f>
        <v>-228721.74049829922</v>
      </c>
      <c r="G606" s="32">
        <f t="shared" si="267"/>
        <v>-226709.29847583681</v>
      </c>
      <c r="H606" s="32">
        <f t="shared" si="267"/>
        <v>-223033.58641271279</v>
      </c>
      <c r="I606" s="32">
        <f t="shared" si="267"/>
        <v>-207154.74634713054</v>
      </c>
      <c r="J606" s="32">
        <f t="shared" si="267"/>
        <v>-197399.93563442744</v>
      </c>
    </row>
    <row r="607" spans="1:18" ht="15" thickBot="1"/>
    <row r="608" spans="1:18" s="150" customFormat="1" ht="15" customHeight="1" thickBot="1">
      <c r="A608" s="3" t="s">
        <v>128</v>
      </c>
      <c r="B608" s="130" t="s">
        <v>372</v>
      </c>
      <c r="C608" s="80"/>
      <c r="D608" s="80"/>
      <c r="E608" s="80"/>
      <c r="F608" s="80"/>
      <c r="G608" s="80"/>
      <c r="H608" s="80"/>
      <c r="I608" s="80"/>
      <c r="J608" s="82"/>
      <c r="L608" s="22"/>
      <c r="P608" s="22"/>
      <c r="Q608" s="22"/>
      <c r="R608" s="22"/>
    </row>
    <row r="609" spans="1:18" outlineLevel="1">
      <c r="A609" s="153"/>
      <c r="B609" s="31"/>
    </row>
    <row r="610" spans="1:18" outlineLevel="1">
      <c r="A610" s="153"/>
      <c r="B610" t="s">
        <v>392</v>
      </c>
    </row>
    <row r="611" spans="1:18" outlineLevel="1">
      <c r="A611" s="153"/>
      <c r="B611" s="118" t="s">
        <v>373</v>
      </c>
      <c r="E611" s="197" t="s">
        <v>376</v>
      </c>
    </row>
    <row r="612" spans="1:18" outlineLevel="1">
      <c r="A612" s="153"/>
    </row>
    <row r="613" spans="1:18" outlineLevel="1">
      <c r="A613" s="153"/>
      <c r="B613" s="25" t="s">
        <v>72</v>
      </c>
      <c r="D613" s="152" t="s">
        <v>59</v>
      </c>
      <c r="E613" s="152"/>
      <c r="F613" s="152"/>
      <c r="G613" s="152"/>
      <c r="H613" s="152"/>
      <c r="I613" s="152"/>
      <c r="J613" s="152"/>
      <c r="K613" s="29"/>
      <c r="L613" s="152" t="s">
        <v>59</v>
      </c>
      <c r="M613" s="150"/>
    </row>
    <row r="614" spans="1:18" outlineLevel="1">
      <c r="A614" s="153"/>
      <c r="B614" s="25" t="s">
        <v>73</v>
      </c>
      <c r="L614" s="218" t="s">
        <v>170</v>
      </c>
      <c r="M614" s="150"/>
    </row>
    <row r="615" spans="1:18" outlineLevel="1">
      <c r="A615" s="153"/>
      <c r="B615" s="31" t="s">
        <v>393</v>
      </c>
    </row>
    <row r="616" spans="1:18" ht="15" thickBot="1">
      <c r="A616" s="153"/>
      <c r="B616" s="31"/>
    </row>
    <row r="617" spans="1:18" s="150" customFormat="1" ht="15" customHeight="1" thickBot="1">
      <c r="A617" s="3" t="s">
        <v>128</v>
      </c>
      <c r="B617" s="130" t="s">
        <v>394</v>
      </c>
      <c r="C617" s="80"/>
      <c r="D617" s="80"/>
      <c r="E617" s="80"/>
      <c r="F617" s="80"/>
      <c r="G617" s="80"/>
      <c r="H617" s="80"/>
      <c r="I617" s="80"/>
      <c r="J617" s="82"/>
      <c r="L617" s="22"/>
      <c r="P617" s="22"/>
      <c r="Q617" s="22"/>
      <c r="R617" s="22"/>
    </row>
    <row r="618" spans="1:18" outlineLevel="1">
      <c r="A618" s="153"/>
      <c r="B618" s="31"/>
    </row>
    <row r="619" spans="1:18" outlineLevel="1">
      <c r="A619" s="153"/>
      <c r="B619" t="s">
        <v>395</v>
      </c>
      <c r="E619" s="26">
        <f>Inputs!E549</f>
        <v>0</v>
      </c>
      <c r="F619" s="26">
        <f>Inputs!F549</f>
        <v>99314.634604404215</v>
      </c>
      <c r="G619" s="26">
        <f>Inputs!G549</f>
        <v>99936.254799783783</v>
      </c>
      <c r="H619" s="26">
        <f>Inputs!H549</f>
        <v>99883.30061903462</v>
      </c>
      <c r="I619" s="26">
        <f>Inputs!I549</f>
        <v>99830.374497624522</v>
      </c>
      <c r="J619" s="26">
        <f>Inputs!J549</f>
        <v>99777.476420685416</v>
      </c>
    </row>
    <row r="620" spans="1:18" outlineLevel="1">
      <c r="A620" s="153"/>
      <c r="B620" s="118" t="s">
        <v>396</v>
      </c>
      <c r="E620" s="26">
        <f>Inputs!E550</f>
        <v>0</v>
      </c>
      <c r="F620" s="26">
        <f>Inputs!F550</f>
        <v>0</v>
      </c>
      <c r="G620" s="26">
        <f>Inputs!G550</f>
        <v>0</v>
      </c>
      <c r="H620" s="26">
        <f>Inputs!H550</f>
        <v>0</v>
      </c>
      <c r="I620" s="26">
        <f>Inputs!I550</f>
        <v>0</v>
      </c>
      <c r="J620" s="26">
        <f>Inputs!J550</f>
        <v>0</v>
      </c>
    </row>
    <row r="621" spans="1:18" outlineLevel="1">
      <c r="A621" s="153"/>
    </row>
    <row r="622" spans="1:18" outlineLevel="1">
      <c r="A622" s="153"/>
      <c r="B622" s="25" t="s">
        <v>72</v>
      </c>
      <c r="D622" s="152" t="s">
        <v>59</v>
      </c>
      <c r="E622" s="56">
        <f>E620-E619</f>
        <v>0</v>
      </c>
      <c r="F622" s="56">
        <f t="shared" ref="F622:J622" si="268">F620-F619</f>
        <v>-99314.634604404215</v>
      </c>
      <c r="G622" s="56">
        <f t="shared" si="268"/>
        <v>-99936.254799783783</v>
      </c>
      <c r="H622" s="56">
        <f t="shared" si="268"/>
        <v>-99883.30061903462</v>
      </c>
      <c r="I622" s="56">
        <f t="shared" si="268"/>
        <v>-99830.374497624522</v>
      </c>
      <c r="J622" s="56">
        <f t="shared" si="268"/>
        <v>-99777.476420685416</v>
      </c>
      <c r="K622" s="29"/>
      <c r="L622" s="152" t="s">
        <v>59</v>
      </c>
      <c r="M622" s="150"/>
    </row>
    <row r="623" spans="1:18" outlineLevel="1">
      <c r="A623" s="153"/>
      <c r="B623" s="25" t="s">
        <v>73</v>
      </c>
      <c r="E623" s="56">
        <f>E622*(E$7-1)</f>
        <v>0</v>
      </c>
      <c r="F623" s="56">
        <f t="shared" ref="F623:J623" si="269">F622*(F$7-1)</f>
        <v>-23646.986514710159</v>
      </c>
      <c r="G623" s="56">
        <f t="shared" si="269"/>
        <v>-19858.079317904892</v>
      </c>
      <c r="H623" s="56">
        <f t="shared" si="269"/>
        <v>-14174.910720866283</v>
      </c>
      <c r="I623" s="56">
        <f t="shared" si="269"/>
        <v>-8289.0587314950244</v>
      </c>
      <c r="J623" s="56">
        <f t="shared" si="269"/>
        <v>-2712.3987444584568</v>
      </c>
      <c r="L623" s="218" t="s">
        <v>170</v>
      </c>
      <c r="M623" s="150"/>
    </row>
    <row r="624" spans="1:18" ht="15" outlineLevel="1" thickBot="1">
      <c r="A624" s="153"/>
      <c r="B624" s="31" t="s">
        <v>397</v>
      </c>
      <c r="E624" s="32">
        <f>SUM(E622:E623)</f>
        <v>0</v>
      </c>
      <c r="F624" s="32">
        <f t="shared" ref="F624:J624" si="270">SUM(F622:F623)</f>
        <v>-122961.62111911437</v>
      </c>
      <c r="G624" s="32">
        <f t="shared" si="270"/>
        <v>-119794.33411768868</v>
      </c>
      <c r="H624" s="32">
        <f t="shared" si="270"/>
        <v>-114058.21133990091</v>
      </c>
      <c r="I624" s="32">
        <f t="shared" si="270"/>
        <v>-108119.43322911955</v>
      </c>
      <c r="J624" s="32">
        <f t="shared" si="270"/>
        <v>-102489.87516514388</v>
      </c>
    </row>
    <row r="625" spans="1:18" ht="15" thickBot="1">
      <c r="A625" s="153"/>
      <c r="B625" s="31"/>
    </row>
    <row r="626" spans="1:18" s="150" customFormat="1" ht="15" customHeight="1" thickBot="1">
      <c r="A626" s="3" t="s">
        <v>128</v>
      </c>
      <c r="B626" s="130" t="s">
        <v>377</v>
      </c>
      <c r="C626" s="80"/>
      <c r="D626" s="80"/>
      <c r="E626" s="80"/>
      <c r="F626" s="80"/>
      <c r="G626" s="80"/>
      <c r="H626" s="80"/>
      <c r="I626" s="80"/>
      <c r="J626" s="82"/>
      <c r="L626" s="22"/>
      <c r="P626" s="22"/>
      <c r="Q626" s="22"/>
      <c r="R626" s="22"/>
    </row>
    <row r="627" spans="1:18" outlineLevel="1">
      <c r="A627" s="153"/>
      <c r="B627" s="31"/>
    </row>
    <row r="628" spans="1:18" outlineLevel="1">
      <c r="A628" s="153"/>
      <c r="B628" t="s">
        <v>390</v>
      </c>
    </row>
    <row r="629" spans="1:18" outlineLevel="1">
      <c r="A629" s="153"/>
      <c r="B629" s="118" t="s">
        <v>380</v>
      </c>
      <c r="E629" s="197" t="s">
        <v>376</v>
      </c>
    </row>
    <row r="630" spans="1:18" outlineLevel="1">
      <c r="A630" s="153"/>
    </row>
    <row r="631" spans="1:18" outlineLevel="1">
      <c r="A631" s="153"/>
      <c r="B631" s="25" t="s">
        <v>72</v>
      </c>
      <c r="D631" s="152" t="s">
        <v>59</v>
      </c>
      <c r="E631" s="152"/>
      <c r="F631" s="152"/>
      <c r="G631" s="152"/>
      <c r="H631" s="152"/>
      <c r="I631" s="152"/>
      <c r="J631" s="152"/>
      <c r="K631" s="29"/>
      <c r="L631" s="152" t="s">
        <v>59</v>
      </c>
      <c r="M631" s="150"/>
    </row>
    <row r="632" spans="1:18" outlineLevel="1">
      <c r="A632" s="153"/>
      <c r="B632" s="25" t="s">
        <v>73</v>
      </c>
      <c r="L632" s="218" t="s">
        <v>170</v>
      </c>
      <c r="M632" s="150"/>
    </row>
    <row r="633" spans="1:18" outlineLevel="1">
      <c r="A633" s="153"/>
      <c r="B633" s="31" t="s">
        <v>391</v>
      </c>
    </row>
    <row r="634" spans="1:18" ht="15" thickBot="1"/>
    <row r="635" spans="1:18" s="150" customFormat="1" ht="15" customHeight="1" thickBot="1">
      <c r="A635" s="3" t="s">
        <v>128</v>
      </c>
      <c r="B635" s="130" t="s">
        <v>381</v>
      </c>
      <c r="C635" s="80"/>
      <c r="D635" s="80"/>
      <c r="E635" s="80"/>
      <c r="F635" s="80"/>
      <c r="G635" s="80"/>
      <c r="H635" s="80"/>
      <c r="I635" s="80"/>
      <c r="J635" s="82"/>
      <c r="L635" s="22"/>
      <c r="P635" s="22"/>
      <c r="Q635" s="22"/>
      <c r="R635" s="22"/>
    </row>
    <row r="636" spans="1:18" outlineLevel="1">
      <c r="A636" s="153"/>
      <c r="B636" s="31"/>
    </row>
    <row r="637" spans="1:18" outlineLevel="1">
      <c r="A637" s="153"/>
      <c r="B637" t="s">
        <v>398</v>
      </c>
    </row>
    <row r="638" spans="1:18" outlineLevel="1">
      <c r="A638" s="153"/>
      <c r="B638" s="118" t="s">
        <v>399</v>
      </c>
      <c r="E638" s="197" t="s">
        <v>376</v>
      </c>
    </row>
    <row r="639" spans="1:18" outlineLevel="1">
      <c r="A639" s="153"/>
    </row>
    <row r="640" spans="1:18" outlineLevel="1">
      <c r="A640" s="153"/>
      <c r="B640" s="25" t="s">
        <v>72</v>
      </c>
      <c r="D640" s="152" t="s">
        <v>59</v>
      </c>
      <c r="E640" s="152"/>
      <c r="F640" s="152"/>
      <c r="G640" s="152"/>
      <c r="H640" s="152"/>
      <c r="I640" s="152"/>
      <c r="J640" s="152"/>
      <c r="K640" s="29"/>
      <c r="L640" s="152" t="s">
        <v>59</v>
      </c>
      <c r="M640" s="150"/>
    </row>
    <row r="641" spans="1:18" outlineLevel="1">
      <c r="A641" s="153"/>
      <c r="B641" s="25" t="s">
        <v>73</v>
      </c>
      <c r="L641" s="218" t="s">
        <v>170</v>
      </c>
      <c r="M641" s="150"/>
    </row>
    <row r="642" spans="1:18" outlineLevel="1">
      <c r="A642" s="153"/>
      <c r="B642" s="31" t="s">
        <v>400</v>
      </c>
    </row>
    <row r="643" spans="1:18" ht="15" thickBot="1">
      <c r="A643" s="153"/>
      <c r="B643" s="31"/>
    </row>
    <row r="644" spans="1:18" s="150" customFormat="1" ht="15" customHeight="1" thickBot="1">
      <c r="A644" s="3" t="s">
        <v>128</v>
      </c>
      <c r="B644" s="130" t="s">
        <v>384</v>
      </c>
      <c r="C644" s="80"/>
      <c r="D644" s="80"/>
      <c r="E644" s="80"/>
      <c r="F644" s="80"/>
      <c r="G644" s="80"/>
      <c r="H644" s="80"/>
      <c r="I644" s="80"/>
      <c r="J644" s="82"/>
      <c r="L644" s="22"/>
      <c r="P644" s="22"/>
      <c r="Q644" s="22"/>
      <c r="R644" s="22"/>
    </row>
    <row r="645" spans="1:18" outlineLevel="1">
      <c r="A645" s="153"/>
      <c r="B645" s="31"/>
    </row>
    <row r="646" spans="1:18" outlineLevel="1">
      <c r="A646" s="153"/>
      <c r="B646" t="s">
        <v>401</v>
      </c>
    </row>
    <row r="647" spans="1:18" outlineLevel="1">
      <c r="A647" s="153"/>
      <c r="B647" s="118" t="s">
        <v>402</v>
      </c>
      <c r="E647" s="197" t="s">
        <v>376</v>
      </c>
    </row>
    <row r="648" spans="1:18" outlineLevel="1">
      <c r="A648" s="153"/>
    </row>
    <row r="649" spans="1:18" outlineLevel="1">
      <c r="A649" s="153"/>
      <c r="B649" s="25" t="s">
        <v>72</v>
      </c>
      <c r="D649" s="152" t="s">
        <v>59</v>
      </c>
      <c r="E649" s="152"/>
      <c r="F649" s="152"/>
      <c r="G649" s="152"/>
      <c r="H649" s="152"/>
      <c r="I649" s="152"/>
      <c r="J649" s="152"/>
      <c r="K649" s="29"/>
      <c r="L649" s="152" t="s">
        <v>59</v>
      </c>
      <c r="M649" s="150"/>
    </row>
    <row r="650" spans="1:18" outlineLevel="1">
      <c r="A650" s="153"/>
      <c r="B650" s="25" t="s">
        <v>73</v>
      </c>
      <c r="L650" s="218" t="s">
        <v>170</v>
      </c>
      <c r="M650" s="150"/>
    </row>
    <row r="651" spans="1:18" outlineLevel="1">
      <c r="A651" s="153"/>
      <c r="B651" s="31" t="s">
        <v>403</v>
      </c>
    </row>
    <row r="652" spans="1:18" ht="15" thickBot="1">
      <c r="A652" s="153"/>
      <c r="B652" s="31"/>
    </row>
    <row r="653" spans="1:18" s="150" customFormat="1" ht="15" customHeight="1" thickBot="1">
      <c r="A653" s="3" t="s">
        <v>128</v>
      </c>
      <c r="B653" s="130" t="s">
        <v>387</v>
      </c>
      <c r="C653" s="80"/>
      <c r="D653" s="80"/>
      <c r="E653" s="80"/>
      <c r="F653" s="80"/>
      <c r="G653" s="80"/>
      <c r="H653" s="80"/>
      <c r="I653" s="80"/>
      <c r="J653" s="82"/>
      <c r="L653" s="22"/>
      <c r="P653" s="22"/>
      <c r="Q653" s="22"/>
      <c r="R653" s="22"/>
    </row>
    <row r="654" spans="1:18" outlineLevel="1">
      <c r="A654" s="153"/>
      <c r="B654" s="31"/>
    </row>
    <row r="655" spans="1:18" outlineLevel="1">
      <c r="A655" s="153"/>
      <c r="B655" t="s">
        <v>405</v>
      </c>
    </row>
    <row r="656" spans="1:18" outlineLevel="1">
      <c r="A656" s="153"/>
      <c r="B656" s="118" t="s">
        <v>406</v>
      </c>
      <c r="E656" s="197" t="s">
        <v>376</v>
      </c>
    </row>
    <row r="657" spans="1:13" outlineLevel="1">
      <c r="A657" s="153"/>
    </row>
    <row r="658" spans="1:13" outlineLevel="1">
      <c r="A658" s="153"/>
      <c r="B658" s="25" t="s">
        <v>72</v>
      </c>
      <c r="D658" s="152" t="s">
        <v>59</v>
      </c>
      <c r="E658" s="152"/>
      <c r="F658" s="152"/>
      <c r="G658" s="152"/>
      <c r="H658" s="152"/>
      <c r="I658" s="152"/>
      <c r="J658" s="152"/>
      <c r="K658" s="29"/>
      <c r="L658" s="152" t="s">
        <v>59</v>
      </c>
      <c r="M658" s="150"/>
    </row>
    <row r="659" spans="1:13" outlineLevel="1">
      <c r="A659" s="153"/>
      <c r="B659" s="25" t="s">
        <v>73</v>
      </c>
      <c r="L659" s="218" t="s">
        <v>170</v>
      </c>
      <c r="M659" s="150"/>
    </row>
    <row r="660" spans="1:13" outlineLevel="1">
      <c r="A660" s="153"/>
      <c r="B660" s="31" t="s">
        <v>407</v>
      </c>
    </row>
    <row r="673" s="160" customFormat="1"/>
  </sheetData>
  <sheetProtection algorithmName="SHA-512" hashValue="sUpd+LkqwxNCNQfP+g1Kl8cQA8KrMGa1+9Mo4NEasXTNaLzWMD6vfmrogNf0c9ei/DBhGNsvP9/fjk5tgnlekg==" saltValue="kEl00tNy9Pgj3bziQ089H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G41"/>
  <sheetViews>
    <sheetView zoomScale="80" zoomScaleNormal="80" workbookViewId="0">
      <selection activeCell="J9" sqref="J9"/>
    </sheetView>
  </sheetViews>
  <sheetFormatPr defaultRowHeight="14.5"/>
  <cols>
    <col min="1" max="1" width="59.81640625" customWidth="1"/>
    <col min="4" max="9" width="10.1796875" bestFit="1" customWidth="1"/>
    <col min="10" max="10" width="15.1796875" customWidth="1"/>
    <col min="14" max="14" width="38.453125" bestFit="1" customWidth="1"/>
    <col min="15" max="15" width="11.81640625" bestFit="1" customWidth="1"/>
    <col min="16" max="20" width="9.1796875" bestFit="1" customWidth="1"/>
    <col min="21" max="21" width="11.26953125" bestFit="1" customWidth="1"/>
    <col min="24" max="24" width="31.26953125" customWidth="1"/>
    <col min="25" max="30" width="9.1796875" bestFit="1" customWidth="1"/>
    <col min="31" max="31" width="10.1796875" bestFit="1" customWidth="1"/>
  </cols>
  <sheetData>
    <row r="1" spans="1:33" s="22" customFormat="1" ht="13.5" customHeight="1" thickBot="1">
      <c r="A1" s="90" t="s">
        <v>176</v>
      </c>
      <c r="B1" s="91"/>
      <c r="C1" s="80"/>
      <c r="D1" s="81"/>
      <c r="E1" s="80"/>
      <c r="F1" s="80"/>
      <c r="G1" s="80"/>
      <c r="H1" s="80"/>
      <c r="I1" s="80"/>
      <c r="J1" s="82"/>
      <c r="K1" s="150"/>
      <c r="L1" s="150"/>
      <c r="M1" s="150"/>
      <c r="N1" s="57" t="s">
        <v>284</v>
      </c>
      <c r="O1" s="150"/>
      <c r="X1" s="57" t="s">
        <v>285</v>
      </c>
      <c r="Y1" s="150"/>
    </row>
    <row r="2" spans="1:33" s="22" customFormat="1" ht="13.5" thickBot="1">
      <c r="A2" s="55"/>
      <c r="B2" s="55"/>
      <c r="C2" s="83" t="s">
        <v>84</v>
      </c>
      <c r="D2" s="55" t="s">
        <v>158</v>
      </c>
      <c r="E2" s="55" t="s">
        <v>159</v>
      </c>
      <c r="F2" s="55" t="s">
        <v>160</v>
      </c>
      <c r="G2" s="55" t="s">
        <v>161</v>
      </c>
      <c r="H2" s="55" t="s">
        <v>162</v>
      </c>
      <c r="I2" s="55" t="s">
        <v>319</v>
      </c>
      <c r="J2" s="202" t="s">
        <v>320</v>
      </c>
      <c r="K2" s="150"/>
      <c r="L2" s="150"/>
      <c r="M2" s="150"/>
      <c r="N2" s="150"/>
      <c r="O2" s="150"/>
      <c r="X2" s="150"/>
      <c r="Y2" s="150"/>
    </row>
    <row r="3" spans="1:33" s="22" customFormat="1" ht="15" customHeight="1" thickBot="1">
      <c r="A3" s="55"/>
      <c r="B3" s="55"/>
      <c r="C3" s="55"/>
      <c r="D3" s="84">
        <f>Inputs!E4</f>
        <v>2023</v>
      </c>
      <c r="E3" s="84">
        <f>Inputs!F4</f>
        <v>2024</v>
      </c>
      <c r="F3" s="84">
        <f>Inputs!G4</f>
        <v>2025</v>
      </c>
      <c r="G3" s="84">
        <f>Inputs!H4</f>
        <v>2026</v>
      </c>
      <c r="H3" s="84">
        <f>Inputs!I4</f>
        <v>2027</v>
      </c>
      <c r="I3" s="84">
        <f>Inputs!J4</f>
        <v>2028</v>
      </c>
      <c r="J3" s="84" t="s">
        <v>163</v>
      </c>
      <c r="K3" s="85"/>
      <c r="L3" s="85"/>
      <c r="M3" s="150"/>
      <c r="N3" s="130" t="s">
        <v>177</v>
      </c>
      <c r="O3" s="33">
        <f t="shared" ref="O3:T3" si="0">D3</f>
        <v>2023</v>
      </c>
      <c r="P3" s="33">
        <f t="shared" si="0"/>
        <v>2024</v>
      </c>
      <c r="Q3" s="33">
        <f t="shared" si="0"/>
        <v>2025</v>
      </c>
      <c r="R3" s="33">
        <f t="shared" si="0"/>
        <v>2026</v>
      </c>
      <c r="S3" s="33">
        <f t="shared" si="0"/>
        <v>2027</v>
      </c>
      <c r="T3" s="33">
        <f t="shared" si="0"/>
        <v>2028</v>
      </c>
      <c r="U3" s="33" t="s">
        <v>163</v>
      </c>
      <c r="X3" s="130" t="s">
        <v>128</v>
      </c>
      <c r="Y3" s="33">
        <f t="shared" ref="Y3:AD3" si="1">O3</f>
        <v>2023</v>
      </c>
      <c r="Z3" s="33">
        <f t="shared" si="1"/>
        <v>2024</v>
      </c>
      <c r="AA3" s="33">
        <f t="shared" si="1"/>
        <v>2025</v>
      </c>
      <c r="AB3" s="33">
        <f t="shared" si="1"/>
        <v>2026</v>
      </c>
      <c r="AC3" s="33">
        <f t="shared" si="1"/>
        <v>2027</v>
      </c>
      <c r="AD3" s="33">
        <f t="shared" si="1"/>
        <v>2028</v>
      </c>
      <c r="AE3" s="33" t="s">
        <v>163</v>
      </c>
    </row>
    <row r="4" spans="1:33" s="22" customFormat="1" ht="15" thickBot="1">
      <c r="A4" s="130" t="s">
        <v>164</v>
      </c>
      <c r="B4" s="80"/>
      <c r="C4" s="82"/>
      <c r="D4" s="33" t="s">
        <v>165</v>
      </c>
      <c r="E4" s="33" t="s">
        <v>165</v>
      </c>
      <c r="F4" s="33" t="s">
        <v>165</v>
      </c>
      <c r="G4" s="33" t="s">
        <v>166</v>
      </c>
      <c r="H4" s="33" t="s">
        <v>166</v>
      </c>
      <c r="I4" s="33" t="s">
        <v>166</v>
      </c>
      <c r="J4" s="33" t="s">
        <v>26</v>
      </c>
      <c r="K4" s="85"/>
      <c r="L4" s="85"/>
      <c r="M4" s="150"/>
      <c r="N4" s="136" t="s">
        <v>277</v>
      </c>
      <c r="O4" s="86">
        <f>'Uncertainty Mechanism '!E18</f>
        <v>-956668.61091967567</v>
      </c>
      <c r="P4" s="86">
        <f>'Uncertainty Mechanism '!F18</f>
        <v>-706394.79454684199</v>
      </c>
      <c r="Q4" s="86">
        <f>'Uncertainty Mechanism '!G18</f>
        <v>-692441.16314136027</v>
      </c>
      <c r="R4" s="86">
        <f>'Uncertainty Mechanism '!H18</f>
        <v>-713398.170143998</v>
      </c>
      <c r="S4" s="86">
        <f>'Uncertainty Mechanism '!I18</f>
        <v>-657595.73796735937</v>
      </c>
      <c r="T4" s="86">
        <f>'Uncertainty Mechanism '!J18</f>
        <v>-638768.29743404849</v>
      </c>
      <c r="U4" s="87">
        <f t="shared" ref="U4:U23" si="2">SUM(O4:T4)</f>
        <v>-4365266.7741532838</v>
      </c>
      <c r="X4" s="137" t="s">
        <v>286</v>
      </c>
      <c r="Y4" s="86">
        <f>'Uncertainty Mechanism '!E548</f>
        <v>-948163.65501421876</v>
      </c>
      <c r="Z4" s="86">
        <f>'Uncertainty Mechanism '!F548</f>
        <v>-1012083.8003332946</v>
      </c>
      <c r="AA4" s="86">
        <f>'Uncertainty Mechanism '!G548</f>
        <v>-1091574.4761768584</v>
      </c>
      <c r="AB4" s="86">
        <f>'Uncertainty Mechanism '!H548</f>
        <v>-1158415.1727648065</v>
      </c>
      <c r="AC4" s="86">
        <f>'Uncertainty Mechanism '!I548</f>
        <v>-1201541.5457467705</v>
      </c>
      <c r="AD4" s="86">
        <f>'Uncertainty Mechanism '!J548</f>
        <v>-1242586.9385176871</v>
      </c>
      <c r="AE4" s="87">
        <f>SUM(Y4:AD4)</f>
        <v>-6654365.5885536354</v>
      </c>
    </row>
    <row r="5" spans="1:33" s="22" customFormat="1" ht="15" customHeight="1" thickBot="1">
      <c r="A5" s="161" t="s">
        <v>177</v>
      </c>
      <c r="B5" s="162"/>
      <c r="C5" s="163"/>
      <c r="D5" s="86">
        <f>SUMIF('Uncertainty Mechanism '!$L$5:$L$673,Summary!$A5,'Uncertainty Mechanism '!E$5:E$673)</f>
        <v>-9938812.9712965302</v>
      </c>
      <c r="E5" s="86">
        <f>SUMIF('Uncertainty Mechanism '!$L$5:$L$673,Summary!$A5,'Uncertainty Mechanism '!F$5:F$673)</f>
        <v>-7988678.7299151886</v>
      </c>
      <c r="F5" s="86">
        <f>SUMIF('Uncertainty Mechanism '!$L$5:$L$673,Summary!$A5,'Uncertainty Mechanism '!G$5:G$673)</f>
        <v>-7833278.0483606188</v>
      </c>
      <c r="G5" s="86">
        <f>SUMIF('Uncertainty Mechanism '!$L$5:$L$673,Summary!$A5,'Uncertainty Mechanism '!H$5:H$673)</f>
        <v>-8001781.4001966724</v>
      </c>
      <c r="H5" s="86">
        <f>SUMIF('Uncertainty Mechanism '!$L$5:$L$673,Summary!$A5,'Uncertainty Mechanism '!I$5:I$673)</f>
        <v>-7367286.579813024</v>
      </c>
      <c r="I5" s="86">
        <f>SUMIF('Uncertainty Mechanism '!$L$5:$L$673,Summary!$A5,'Uncertainty Mechanism '!J$5:J$673)</f>
        <v>-7160270.901392567</v>
      </c>
      <c r="J5" s="87">
        <f>SUM(D5:I5)</f>
        <v>-48290108.630974606</v>
      </c>
      <c r="K5" s="85"/>
      <c r="L5" s="85"/>
      <c r="M5" s="150"/>
      <c r="N5" s="137" t="s">
        <v>278</v>
      </c>
      <c r="O5" s="86">
        <f>'Uncertainty Mechanism '!E30</f>
        <v>0</v>
      </c>
      <c r="P5" s="86">
        <f>'Uncertainty Mechanism '!F30</f>
        <v>0</v>
      </c>
      <c r="Q5" s="86">
        <f>'Uncertainty Mechanism '!G30</f>
        <v>0</v>
      </c>
      <c r="R5" s="86">
        <f>'Uncertainty Mechanism '!H30</f>
        <v>0</v>
      </c>
      <c r="S5" s="86">
        <f>'Uncertainty Mechanism '!I30</f>
        <v>0</v>
      </c>
      <c r="T5" s="86">
        <f>'Uncertainty Mechanism '!J30</f>
        <v>0</v>
      </c>
      <c r="U5" s="87">
        <f t="shared" si="2"/>
        <v>0</v>
      </c>
      <c r="X5" s="137" t="s">
        <v>287</v>
      </c>
      <c r="Y5" s="86">
        <f>'Uncertainty Mechanism '!E557</f>
        <v>-49959.17558167113</v>
      </c>
      <c r="Z5" s="86">
        <f>'Uncertainty Mechanism '!F557</f>
        <v>-49657.317302202107</v>
      </c>
      <c r="AA5" s="86">
        <f>'Uncertainty Mechanism '!G557</f>
        <v>-49968.127399891891</v>
      </c>
      <c r="AB5" s="86">
        <f>'Uncertainty Mechanism '!H557</f>
        <v>-49941.65030951731</v>
      </c>
      <c r="AC5" s="86">
        <f>'Uncertainty Mechanism '!I557</f>
        <v>-49915.187248812261</v>
      </c>
      <c r="AD5" s="86">
        <f>'Uncertainty Mechanism '!J557</f>
        <v>-49888.738210342708</v>
      </c>
      <c r="AE5" s="87">
        <f t="shared" ref="AE5:AE16" si="3">SUM(Y5:AD5)</f>
        <v>-299330.19605243742</v>
      </c>
    </row>
    <row r="6" spans="1:33" s="22" customFormat="1" ht="15" thickBot="1">
      <c r="A6" s="161" t="s">
        <v>178</v>
      </c>
      <c r="B6" s="162"/>
      <c r="C6" s="163"/>
      <c r="D6" s="86">
        <f>SUMIF('Uncertainty Mechanism '!$L$5:$L$673,Summary!$A6,'Uncertainty Mechanism '!E$5:E$673)</f>
        <v>-1562464.4070505782</v>
      </c>
      <c r="E6" s="86">
        <f>SUMIF('Uncertainty Mechanism '!$L$5:$L$673,Summary!$A6,'Uncertainty Mechanism '!F$5:F$673)</f>
        <v>-1700729.0553989424</v>
      </c>
      <c r="F6" s="86">
        <f>SUMIF('Uncertainty Mechanism '!$L$5:$L$673,Summary!$A6,'Uncertainty Mechanism '!G$5:G$673)</f>
        <v>-1717228.9057565182</v>
      </c>
      <c r="G6" s="86">
        <f>SUMIF('Uncertainty Mechanism '!$L$5:$L$673,Summary!$A6,'Uncertainty Mechanism '!H$5:H$673)</f>
        <v>-1847355.5017641205</v>
      </c>
      <c r="H6" s="86">
        <f>SUMIF('Uncertainty Mechanism '!$L$5:$L$673,Summary!$A6,'Uncertainty Mechanism '!I$5:I$673)</f>
        <v>-2052113.9940341159</v>
      </c>
      <c r="I6" s="86">
        <f>SUMIF('Uncertainty Mechanism '!$L$5:$L$673,Summary!$A6,'Uncertainty Mechanism '!J$5:J$673)</f>
        <v>-2253679.8374788053</v>
      </c>
      <c r="J6" s="87">
        <f t="shared" ref="J6:J8" si="4">SUM(D6:I6)</f>
        <v>-11133571.70148308</v>
      </c>
      <c r="K6" s="85"/>
      <c r="L6" s="85"/>
      <c r="M6" s="150"/>
      <c r="N6" s="137" t="s">
        <v>53</v>
      </c>
      <c r="O6" s="86">
        <f>'Uncertainty Mechanism '!E42</f>
        <v>0</v>
      </c>
      <c r="P6" s="86">
        <f>'Uncertainty Mechanism '!F42</f>
        <v>0</v>
      </c>
      <c r="Q6" s="86">
        <f>'Uncertainty Mechanism '!G42</f>
        <v>0</v>
      </c>
      <c r="R6" s="86">
        <f>'Uncertainty Mechanism '!H42</f>
        <v>0</v>
      </c>
      <c r="S6" s="86">
        <f>'Uncertainty Mechanism '!I42</f>
        <v>0</v>
      </c>
      <c r="T6" s="86">
        <f>'Uncertainty Mechanism '!J42</f>
        <v>0</v>
      </c>
      <c r="U6" s="87">
        <f t="shared" si="2"/>
        <v>0</v>
      </c>
      <c r="X6" s="137" t="s">
        <v>289</v>
      </c>
      <c r="Y6" s="132">
        <f>'Uncertainty Mechanism '!E566</f>
        <v>-174857.11453584896</v>
      </c>
      <c r="Z6" s="132">
        <f>'Uncertainty Mechanism '!F566</f>
        <v>0</v>
      </c>
      <c r="AA6" s="132">
        <f>'Uncertainty Mechanism '!G566</f>
        <v>0</v>
      </c>
      <c r="AB6" s="132">
        <f>'Uncertainty Mechanism '!H566</f>
        <v>0</v>
      </c>
      <c r="AC6" s="132">
        <f>'Uncertainty Mechanism '!I566</f>
        <v>0</v>
      </c>
      <c r="AD6" s="132">
        <f>'Uncertainty Mechanism '!J566</f>
        <v>0</v>
      </c>
      <c r="AE6" s="87">
        <f t="shared" si="3"/>
        <v>-174857.11453584896</v>
      </c>
    </row>
    <row r="7" spans="1:33" s="22" customFormat="1" ht="15" thickBot="1">
      <c r="A7" s="161" t="s">
        <v>206</v>
      </c>
      <c r="B7" s="162"/>
      <c r="C7" s="163"/>
      <c r="D7" s="86">
        <f>SUMIF('Uncertainty Mechanism '!$L$5:$L$673,Summary!$A7,'Uncertainty Mechanism '!E$5:E$673)</f>
        <v>0</v>
      </c>
      <c r="E7" s="86">
        <f>SUMIF('Uncertainty Mechanism '!$L$5:$L$673,Summary!$A7,'Uncertainty Mechanism '!F$5:F$673)</f>
        <v>0</v>
      </c>
      <c r="F7" s="86">
        <f>SUMIF('Uncertainty Mechanism '!$L$5:$L$673,Summary!$A7,'Uncertainty Mechanism '!G$5:G$673)</f>
        <v>0</v>
      </c>
      <c r="G7" s="86">
        <f>SUMIF('Uncertainty Mechanism '!$L$5:$L$673,Summary!$A7,'Uncertainty Mechanism '!H$5:H$673)</f>
        <v>0</v>
      </c>
      <c r="H7" s="86">
        <f>SUMIF('Uncertainty Mechanism '!$L$5:$L$673,Summary!$A7,'Uncertainty Mechanism '!I$5:I$673)</f>
        <v>0</v>
      </c>
      <c r="I7" s="86">
        <f>SUMIF('Uncertainty Mechanism '!$L$5:$L$673,Summary!$A7,'Uncertainty Mechanism '!J$5:J$673)</f>
        <v>0</v>
      </c>
      <c r="J7" s="87">
        <f t="shared" si="4"/>
        <v>0</v>
      </c>
      <c r="K7" s="85"/>
      <c r="L7" s="85"/>
      <c r="M7" s="150"/>
      <c r="N7" s="137" t="s">
        <v>194</v>
      </c>
      <c r="O7" s="86">
        <f>'Uncertainty Mechanism '!E59</f>
        <v>-453220.54034503549</v>
      </c>
      <c r="P7" s="86">
        <f>'Uncertainty Mechanism '!F59</f>
        <v>-569940.79726401879</v>
      </c>
      <c r="Q7" s="86">
        <f>'Uncertainty Mechanism '!G59</f>
        <v>-573558.2264520661</v>
      </c>
      <c r="R7" s="86">
        <f>'Uncertainty Mechanism '!H59</f>
        <v>-573254.30965976126</v>
      </c>
      <c r="S7" s="86">
        <f>'Uncertainty Mechanism '!I59</f>
        <v>-572950.55390675878</v>
      </c>
      <c r="T7" s="86">
        <f>'Uncertainty Mechanism '!J59</f>
        <v>-572646.95910772705</v>
      </c>
      <c r="U7" s="87">
        <f t="shared" si="2"/>
        <v>-3315571.3867353676</v>
      </c>
      <c r="X7" s="137" t="s">
        <v>252</v>
      </c>
      <c r="Y7" s="132">
        <f>'Uncertainty Mechanism '!E575</f>
        <v>-589358.40250185796</v>
      </c>
      <c r="Z7" s="132">
        <f>'Uncertainty Mechanism '!F575</f>
        <v>-805471.48103209946</v>
      </c>
      <c r="AA7" s="132">
        <f>'Uncertainty Mechanism '!G575</f>
        <v>-1038635.5773580607</v>
      </c>
      <c r="AB7" s="132">
        <f>'Uncertainty Mechanism '!H575</f>
        <v>-993015.12355584931</v>
      </c>
      <c r="AC7" s="132">
        <f>'Uncertainty Mechanism '!I575</f>
        <v>-949209.243270103</v>
      </c>
      <c r="AD7" s="132">
        <f>'Uncertainty Mechanism '!J575</f>
        <v>-907509.35399028671</v>
      </c>
      <c r="AE7" s="87">
        <f t="shared" si="3"/>
        <v>-5283199.1817082567</v>
      </c>
    </row>
    <row r="8" spans="1:33" s="22" customFormat="1" ht="15" thickBot="1">
      <c r="A8" s="161" t="s">
        <v>59</v>
      </c>
      <c r="B8" s="162"/>
      <c r="C8" s="163"/>
      <c r="D8" s="86">
        <f>SUMIF('Uncertainty Mechanism '!$L$5:$L$673,Summary!$A8,'Uncertainty Mechanism '!E$5:E$673)</f>
        <v>-1973581.4083819801</v>
      </c>
      <c r="E8" s="86">
        <f>SUMIF('Uncertainty Mechanism '!$L$5:$L$673,Summary!$A8,'Uncertainty Mechanism '!F$5:F$673)</f>
        <v>-2151263.0547171915</v>
      </c>
      <c r="F8" s="86">
        <f>SUMIF('Uncertainty Mechanism '!$L$5:$L$673,Summary!$A8,'Uncertainty Mechanism '!G$5:G$673)</f>
        <v>-2469242.5642461088</v>
      </c>
      <c r="G8" s="86">
        <f>SUMIF('Uncertainty Mechanism '!$L$5:$L$673,Summary!$A8,'Uncertainty Mechanism '!H$5:H$673)</f>
        <v>-2496570.6962475665</v>
      </c>
      <c r="H8" s="86">
        <f>SUMIF('Uncertainty Mechanism '!$L$5:$L$673,Summary!$A8,'Uncertainty Mechanism '!I$5:I$673)</f>
        <v>-2491769.4206375303</v>
      </c>
      <c r="I8" s="86">
        <f>SUMIF('Uncertainty Mechanism '!$L$5:$L$673,Summary!$A8,'Uncertainty Mechanism '!J$5:J$673)</f>
        <v>-2491938.2453909246</v>
      </c>
      <c r="J8" s="87">
        <f t="shared" si="4"/>
        <v>-14074365.389621302</v>
      </c>
      <c r="K8" s="85"/>
      <c r="L8" s="85"/>
      <c r="M8" s="150"/>
      <c r="N8" s="137" t="s">
        <v>255</v>
      </c>
      <c r="O8" s="86">
        <f>'Uncertainty Mechanism '!E75</f>
        <v>-91023.144309500974</v>
      </c>
      <c r="P8" s="86">
        <f>'Uncertainty Mechanism '!F75</f>
        <v>0</v>
      </c>
      <c r="Q8" s="86">
        <f>'Uncertainty Mechanism '!G75</f>
        <v>0</v>
      </c>
      <c r="R8" s="86">
        <f>'Uncertainty Mechanism '!H75</f>
        <v>0</v>
      </c>
      <c r="S8" s="86">
        <f>'Uncertainty Mechanism '!I75</f>
        <v>0</v>
      </c>
      <c r="T8" s="86">
        <f>'Uncertainty Mechanism '!J75</f>
        <v>0</v>
      </c>
      <c r="U8" s="87">
        <f t="shared" si="2"/>
        <v>-91023.144309500974</v>
      </c>
      <c r="X8" s="137" t="s">
        <v>290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88">
        <f t="shared" si="3"/>
        <v>0</v>
      </c>
    </row>
    <row r="9" spans="1:33" s="22" customFormat="1" ht="15" thickBot="1">
      <c r="A9" s="161" t="s">
        <v>167</v>
      </c>
      <c r="B9" s="162"/>
      <c r="C9" s="163"/>
      <c r="D9" s="88">
        <f>SUM(D5:D8)</f>
        <v>-13474858.786729088</v>
      </c>
      <c r="E9" s="88">
        <f t="shared" ref="E9:I9" si="5">SUM(E5:E8)</f>
        <v>-11840670.840031322</v>
      </c>
      <c r="F9" s="88">
        <f t="shared" si="5"/>
        <v>-12019749.518363247</v>
      </c>
      <c r="G9" s="88">
        <f t="shared" si="5"/>
        <v>-12345707.59820836</v>
      </c>
      <c r="H9" s="88">
        <f t="shared" si="5"/>
        <v>-11911169.99448467</v>
      </c>
      <c r="I9" s="88">
        <f t="shared" si="5"/>
        <v>-11905888.984262299</v>
      </c>
      <c r="J9" s="88">
        <f>SUM(J5:J8)</f>
        <v>-73498045.722078979</v>
      </c>
      <c r="K9" s="85"/>
      <c r="L9" s="85"/>
      <c r="M9" s="150"/>
      <c r="N9" s="137" t="s">
        <v>279</v>
      </c>
      <c r="O9" s="86">
        <f>'Uncertainty Mechanism '!E99</f>
        <v>-532985.86465744709</v>
      </c>
      <c r="P9" s="86">
        <f>'Uncertainty Mechanism '!F99</f>
        <v>0</v>
      </c>
      <c r="Q9" s="86">
        <f>'Uncertainty Mechanism '!G99</f>
        <v>0</v>
      </c>
      <c r="R9" s="86">
        <f>'Uncertainty Mechanism '!H99</f>
        <v>-395227.51176443597</v>
      </c>
      <c r="S9" s="86">
        <f>'Uncertainty Mechanism '!I99</f>
        <v>-17229.510812300308</v>
      </c>
      <c r="T9" s="86">
        <f>'Uncertainty Mechanism '!J99</f>
        <v>0</v>
      </c>
      <c r="U9" s="87">
        <f t="shared" si="2"/>
        <v>-945442.88723418326</v>
      </c>
      <c r="X9" s="137" t="s">
        <v>416</v>
      </c>
      <c r="Y9" s="132">
        <f>'Uncertainty Mechanism '!E595</f>
        <v>0</v>
      </c>
      <c r="Z9" s="132">
        <f>'Uncertainty Mechanism '!F595</f>
        <v>0</v>
      </c>
      <c r="AA9" s="132">
        <f>'Uncertainty Mechanism '!G595</f>
        <v>0</v>
      </c>
      <c r="AB9" s="132">
        <f>'Uncertainty Mechanism '!H595</f>
        <v>0</v>
      </c>
      <c r="AC9" s="132">
        <f>'Uncertainty Mechanism '!I595</f>
        <v>0</v>
      </c>
      <c r="AD9" s="132">
        <f>'Uncertainty Mechanism '!J595</f>
        <v>0</v>
      </c>
      <c r="AE9" s="88">
        <f t="shared" si="3"/>
        <v>0</v>
      </c>
    </row>
    <row r="10" spans="1:33" ht="15" thickBot="1">
      <c r="M10" s="150"/>
      <c r="N10" s="137" t="s">
        <v>258</v>
      </c>
      <c r="O10" s="86">
        <f>'Uncertainty Mechanism '!E111</f>
        <v>0</v>
      </c>
      <c r="P10" s="86">
        <f>'Uncertainty Mechanism '!F111</f>
        <v>0</v>
      </c>
      <c r="Q10" s="86">
        <f>'Uncertainty Mechanism '!G111</f>
        <v>0</v>
      </c>
      <c r="R10" s="86">
        <f>'Uncertainty Mechanism '!H111</f>
        <v>0</v>
      </c>
      <c r="S10" s="86">
        <f>'Uncertainty Mechanism '!I111</f>
        <v>0</v>
      </c>
      <c r="T10" s="86">
        <f>'Uncertainty Mechanism '!J111</f>
        <v>0</v>
      </c>
      <c r="U10" s="87">
        <f t="shared" si="2"/>
        <v>0</v>
      </c>
      <c r="W10" s="22"/>
      <c r="X10" s="137" t="s">
        <v>408</v>
      </c>
      <c r="Y10" s="86">
        <f>'Uncertainty Mechanism '!E604</f>
        <v>-211243.06074838326</v>
      </c>
      <c r="Z10" s="86">
        <f>'Uncertainty Mechanism '!F604</f>
        <v>-184735.82144519108</v>
      </c>
      <c r="AA10" s="86">
        <f>'Uncertainty Mechanism '!G604</f>
        <v>-189128.12851151393</v>
      </c>
      <c r="AB10" s="86">
        <f>'Uncertainty Mechanism '!H604</f>
        <v>-195315.44899835865</v>
      </c>
      <c r="AC10" s="86">
        <f>'Uncertainty Mechanism '!I604</f>
        <v>-191273.06987422009</v>
      </c>
      <c r="AD10" s="86">
        <f>'Uncertainty Mechanism '!J604</f>
        <v>-192175.73825192251</v>
      </c>
      <c r="AE10" s="88">
        <f t="shared" si="3"/>
        <v>-1163871.2678295895</v>
      </c>
      <c r="AF10" s="22"/>
      <c r="AG10" s="22"/>
    </row>
    <row r="11" spans="1:33" ht="15" thickBot="1">
      <c r="K11" s="85"/>
      <c r="L11" s="85"/>
      <c r="M11" s="150"/>
      <c r="N11" s="137" t="s">
        <v>270</v>
      </c>
      <c r="O11" s="132">
        <f>'Uncertainty Mechanism '!E186</f>
        <v>-5343623.4403439527</v>
      </c>
      <c r="P11" s="132">
        <f>'Uncertainty Mechanism '!F186</f>
        <v>-6160429.018395694</v>
      </c>
      <c r="Q11" s="132">
        <f>'Uncertainty Mechanism '!G186</f>
        <v>-6012102.2840663567</v>
      </c>
      <c r="R11" s="132">
        <f>'Uncertainty Mechanism '!H186</f>
        <v>-5830896.9836767381</v>
      </c>
      <c r="S11" s="132">
        <f>'Uncertainty Mechanism '!I186</f>
        <v>-5656859.4912397275</v>
      </c>
      <c r="T11" s="132">
        <f>'Uncertainty Mechanism '!J186</f>
        <v>-5491140.8584001763</v>
      </c>
      <c r="U11" s="88">
        <f t="shared" si="2"/>
        <v>-34495052.076122642</v>
      </c>
      <c r="W11" s="22"/>
      <c r="X11" s="137" t="s">
        <v>413</v>
      </c>
      <c r="Y11" s="86">
        <f>'Uncertainty Mechanism '!E613</f>
        <v>0</v>
      </c>
      <c r="Z11" s="86">
        <f>'Uncertainty Mechanism '!F613</f>
        <v>0</v>
      </c>
      <c r="AA11" s="86">
        <f>'Uncertainty Mechanism '!G613</f>
        <v>0</v>
      </c>
      <c r="AB11" s="86">
        <f>'Uncertainty Mechanism '!H613</f>
        <v>0</v>
      </c>
      <c r="AC11" s="86">
        <f>'Uncertainty Mechanism '!I613</f>
        <v>0</v>
      </c>
      <c r="AD11" s="86">
        <f>'Uncertainty Mechanism '!J613</f>
        <v>0</v>
      </c>
      <c r="AE11" s="88">
        <f t="shared" si="3"/>
        <v>0</v>
      </c>
      <c r="AF11" s="22"/>
    </row>
    <row r="12" spans="1:33" ht="15" thickBot="1">
      <c r="A12" s="55"/>
      <c r="B12" s="55"/>
      <c r="C12" s="55"/>
      <c r="D12" s="84">
        <f>Inputs!E4</f>
        <v>2023</v>
      </c>
      <c r="E12" s="84">
        <f>Inputs!F4</f>
        <v>2024</v>
      </c>
      <c r="F12" s="84">
        <f>Inputs!G4</f>
        <v>2025</v>
      </c>
      <c r="G12" s="84">
        <f>Inputs!H4</f>
        <v>2026</v>
      </c>
      <c r="H12" s="84">
        <f>Inputs!I4</f>
        <v>2027</v>
      </c>
      <c r="I12" s="84">
        <f>Inputs!J4</f>
        <v>2028</v>
      </c>
      <c r="J12" s="84" t="s">
        <v>163</v>
      </c>
      <c r="N12" s="137" t="s">
        <v>351</v>
      </c>
      <c r="O12" s="132">
        <f>'Uncertainty Mechanism '!E357</f>
        <v>-268464.67322559317</v>
      </c>
      <c r="P12" s="132">
        <f>'Uncertainty Mechanism '!F357</f>
        <v>-333578.12980870687</v>
      </c>
      <c r="Q12" s="132">
        <f>'Uncertainty Mechanism '!G357</f>
        <v>-338751.12089518062</v>
      </c>
      <c r="R12" s="132">
        <f>'Uncertainty Mechanism '!H357</f>
        <v>-334602.89633904462</v>
      </c>
      <c r="S12" s="132">
        <f>'Uncertainty Mechanism '!I357</f>
        <v>-328917.82371480617</v>
      </c>
      <c r="T12" s="132">
        <f>'Uncertainty Mechanism '!J357</f>
        <v>-323895.15683258156</v>
      </c>
      <c r="U12" s="88">
        <f t="shared" si="2"/>
        <v>-1928209.8008159131</v>
      </c>
      <c r="W12" s="22"/>
      <c r="X12" s="137" t="s">
        <v>481</v>
      </c>
      <c r="Y12" s="132">
        <f>'Uncertainty Mechanism '!E622</f>
        <v>0</v>
      </c>
      <c r="Z12" s="132">
        <f>'Uncertainty Mechanism '!F622</f>
        <v>-99314.634604404215</v>
      </c>
      <c r="AA12" s="132">
        <f>'Uncertainty Mechanism '!G622</f>
        <v>-99936.254799783783</v>
      </c>
      <c r="AB12" s="132">
        <f>'Uncertainty Mechanism '!H622</f>
        <v>-99883.30061903462</v>
      </c>
      <c r="AC12" s="132">
        <f>'Uncertainty Mechanism '!I622</f>
        <v>-99830.374497624522</v>
      </c>
      <c r="AD12" s="132">
        <f>'Uncertainty Mechanism '!J622</f>
        <v>-99777.476420685416</v>
      </c>
      <c r="AE12" s="88">
        <f t="shared" si="3"/>
        <v>-498742.04094153253</v>
      </c>
      <c r="AF12" s="22"/>
    </row>
    <row r="13" spans="1:33" ht="15" thickBot="1">
      <c r="A13" s="130" t="s">
        <v>168</v>
      </c>
      <c r="B13" s="80"/>
      <c r="C13" s="82"/>
      <c r="D13" s="33" t="s">
        <v>165</v>
      </c>
      <c r="E13" s="33" t="s">
        <v>165</v>
      </c>
      <c r="F13" s="33" t="s">
        <v>165</v>
      </c>
      <c r="G13" s="33" t="s">
        <v>166</v>
      </c>
      <c r="H13" s="33" t="s">
        <v>166</v>
      </c>
      <c r="I13" s="33" t="s">
        <v>166</v>
      </c>
      <c r="J13" s="33" t="s">
        <v>26</v>
      </c>
      <c r="N13" s="137" t="s">
        <v>477</v>
      </c>
      <c r="O13" s="132">
        <f>'Uncertainty Mechanism '!E382</f>
        <v>0</v>
      </c>
      <c r="P13" s="132">
        <f>'Uncertainty Mechanism '!F382</f>
        <v>0</v>
      </c>
      <c r="Q13" s="132">
        <f>'Uncertainty Mechanism '!G382</f>
        <v>0</v>
      </c>
      <c r="R13" s="132">
        <f>'Uncertainty Mechanism '!H382</f>
        <v>0</v>
      </c>
      <c r="S13" s="132">
        <f>'Uncertainty Mechanism '!I382</f>
        <v>0</v>
      </c>
      <c r="T13" s="132">
        <f>'Uncertainty Mechanism '!J382</f>
        <v>0</v>
      </c>
      <c r="U13" s="88">
        <f t="shared" si="2"/>
        <v>0</v>
      </c>
      <c r="W13" s="22"/>
      <c r="X13" s="137" t="s">
        <v>466</v>
      </c>
      <c r="Y13" s="132">
        <f>'Uncertainty Mechanism '!E631</f>
        <v>0</v>
      </c>
      <c r="Z13" s="132">
        <f>'Uncertainty Mechanism '!F631</f>
        <v>0</v>
      </c>
      <c r="AA13" s="132">
        <f>'Uncertainty Mechanism '!G631</f>
        <v>0</v>
      </c>
      <c r="AB13" s="132">
        <f>'Uncertainty Mechanism '!H631</f>
        <v>0</v>
      </c>
      <c r="AC13" s="132">
        <f>'Uncertainty Mechanism '!I631</f>
        <v>0</v>
      </c>
      <c r="AD13" s="132">
        <f>'Uncertainty Mechanism '!J631</f>
        <v>0</v>
      </c>
      <c r="AE13" s="88">
        <f t="shared" si="3"/>
        <v>0</v>
      </c>
      <c r="AF13" s="22"/>
    </row>
    <row r="14" spans="1:33" ht="15" thickBot="1">
      <c r="A14" s="161" t="s">
        <v>74</v>
      </c>
      <c r="B14" s="162"/>
      <c r="C14" s="163"/>
      <c r="D14" s="86">
        <f>SUMIF('Uncertainty Mechanism '!$L$5:$L$673,Summary!$A14,'Uncertainty Mechanism '!E$5:E$673)</f>
        <v>-2587473.6673375149</v>
      </c>
      <c r="E14" s="86">
        <f>SUMIF('Uncertainty Mechanism '!$L$5:$L$673,Summary!$A14,'Uncertainty Mechanism '!F$5:F$673)</f>
        <v>-1932302.1621515197</v>
      </c>
      <c r="F14" s="86">
        <f>SUMIF('Uncertainty Mechanism '!$L$5:$L$673,Summary!$A14,'Uncertainty Mechanism '!G$5:G$673)</f>
        <v>-1581165.4422916868</v>
      </c>
      <c r="G14" s="86">
        <f>SUMIF('Uncertainty Mechanism '!$L$5:$L$673,Summary!$A14,'Uncertainty Mechanism '!H$5:H$673)</f>
        <v>-1152650.8958088951</v>
      </c>
      <c r="H14" s="86">
        <f>SUMIF('Uncertainty Mechanism '!$L$5:$L$673,Summary!$A14,'Uncertainty Mechanism '!I$5:I$673)</f>
        <v>-621418.38592459843</v>
      </c>
      <c r="I14" s="86">
        <f>SUMIF('Uncertainty Mechanism '!$L$5:$L$673,Summary!$A14,'Uncertainty Mechanism '!J$5:J$673)</f>
        <v>-197734.07872071952</v>
      </c>
      <c r="J14" s="87">
        <f>SUM(D14:I14)</f>
        <v>-8072744.6322349347</v>
      </c>
      <c r="N14" s="137" t="s">
        <v>416</v>
      </c>
      <c r="O14" s="132">
        <f>'Uncertainty Mechanism '!E395</f>
        <v>0</v>
      </c>
      <c r="P14" s="132">
        <f>'Uncertainty Mechanism '!F395</f>
        <v>0</v>
      </c>
      <c r="Q14" s="132">
        <f>'Uncertainty Mechanism '!G395</f>
        <v>0</v>
      </c>
      <c r="R14" s="132">
        <f>'Uncertainty Mechanism '!H395</f>
        <v>0</v>
      </c>
      <c r="S14" s="132">
        <f>'Uncertainty Mechanism '!I395</f>
        <v>0</v>
      </c>
      <c r="T14" s="132">
        <f>'Uncertainty Mechanism '!J395</f>
        <v>0</v>
      </c>
      <c r="U14" s="88">
        <f t="shared" si="2"/>
        <v>0</v>
      </c>
      <c r="W14" s="22"/>
      <c r="X14" s="137" t="s">
        <v>478</v>
      </c>
      <c r="Y14" s="132">
        <f>'Uncertainty Mechanism '!E640</f>
        <v>0</v>
      </c>
      <c r="Z14" s="132">
        <f>'Uncertainty Mechanism '!F640</f>
        <v>0</v>
      </c>
      <c r="AA14" s="132">
        <f>'Uncertainty Mechanism '!G640</f>
        <v>0</v>
      </c>
      <c r="AB14" s="132">
        <f>'Uncertainty Mechanism '!H640</f>
        <v>0</v>
      </c>
      <c r="AC14" s="132">
        <f>'Uncertainty Mechanism '!I640</f>
        <v>0</v>
      </c>
      <c r="AD14" s="132">
        <f>'Uncertainty Mechanism '!J640</f>
        <v>0</v>
      </c>
      <c r="AE14" s="88">
        <f t="shared" si="3"/>
        <v>0</v>
      </c>
      <c r="AF14" s="22"/>
    </row>
    <row r="15" spans="1:33" ht="15" thickBot="1">
      <c r="A15" s="161" t="s">
        <v>147</v>
      </c>
      <c r="B15" s="162"/>
      <c r="C15" s="163"/>
      <c r="D15" s="86">
        <f>SUMIF('Uncertainty Mechanism '!$L$5:$L$673,Summary!$A15,'Uncertainty Mechanism '!E$5:E$673)</f>
        <v>-410191.60155219911</v>
      </c>
      <c r="E15" s="86">
        <f>SUMIF('Uncertainty Mechanism '!$L$5:$L$673,Summary!$A15,'Uncertainty Mechanism '!F$5:F$673)</f>
        <v>-412851.46345220262</v>
      </c>
      <c r="F15" s="86">
        <f>SUMIF('Uncertainty Mechanism '!$L$5:$L$673,Summary!$A15,'Uncertainty Mechanism '!G$5:G$673)</f>
        <v>-347887.24336633948</v>
      </c>
      <c r="G15" s="86">
        <f>SUMIF('Uncertainty Mechanism '!$L$5:$L$673,Summary!$A15,'Uncertainty Mechanism '!H$5:H$673)</f>
        <v>-267284.68063230871</v>
      </c>
      <c r="H15" s="86">
        <f>SUMIF('Uncertainty Mechanism '!$L$5:$L$673,Summary!$A15,'Uncertainty Mechanism '!I$5:I$673)</f>
        <v>-173716.1281081833</v>
      </c>
      <c r="I15" s="86">
        <f>SUMIF('Uncertainty Mechanism '!$L$5:$L$673,Summary!$A15,'Uncertainty Mechanism '!J$5:J$673)</f>
        <v>-62461.06442248448</v>
      </c>
      <c r="J15" s="87">
        <f t="shared" ref="J15:J17" si="6">SUM(D15:I15)</f>
        <v>-1674392.1815337176</v>
      </c>
      <c r="N15" s="137" t="s">
        <v>300</v>
      </c>
      <c r="O15" s="132">
        <f>'Uncertainty Mechanism '!E408</f>
        <v>0</v>
      </c>
      <c r="P15" s="132">
        <f>'Uncertainty Mechanism '!F408</f>
        <v>0</v>
      </c>
      <c r="Q15" s="132">
        <f>'Uncertainty Mechanism '!G408</f>
        <v>0</v>
      </c>
      <c r="R15" s="132">
        <f>'Uncertainty Mechanism '!H408</f>
        <v>0</v>
      </c>
      <c r="S15" s="132">
        <f>'Uncertainty Mechanism '!I408</f>
        <v>0</v>
      </c>
      <c r="T15" s="132">
        <f>'Uncertainty Mechanism '!J408</f>
        <v>0</v>
      </c>
      <c r="U15" s="88">
        <f t="shared" si="2"/>
        <v>0</v>
      </c>
      <c r="W15" s="22"/>
      <c r="X15" s="137" t="s">
        <v>479</v>
      </c>
      <c r="Y15" s="132">
        <f>'Uncertainty Mechanism '!E649</f>
        <v>0</v>
      </c>
      <c r="Z15" s="132">
        <f>'Uncertainty Mechanism '!F649</f>
        <v>0</v>
      </c>
      <c r="AA15" s="132">
        <f>'Uncertainty Mechanism '!G649</f>
        <v>0</v>
      </c>
      <c r="AB15" s="132">
        <f>'Uncertainty Mechanism '!H649</f>
        <v>0</v>
      </c>
      <c r="AC15" s="132">
        <f>'Uncertainty Mechanism '!I649</f>
        <v>0</v>
      </c>
      <c r="AD15" s="132">
        <f>'Uncertainty Mechanism '!J649</f>
        <v>0</v>
      </c>
      <c r="AE15" s="88">
        <f t="shared" si="3"/>
        <v>0</v>
      </c>
      <c r="AF15" s="22"/>
    </row>
    <row r="16" spans="1:33" ht="15" thickBot="1">
      <c r="A16" s="161" t="s">
        <v>169</v>
      </c>
      <c r="B16" s="162"/>
      <c r="C16" s="163"/>
      <c r="D16" s="86">
        <f>SUMIF('Uncertainty Mechanism '!$L$5:$L$673,Summary!$A16,'Uncertainty Mechanism '!E$5:E$673)</f>
        <v>0</v>
      </c>
      <c r="E16" s="86">
        <f>SUMIF('Uncertainty Mechanism '!$L$5:$L$673,Summary!$A16,'Uncertainty Mechanism '!F$5:F$673)</f>
        <v>0</v>
      </c>
      <c r="F16" s="86">
        <f>SUMIF('Uncertainty Mechanism '!$L$5:$L$673,Summary!$A16,'Uncertainty Mechanism '!G$5:G$673)</f>
        <v>0</v>
      </c>
      <c r="G16" s="86">
        <f>SUMIF('Uncertainty Mechanism '!$L$5:$L$673,Summary!$A16,'Uncertainty Mechanism '!H$5:H$673)</f>
        <v>0</v>
      </c>
      <c r="H16" s="86">
        <f>SUMIF('Uncertainty Mechanism '!$L$5:$L$673,Summary!$A16,'Uncertainty Mechanism '!I$5:I$673)</f>
        <v>0</v>
      </c>
      <c r="I16" s="86">
        <f>SUMIF('Uncertainty Mechanism '!$L$5:$L$673,Summary!$A16,'Uncertainty Mechanism '!J$5:J$673)</f>
        <v>0</v>
      </c>
      <c r="J16" s="87">
        <f t="shared" si="6"/>
        <v>0</v>
      </c>
      <c r="N16" s="137" t="s">
        <v>408</v>
      </c>
      <c r="O16" s="132">
        <f>'Uncertainty Mechanism '!E420</f>
        <v>0</v>
      </c>
      <c r="P16" s="132">
        <f>'Uncertainty Mechanism '!F420</f>
        <v>0</v>
      </c>
      <c r="Q16" s="132">
        <f>'Uncertainty Mechanism '!G420</f>
        <v>0</v>
      </c>
      <c r="R16" s="132">
        <f>'Uncertainty Mechanism '!H420</f>
        <v>0</v>
      </c>
      <c r="S16" s="132">
        <f>'Uncertainty Mechanism '!I420</f>
        <v>0</v>
      </c>
      <c r="T16" s="132">
        <f>'Uncertainty Mechanism '!J420</f>
        <v>0</v>
      </c>
      <c r="U16" s="88">
        <f t="shared" si="2"/>
        <v>0</v>
      </c>
      <c r="W16" s="22"/>
      <c r="X16" s="137" t="s">
        <v>480</v>
      </c>
      <c r="Y16" s="132">
        <f>'Uncertainty Mechanism '!E658</f>
        <v>0</v>
      </c>
      <c r="Z16" s="132">
        <f>'Uncertainty Mechanism '!F658</f>
        <v>0</v>
      </c>
      <c r="AA16" s="132">
        <f>'Uncertainty Mechanism '!G658</f>
        <v>0</v>
      </c>
      <c r="AB16" s="132">
        <f>'Uncertainty Mechanism '!H658</f>
        <v>0</v>
      </c>
      <c r="AC16" s="132">
        <f>'Uncertainty Mechanism '!I658</f>
        <v>0</v>
      </c>
      <c r="AD16" s="132">
        <f>'Uncertainty Mechanism '!J658</f>
        <v>0</v>
      </c>
      <c r="AE16" s="88">
        <f t="shared" si="3"/>
        <v>0</v>
      </c>
      <c r="AF16" s="22"/>
    </row>
    <row r="17" spans="1:32" ht="15" thickBot="1">
      <c r="A17" s="161" t="s">
        <v>170</v>
      </c>
      <c r="B17" s="162"/>
      <c r="C17" s="163"/>
      <c r="D17" s="86">
        <f>SUMIF('Uncertainty Mechanism '!$L$5:$L$673,Summary!$A17,'Uncertainty Mechanism '!E$5:E$673)</f>
        <v>-508201.0220532986</v>
      </c>
      <c r="E17" s="86">
        <f>SUMIF('Uncertainty Mechanism '!$L$5:$L$673,Summary!$A17,'Uncertainty Mechanism '!F$5:F$673)</f>
        <v>-512219.45936893864</v>
      </c>
      <c r="F17" s="86">
        <f>SUMIF('Uncertainty Mechanism '!$L$5:$L$673,Summary!$A17,'Uncertainty Mechanism '!G$5:G$673)</f>
        <v>-490656.91719370085</v>
      </c>
      <c r="G17" s="86">
        <f>SUMIF('Uncertainty Mechanism '!$L$5:$L$673,Summary!$A17,'Uncertainty Mechanism '!H$5:H$673)</f>
        <v>-354300.13333876815</v>
      </c>
      <c r="H17" s="86">
        <f>SUMIF('Uncertainty Mechanism '!$L$5:$L$673,Summary!$A17,'Uncertainty Mechanism '!I$5:I$673)</f>
        <v>-206895.17771466731</v>
      </c>
      <c r="I17" s="86">
        <f>SUMIF('Uncertainty Mechanism '!$L$5:$L$673,Summary!$A17,'Uncertainty Mechanism '!J$5:J$673)</f>
        <v>-67742.043701007875</v>
      </c>
      <c r="J17" s="87">
        <f t="shared" si="6"/>
        <v>-2140014.7533703814</v>
      </c>
      <c r="N17" s="137" t="s">
        <v>413</v>
      </c>
      <c r="O17" s="132">
        <f>'Uncertainty Mechanism '!E432</f>
        <v>0</v>
      </c>
      <c r="P17" s="132">
        <f>'Uncertainty Mechanism '!F432</f>
        <v>0</v>
      </c>
      <c r="Q17" s="132">
        <f>'Uncertainty Mechanism '!G432</f>
        <v>0</v>
      </c>
      <c r="R17" s="132">
        <f>'Uncertainty Mechanism '!H432</f>
        <v>0</v>
      </c>
      <c r="S17" s="132">
        <f>'Uncertainty Mechanism '!I432</f>
        <v>0</v>
      </c>
      <c r="T17" s="132">
        <f>'Uncertainty Mechanism '!J432</f>
        <v>0</v>
      </c>
      <c r="U17" s="88">
        <f t="shared" si="2"/>
        <v>0</v>
      </c>
      <c r="W17" s="22"/>
      <c r="X17" s="134"/>
      <c r="Y17" s="56"/>
      <c r="Z17" s="56"/>
      <c r="AA17" s="56"/>
      <c r="AB17" s="56"/>
      <c r="AC17" s="56"/>
      <c r="AD17" s="56"/>
      <c r="AE17" s="135"/>
      <c r="AF17" s="22"/>
    </row>
    <row r="18" spans="1:32" ht="15" thickBot="1">
      <c r="A18" s="161" t="s">
        <v>171</v>
      </c>
      <c r="B18" s="162"/>
      <c r="C18" s="163"/>
      <c r="D18" s="88">
        <f>SUM(D14:D17)</f>
        <v>-3505866.2909430126</v>
      </c>
      <c r="E18" s="88">
        <f t="shared" ref="E18:I18" si="7">SUM(E14:E17)</f>
        <v>-2857373.084972661</v>
      </c>
      <c r="F18" s="88">
        <f t="shared" si="7"/>
        <v>-2419709.602851727</v>
      </c>
      <c r="G18" s="88">
        <f t="shared" si="7"/>
        <v>-1774235.7097799717</v>
      </c>
      <c r="H18" s="88">
        <f t="shared" si="7"/>
        <v>-1002029.691747449</v>
      </c>
      <c r="I18" s="88">
        <f t="shared" si="7"/>
        <v>-327937.18684421189</v>
      </c>
      <c r="J18" s="88">
        <f>SUM(J14:J17)</f>
        <v>-11887151.567139033</v>
      </c>
      <c r="N18" s="137" t="s">
        <v>481</v>
      </c>
      <c r="O18" s="132">
        <f>'Uncertainty Mechanism '!E444</f>
        <v>0</v>
      </c>
      <c r="P18" s="132">
        <f>'Uncertainty Mechanism '!F444</f>
        <v>0</v>
      </c>
      <c r="Q18" s="132">
        <f>'Uncertainty Mechanism '!G444</f>
        <v>0</v>
      </c>
      <c r="R18" s="132">
        <f>'Uncertainty Mechanism '!H444</f>
        <v>0</v>
      </c>
      <c r="S18" s="132">
        <f>'Uncertainty Mechanism '!I444</f>
        <v>0</v>
      </c>
      <c r="T18" s="132">
        <f>'Uncertainty Mechanism '!J444</f>
        <v>0</v>
      </c>
      <c r="U18" s="88">
        <f t="shared" si="2"/>
        <v>0</v>
      </c>
      <c r="X18" s="133" t="s">
        <v>288</v>
      </c>
      <c r="Y18" s="88">
        <f>SUM(Y4:Y16)</f>
        <v>-1973581.4083819801</v>
      </c>
      <c r="Z18" s="88">
        <f t="shared" ref="Z18:AD18" si="8">SUM(Z4:Z16)</f>
        <v>-2151263.0547171915</v>
      </c>
      <c r="AA18" s="88">
        <f t="shared" si="8"/>
        <v>-2469242.5642461088</v>
      </c>
      <c r="AB18" s="88">
        <f t="shared" si="8"/>
        <v>-2496570.6962475665</v>
      </c>
      <c r="AC18" s="88">
        <f t="shared" si="8"/>
        <v>-2491769.4206375303</v>
      </c>
      <c r="AD18" s="88">
        <f t="shared" si="8"/>
        <v>-2491938.2453909246</v>
      </c>
      <c r="AE18" s="88">
        <f>SUM(Y18:AD18)</f>
        <v>-14074365.389621302</v>
      </c>
      <c r="AF18" s="89" t="b">
        <f>ROUND(AE18,0)=ROUND(J8,0)</f>
        <v>1</v>
      </c>
    </row>
    <row r="19" spans="1:32" ht="15" thickBot="1">
      <c r="N19" s="137" t="s">
        <v>466</v>
      </c>
      <c r="O19" s="132">
        <f>'Uncertainty Mechanism '!E456</f>
        <v>0</v>
      </c>
      <c r="P19" s="132">
        <f>'Uncertainty Mechanism '!F456</f>
        <v>0</v>
      </c>
      <c r="Q19" s="132">
        <f>'Uncertainty Mechanism '!G456</f>
        <v>0</v>
      </c>
      <c r="R19" s="132">
        <f>'Uncertainty Mechanism '!H456</f>
        <v>0</v>
      </c>
      <c r="S19" s="132">
        <f>'Uncertainty Mechanism '!I456</f>
        <v>0</v>
      </c>
      <c r="T19" s="132">
        <f>'Uncertainty Mechanism '!J456</f>
        <v>0</v>
      </c>
      <c r="U19" s="88">
        <f t="shared" si="2"/>
        <v>0</v>
      </c>
      <c r="X19" s="22"/>
      <c r="Y19" s="22"/>
      <c r="Z19" s="22"/>
      <c r="AA19" s="22"/>
      <c r="AB19" s="22"/>
      <c r="AC19" s="22"/>
      <c r="AD19" s="22"/>
      <c r="AE19" s="22"/>
    </row>
    <row r="20" spans="1:32" ht="15" thickBot="1">
      <c r="N20" s="137" t="s">
        <v>478</v>
      </c>
      <c r="O20" s="132">
        <f>'Uncertainty Mechanism '!E468</f>
        <v>0</v>
      </c>
      <c r="P20" s="132">
        <f>'Uncertainty Mechanism '!F468</f>
        <v>0</v>
      </c>
      <c r="Q20" s="132">
        <f>'Uncertainty Mechanism '!G468</f>
        <v>0</v>
      </c>
      <c r="R20" s="132">
        <f>'Uncertainty Mechanism '!H468</f>
        <v>0</v>
      </c>
      <c r="S20" s="132">
        <f>'Uncertainty Mechanism '!I468</f>
        <v>0</v>
      </c>
      <c r="T20" s="132">
        <f>'Uncertainty Mechanism '!J468</f>
        <v>0</v>
      </c>
      <c r="U20" s="88">
        <f t="shared" si="2"/>
        <v>0</v>
      </c>
    </row>
    <row r="21" spans="1:32" ht="15" thickBot="1">
      <c r="A21" s="55"/>
      <c r="B21" s="55"/>
      <c r="C21" s="55"/>
      <c r="D21" s="84">
        <f>Inputs!E4</f>
        <v>2023</v>
      </c>
      <c r="E21" s="84">
        <f>Inputs!F4</f>
        <v>2024</v>
      </c>
      <c r="F21" s="84">
        <f>Inputs!G4</f>
        <v>2025</v>
      </c>
      <c r="G21" s="84">
        <f>Inputs!H4</f>
        <v>2026</v>
      </c>
      <c r="H21" s="84">
        <f>Inputs!I4</f>
        <v>2027</v>
      </c>
      <c r="I21" s="84">
        <f>Inputs!J4</f>
        <v>2028</v>
      </c>
      <c r="J21" s="84" t="s">
        <v>163</v>
      </c>
      <c r="N21" s="137" t="s">
        <v>479</v>
      </c>
      <c r="O21" s="132">
        <f>'Uncertainty Mechanism '!E480</f>
        <v>0</v>
      </c>
      <c r="P21" s="132">
        <f>'Uncertainty Mechanism '!F480</f>
        <v>0</v>
      </c>
      <c r="Q21" s="132">
        <f>'Uncertainty Mechanism '!G480</f>
        <v>0</v>
      </c>
      <c r="R21" s="132">
        <f>'Uncertainty Mechanism '!H480</f>
        <v>0</v>
      </c>
      <c r="S21" s="132">
        <f>'Uncertainty Mechanism '!I480</f>
        <v>0</v>
      </c>
      <c r="T21" s="132">
        <f>'Uncertainty Mechanism '!J480</f>
        <v>0</v>
      </c>
      <c r="U21" s="88">
        <f t="shared" si="2"/>
        <v>0</v>
      </c>
    </row>
    <row r="22" spans="1:32" ht="15" thickBot="1">
      <c r="A22" s="130" t="s">
        <v>172</v>
      </c>
      <c r="B22" s="80"/>
      <c r="C22" s="82"/>
      <c r="D22" s="33" t="s">
        <v>165</v>
      </c>
      <c r="E22" s="33" t="s">
        <v>165</v>
      </c>
      <c r="F22" s="33" t="s">
        <v>165</v>
      </c>
      <c r="G22" s="33" t="s">
        <v>166</v>
      </c>
      <c r="H22" s="33" t="s">
        <v>166</v>
      </c>
      <c r="I22" s="33" t="s">
        <v>166</v>
      </c>
      <c r="J22" s="33" t="s">
        <v>26</v>
      </c>
      <c r="N22" s="137" t="s">
        <v>480</v>
      </c>
      <c r="O22" s="132">
        <f>'Uncertainty Mechanism '!E492</f>
        <v>0</v>
      </c>
      <c r="P22" s="132">
        <f>'Uncertainty Mechanism '!F492</f>
        <v>0</v>
      </c>
      <c r="Q22" s="132">
        <f>'Uncertainty Mechanism '!G492</f>
        <v>0</v>
      </c>
      <c r="R22" s="132">
        <f>'Uncertainty Mechanism '!H492</f>
        <v>0</v>
      </c>
      <c r="S22" s="132">
        <f>'Uncertainty Mechanism '!I492</f>
        <v>0</v>
      </c>
      <c r="T22" s="132">
        <f>'Uncertainty Mechanism '!J492</f>
        <v>0</v>
      </c>
      <c r="U22" s="88">
        <f t="shared" si="2"/>
        <v>0</v>
      </c>
    </row>
    <row r="23" spans="1:32" ht="15" thickBot="1">
      <c r="A23" s="161" t="s">
        <v>76</v>
      </c>
      <c r="B23" s="162"/>
      <c r="C23" s="163"/>
      <c r="D23" s="86">
        <f>D5+D14</f>
        <v>-12526286.638634045</v>
      </c>
      <c r="E23" s="86">
        <f t="shared" ref="E23:I23" si="9">E5+E14</f>
        <v>-9920980.8920667078</v>
      </c>
      <c r="F23" s="86">
        <f t="shared" si="9"/>
        <v>-9414443.490652306</v>
      </c>
      <c r="G23" s="86">
        <f t="shared" si="9"/>
        <v>-9154432.2960055675</v>
      </c>
      <c r="H23" s="86">
        <f t="shared" si="9"/>
        <v>-7988704.9657376222</v>
      </c>
      <c r="I23" s="86">
        <f t="shared" si="9"/>
        <v>-7358004.9801132865</v>
      </c>
      <c r="J23" s="87">
        <f>SUM(D23:I23)</f>
        <v>-56362853.263209537</v>
      </c>
      <c r="K23" s="89" t="b">
        <f>ROUND(J23,0)=ROUND(SUM(J14,J5),0)</f>
        <v>1</v>
      </c>
      <c r="N23" s="137" t="s">
        <v>280</v>
      </c>
      <c r="O23" s="132">
        <f>'Uncertainty Mechanism '!E539</f>
        <v>-2292826.6974953255</v>
      </c>
      <c r="P23" s="132">
        <f>'Uncertainty Mechanism '!F539</f>
        <v>-218335.98989992711</v>
      </c>
      <c r="Q23" s="132">
        <f>'Uncertainty Mechanism '!G539</f>
        <v>-216425.25380565468</v>
      </c>
      <c r="R23" s="132">
        <f>'Uncertainty Mechanism '!H539</f>
        <v>-154401.52861269351</v>
      </c>
      <c r="S23" s="132">
        <f>'Uncertainty Mechanism '!I539</f>
        <v>-133733.46217207276</v>
      </c>
      <c r="T23" s="132">
        <f>'Uncertainty Mechanism '!J539</f>
        <v>-133819.62961803339</v>
      </c>
      <c r="U23" s="88">
        <f t="shared" si="2"/>
        <v>-3149542.5616037068</v>
      </c>
    </row>
    <row r="24" spans="1:32" ht="15" thickBot="1">
      <c r="A24" s="161" t="s">
        <v>148</v>
      </c>
      <c r="B24" s="162"/>
      <c r="C24" s="163"/>
      <c r="D24" s="86">
        <f t="shared" ref="D24:I24" si="10">D6+D15</f>
        <v>-1972656.0086027773</v>
      </c>
      <c r="E24" s="86">
        <f t="shared" si="10"/>
        <v>-2113580.5188511452</v>
      </c>
      <c r="F24" s="86">
        <f t="shared" si="10"/>
        <v>-2065116.1491228577</v>
      </c>
      <c r="G24" s="86">
        <f t="shared" si="10"/>
        <v>-2114640.1823964291</v>
      </c>
      <c r="H24" s="86">
        <f t="shared" si="10"/>
        <v>-2225830.1221422991</v>
      </c>
      <c r="I24" s="86">
        <f t="shared" si="10"/>
        <v>-2316140.9019012898</v>
      </c>
      <c r="J24" s="87">
        <f t="shared" ref="J24:J26" si="11">SUM(D24:I24)</f>
        <v>-12807963.883016799</v>
      </c>
      <c r="K24" s="89" t="b">
        <f>ROUND(J24,0)=ROUND(SUM(J15,J6),0)</f>
        <v>1</v>
      </c>
      <c r="N24" s="134"/>
      <c r="O24" s="56"/>
      <c r="P24" s="56"/>
      <c r="Q24" s="56"/>
      <c r="R24" s="56"/>
      <c r="S24" s="56"/>
      <c r="T24" s="56"/>
      <c r="U24" s="135"/>
    </row>
    <row r="25" spans="1:32" ht="15" thickBot="1">
      <c r="A25" s="161" t="s">
        <v>173</v>
      </c>
      <c r="B25" s="162"/>
      <c r="C25" s="163"/>
      <c r="D25" s="86">
        <f t="shared" ref="D25:I25" si="12">D7+D16</f>
        <v>0</v>
      </c>
      <c r="E25" s="86">
        <f t="shared" si="12"/>
        <v>0</v>
      </c>
      <c r="F25" s="86">
        <f t="shared" si="12"/>
        <v>0</v>
      </c>
      <c r="G25" s="86">
        <f t="shared" si="12"/>
        <v>0</v>
      </c>
      <c r="H25" s="86">
        <f t="shared" si="12"/>
        <v>0</v>
      </c>
      <c r="I25" s="86">
        <f t="shared" si="12"/>
        <v>0</v>
      </c>
      <c r="J25" s="87">
        <f t="shared" si="11"/>
        <v>0</v>
      </c>
      <c r="K25" s="89" t="b">
        <f>ROUND(J25,0)=ROUND(SUM(J16,J7),0)</f>
        <v>1</v>
      </c>
      <c r="N25" s="133" t="s">
        <v>281</v>
      </c>
      <c r="O25" s="88">
        <f t="shared" ref="O25:T25" si="13">SUM(O4:O23)</f>
        <v>-9938812.9712965302</v>
      </c>
      <c r="P25" s="88">
        <f t="shared" si="13"/>
        <v>-7988678.7299151886</v>
      </c>
      <c r="Q25" s="88">
        <f t="shared" si="13"/>
        <v>-7833278.0483606188</v>
      </c>
      <c r="R25" s="88">
        <f t="shared" si="13"/>
        <v>-8001781.4001966724</v>
      </c>
      <c r="S25" s="88">
        <f t="shared" si="13"/>
        <v>-7367286.579813024</v>
      </c>
      <c r="T25" s="88">
        <f t="shared" si="13"/>
        <v>-7160270.901392567</v>
      </c>
      <c r="U25" s="88">
        <f>SUM(O25:T25)</f>
        <v>-48290108.630974606</v>
      </c>
      <c r="V25" s="89" t="b">
        <f>ROUND(U25,0)=ROUND(J5,0)</f>
        <v>1</v>
      </c>
    </row>
    <row r="26" spans="1:32" ht="15" thickBot="1">
      <c r="A26" s="161" t="s">
        <v>174</v>
      </c>
      <c r="B26" s="162"/>
      <c r="C26" s="163"/>
      <c r="D26" s="86">
        <f t="shared" ref="D26:I26" si="14">D8+D17</f>
        <v>-2481782.4304352789</v>
      </c>
      <c r="E26" s="86">
        <f t="shared" si="14"/>
        <v>-2663482.5140861301</v>
      </c>
      <c r="F26" s="86">
        <f t="shared" si="14"/>
        <v>-2959899.4814398098</v>
      </c>
      <c r="G26" s="86">
        <f t="shared" si="14"/>
        <v>-2850870.8295863345</v>
      </c>
      <c r="H26" s="86">
        <f t="shared" si="14"/>
        <v>-2698664.5983521976</v>
      </c>
      <c r="I26" s="86">
        <f t="shared" si="14"/>
        <v>-2559680.2890919326</v>
      </c>
      <c r="J26" s="87">
        <f t="shared" si="11"/>
        <v>-16214380.142991684</v>
      </c>
      <c r="K26" s="89" t="b">
        <f>ROUND(J26,0)=ROUND(SUM(J17,J8),0)</f>
        <v>1</v>
      </c>
    </row>
    <row r="27" spans="1:32" ht="15" thickBot="1">
      <c r="A27" s="161" t="s">
        <v>175</v>
      </c>
      <c r="B27" s="162"/>
      <c r="C27" s="163"/>
      <c r="D27" s="88">
        <f>SUM(D23:D26)</f>
        <v>-16980725.077672102</v>
      </c>
      <c r="E27" s="88">
        <f t="shared" ref="E27:I27" si="15">SUM(E23:E26)</f>
        <v>-14698043.925003983</v>
      </c>
      <c r="F27" s="88">
        <f t="shared" si="15"/>
        <v>-14439459.121214975</v>
      </c>
      <c r="G27" s="88">
        <f t="shared" si="15"/>
        <v>-14119943.307988331</v>
      </c>
      <c r="H27" s="88">
        <f t="shared" si="15"/>
        <v>-12913199.68623212</v>
      </c>
      <c r="I27" s="88">
        <f t="shared" si="15"/>
        <v>-12233826.17110651</v>
      </c>
      <c r="J27" s="88">
        <f>SUM(J23:J26)</f>
        <v>-85385197.289218009</v>
      </c>
      <c r="K27" s="89" t="b">
        <f>ROUND(J27,0)=ROUND(SUM(J18,J9),0)</f>
        <v>1</v>
      </c>
    </row>
    <row r="28" spans="1:32" ht="15" thickBot="1">
      <c r="N28" s="130" t="s">
        <v>178</v>
      </c>
      <c r="O28" s="33">
        <f t="shared" ref="O28:T28" si="16">O3</f>
        <v>2023</v>
      </c>
      <c r="P28" s="33">
        <f t="shared" si="16"/>
        <v>2024</v>
      </c>
      <c r="Q28" s="33">
        <f t="shared" si="16"/>
        <v>2025</v>
      </c>
      <c r="R28" s="33">
        <f t="shared" si="16"/>
        <v>2026</v>
      </c>
      <c r="S28" s="33">
        <f t="shared" si="16"/>
        <v>2027</v>
      </c>
      <c r="T28" s="33">
        <f t="shared" si="16"/>
        <v>2028</v>
      </c>
      <c r="U28" s="33" t="s">
        <v>163</v>
      </c>
    </row>
    <row r="29" spans="1:32" ht="15" thickBot="1">
      <c r="N29" s="131" t="s">
        <v>271</v>
      </c>
      <c r="O29" s="86">
        <f>SUM('Uncertainty Mechanism '!E131,'Uncertainty Mechanism '!E149,'Uncertainty Mechanism '!E167)</f>
        <v>-1285666.9025523462</v>
      </c>
      <c r="P29" s="86">
        <f>SUM('Uncertainty Mechanism '!F131,'Uncertainty Mechanism '!F149,'Uncertainty Mechanism '!F167)</f>
        <v>-1443358.7497274072</v>
      </c>
      <c r="Q29" s="86">
        <f>SUM('Uncertainty Mechanism '!G131,'Uncertainty Mechanism '!G149,'Uncertainty Mechanism '!G167)</f>
        <v>-1431322.0364607968</v>
      </c>
      <c r="R29" s="86">
        <f>SUM('Uncertainty Mechanism '!H131,'Uncertainty Mechanism '!H149,'Uncertainty Mechanism '!H167)</f>
        <v>-1512879.9750584241</v>
      </c>
      <c r="S29" s="86">
        <f>SUM('Uncertainty Mechanism '!I131,'Uncertainty Mechanism '!I149,'Uncertainty Mechanism '!I167)</f>
        <v>-1612734.1396862473</v>
      </c>
      <c r="T29" s="86">
        <f>SUM('Uncertainty Mechanism '!J131,'Uncertainty Mechanism '!J149,'Uncertainty Mechanism '!J167)</f>
        <v>-1730796.8616717458</v>
      </c>
      <c r="U29" s="87">
        <f>SUM(O29:T29)</f>
        <v>-9016758.6651569679</v>
      </c>
    </row>
    <row r="30" spans="1:32" ht="15" thickBot="1">
      <c r="N30" s="131" t="s">
        <v>350</v>
      </c>
      <c r="O30" s="132">
        <f>SUM('Uncertainty Mechanism '!E227,'Uncertainty Mechanism '!E265,'Uncertainty Mechanism '!E305+'Uncertainty Mechanism '!E317)</f>
        <v>-276797.50449823186</v>
      </c>
      <c r="P30" s="132">
        <f>SUM('Uncertainty Mechanism '!F227,'Uncertainty Mechanism '!F265,'Uncertainty Mechanism '!F305+'Uncertainty Mechanism '!F317)</f>
        <v>-257370.30567153502</v>
      </c>
      <c r="Q30" s="132">
        <f>SUM('Uncertainty Mechanism '!G227,'Uncertainty Mechanism '!G265,'Uncertainty Mechanism '!G305+'Uncertainty Mechanism '!G317)</f>
        <v>-285906.86929572147</v>
      </c>
      <c r="R30" s="132">
        <f>SUM('Uncertainty Mechanism '!H227,'Uncertainty Mechanism '!H265,'Uncertainty Mechanism '!H305+'Uncertainty Mechanism '!H317)</f>
        <v>-334475.52670569654</v>
      </c>
      <c r="S30" s="132">
        <f>SUM('Uncertainty Mechanism '!I227,'Uncertainty Mechanism '!I265,'Uncertainty Mechanism '!I305+'Uncertainty Mechanism '!I317)</f>
        <v>-439379.85434786853</v>
      </c>
      <c r="T30" s="132">
        <f>SUM('Uncertainty Mechanism '!J227,'Uncertainty Mechanism '!J265,'Uncertainty Mechanism '!J305+'Uncertainty Mechanism '!J317)</f>
        <v>-522882.97580705956</v>
      </c>
      <c r="U30" s="88">
        <f>SUM(O30:T30)</f>
        <v>-2116813.0363261132</v>
      </c>
    </row>
    <row r="31" spans="1:32" ht="15" thickBot="1">
      <c r="N31" s="134"/>
      <c r="O31" s="56"/>
      <c r="P31" s="56"/>
      <c r="Q31" s="56"/>
      <c r="R31" s="56"/>
      <c r="S31" s="56"/>
      <c r="T31" s="56"/>
      <c r="U31" s="135"/>
    </row>
    <row r="32" spans="1:32" ht="15" thickBot="1">
      <c r="N32" s="133" t="s">
        <v>282</v>
      </c>
      <c r="O32" s="88">
        <f t="shared" ref="O32:T32" si="17">SUM(O29:O30)</f>
        <v>-1562464.4070505782</v>
      </c>
      <c r="P32" s="88">
        <f t="shared" si="17"/>
        <v>-1700729.0553989422</v>
      </c>
      <c r="Q32" s="88">
        <f t="shared" si="17"/>
        <v>-1717228.9057565182</v>
      </c>
      <c r="R32" s="88">
        <f t="shared" si="17"/>
        <v>-1847355.5017641205</v>
      </c>
      <c r="S32" s="88">
        <f t="shared" si="17"/>
        <v>-2052113.9940341159</v>
      </c>
      <c r="T32" s="88">
        <f t="shared" si="17"/>
        <v>-2253679.8374788053</v>
      </c>
      <c r="U32" s="88">
        <f>SUM(O32:T32)</f>
        <v>-11133571.70148308</v>
      </c>
      <c r="V32" s="89" t="b">
        <f>ROUND(U32,0)=ROUND(J6,0)</f>
        <v>1</v>
      </c>
    </row>
    <row r="33" spans="1:22" ht="15" thickBot="1"/>
    <row r="34" spans="1:22" ht="15" thickBot="1">
      <c r="A34" s="203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5"/>
      <c r="N34" s="130" t="s">
        <v>206</v>
      </c>
      <c r="O34" s="33">
        <f t="shared" ref="O34:T34" si="18">O28</f>
        <v>2023</v>
      </c>
      <c r="P34" s="33">
        <f t="shared" si="18"/>
        <v>2024</v>
      </c>
      <c r="Q34" s="33">
        <f t="shared" si="18"/>
        <v>2025</v>
      </c>
      <c r="R34" s="33">
        <f t="shared" si="18"/>
        <v>2026</v>
      </c>
      <c r="S34" s="33">
        <f t="shared" si="18"/>
        <v>2027</v>
      </c>
      <c r="T34" s="33">
        <f t="shared" si="18"/>
        <v>2028</v>
      </c>
      <c r="U34" s="33" t="s">
        <v>163</v>
      </c>
    </row>
    <row r="35" spans="1:22" ht="16" thickBot="1">
      <c r="A35" s="206" t="s">
        <v>328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8"/>
      <c r="N35" s="131" t="s">
        <v>54</v>
      </c>
      <c r="O35" s="132">
        <f>'Uncertainty Mechanism '!E369</f>
        <v>0</v>
      </c>
      <c r="P35" s="132">
        <f>'Uncertainty Mechanism '!F369</f>
        <v>0</v>
      </c>
      <c r="Q35" s="132">
        <f>'Uncertainty Mechanism '!G369</f>
        <v>0</v>
      </c>
      <c r="R35" s="132">
        <f>'Uncertainty Mechanism '!H369</f>
        <v>0</v>
      </c>
      <c r="S35" s="132">
        <f>'Uncertainty Mechanism '!I369</f>
        <v>0</v>
      </c>
      <c r="T35" s="132">
        <f>'Uncertainty Mechanism '!J369</f>
        <v>0</v>
      </c>
      <c r="U35" s="88">
        <f>SUM(O35:T35)</f>
        <v>0</v>
      </c>
    </row>
    <row r="36" spans="1:22" ht="15" thickBot="1">
      <c r="A36" s="209"/>
      <c r="B36" s="207"/>
      <c r="C36" s="207"/>
      <c r="D36" s="84">
        <f t="shared" ref="D36:I36" si="19">D3</f>
        <v>2023</v>
      </c>
      <c r="E36" s="84">
        <f t="shared" si="19"/>
        <v>2024</v>
      </c>
      <c r="F36" s="84">
        <f t="shared" si="19"/>
        <v>2025</v>
      </c>
      <c r="G36" s="84">
        <f t="shared" si="19"/>
        <v>2026</v>
      </c>
      <c r="H36" s="84">
        <f t="shared" si="19"/>
        <v>2027</v>
      </c>
      <c r="I36" s="84">
        <f t="shared" si="19"/>
        <v>2028</v>
      </c>
      <c r="J36" s="84" t="s">
        <v>163</v>
      </c>
      <c r="K36" s="207"/>
      <c r="L36" s="208"/>
      <c r="N36" s="134"/>
      <c r="O36" s="56"/>
      <c r="P36" s="56"/>
      <c r="Q36" s="56"/>
      <c r="R36" s="56"/>
      <c r="S36" s="56"/>
      <c r="T36" s="56"/>
      <c r="U36" s="135"/>
    </row>
    <row r="37" spans="1:22" ht="15" thickBot="1">
      <c r="A37" s="161" t="s">
        <v>329</v>
      </c>
      <c r="B37" s="162"/>
      <c r="C37" s="163"/>
      <c r="D37" s="86">
        <f t="shared" ref="D37:I37" si="20">D9</f>
        <v>-13474858.786729088</v>
      </c>
      <c r="E37" s="86">
        <f t="shared" si="20"/>
        <v>-11840670.840031322</v>
      </c>
      <c r="F37" s="86">
        <f t="shared" si="20"/>
        <v>-12019749.518363247</v>
      </c>
      <c r="G37" s="86">
        <f t="shared" si="20"/>
        <v>-12345707.59820836</v>
      </c>
      <c r="H37" s="86">
        <f t="shared" si="20"/>
        <v>-11911169.99448467</v>
      </c>
      <c r="I37" s="86">
        <f t="shared" si="20"/>
        <v>-11905888.984262299</v>
      </c>
      <c r="J37" s="87">
        <f>SUM(D37:I37)</f>
        <v>-73498045.722078979</v>
      </c>
      <c r="K37" s="210" t="b">
        <f>ROUND(J37,0)=ROUND(J9,0)</f>
        <v>1</v>
      </c>
      <c r="L37" s="208"/>
      <c r="N37" s="133" t="s">
        <v>283</v>
      </c>
      <c r="O37" s="88">
        <f>SUM(O35)</f>
        <v>0</v>
      </c>
      <c r="P37" s="88">
        <f t="shared" ref="P37:T37" si="21">SUM(P35)</f>
        <v>0</v>
      </c>
      <c r="Q37" s="88">
        <f t="shared" si="21"/>
        <v>0</v>
      </c>
      <c r="R37" s="88">
        <f t="shared" si="21"/>
        <v>0</v>
      </c>
      <c r="S37" s="88">
        <f t="shared" si="21"/>
        <v>0</v>
      </c>
      <c r="T37" s="88">
        <f t="shared" si="21"/>
        <v>0</v>
      </c>
      <c r="U37" s="88">
        <f>SUM(O37:T37)</f>
        <v>0</v>
      </c>
      <c r="V37" s="89" t="b">
        <f>ROUND(U37,0)=ROUND(J7,0)</f>
        <v>1</v>
      </c>
    </row>
    <row r="38" spans="1:22" ht="15" thickBot="1">
      <c r="A38" s="161" t="s">
        <v>330</v>
      </c>
      <c r="B38" s="162"/>
      <c r="C38" s="163"/>
      <c r="D38" s="86">
        <f t="shared" ref="D38:I38" si="22">SUM(D14:D16)</f>
        <v>-2997665.268889714</v>
      </c>
      <c r="E38" s="86">
        <f t="shared" si="22"/>
        <v>-2345153.6256037224</v>
      </c>
      <c r="F38" s="86">
        <f t="shared" si="22"/>
        <v>-1929052.6856580263</v>
      </c>
      <c r="G38" s="86">
        <f t="shared" si="22"/>
        <v>-1419935.5764412037</v>
      </c>
      <c r="H38" s="86">
        <f t="shared" si="22"/>
        <v>-795134.51403278171</v>
      </c>
      <c r="I38" s="86">
        <f t="shared" si="22"/>
        <v>-260195.14314320401</v>
      </c>
      <c r="J38" s="87">
        <f t="shared" ref="J38:J39" si="23">SUM(D38:I38)</f>
        <v>-9747136.8137686513</v>
      </c>
      <c r="K38" s="210" t="b">
        <f>ROUND(J38,0)=ROUND(SUM(J14:J16),0)</f>
        <v>1</v>
      </c>
      <c r="L38" s="208"/>
    </row>
    <row r="39" spans="1:22" ht="15" thickBot="1">
      <c r="A39" s="161" t="s">
        <v>331</v>
      </c>
      <c r="B39" s="162"/>
      <c r="C39" s="163"/>
      <c r="D39" s="132">
        <f t="shared" ref="D39:I39" si="24">D26</f>
        <v>-2481782.4304352789</v>
      </c>
      <c r="E39" s="132">
        <f t="shared" si="24"/>
        <v>-2663482.5140861301</v>
      </c>
      <c r="F39" s="132">
        <f t="shared" si="24"/>
        <v>-2959899.4814398098</v>
      </c>
      <c r="G39" s="132">
        <f t="shared" si="24"/>
        <v>-2850870.8295863345</v>
      </c>
      <c r="H39" s="132">
        <f t="shared" si="24"/>
        <v>-2698664.5983521976</v>
      </c>
      <c r="I39" s="132">
        <f t="shared" si="24"/>
        <v>-2559680.2890919326</v>
      </c>
      <c r="J39" s="88">
        <f t="shared" si="23"/>
        <v>-16214380.142991684</v>
      </c>
      <c r="K39" s="210" t="b">
        <f>ROUND(J39,0)=ROUND(J26,0)</f>
        <v>1</v>
      </c>
      <c r="L39" s="208"/>
    </row>
    <row r="40" spans="1:22">
      <c r="A40" s="209"/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8"/>
    </row>
    <row r="41" spans="1:22" ht="15" thickBot="1">
      <c r="A41" s="211"/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3"/>
    </row>
  </sheetData>
  <sheetProtection algorithmName="SHA-512" hashValue="mwoY7+yqK9+ZJUtcMgIbYTZPexSm/b5Dap8eH3rf82tn7ZOiaH/n6BGTbSNRjMKs9SuNi0+nRN7P2OAQ4m1xzQ==" saltValue="/F3GaXBMM2lROKeqB4lCtg==" spinCount="100000" sheet="1" objects="1" scenarios="1"/>
  <conditionalFormatting sqref="K23:K27">
    <cfRule type="cellIs" dxfId="23" priority="21" operator="equal">
      <formula>FALSE</formula>
    </cfRule>
    <cfRule type="cellIs" dxfId="22" priority="22" operator="equal">
      <formula>TRUE</formula>
    </cfRule>
    <cfRule type="cellIs" dxfId="21" priority="23" operator="equal">
      <formula>"TRUE"</formula>
    </cfRule>
    <cfRule type="cellIs" dxfId="20" priority="24" operator="equal">
      <formula>"""TRUE"""</formula>
    </cfRule>
  </conditionalFormatting>
  <conditionalFormatting sqref="V32">
    <cfRule type="cellIs" dxfId="19" priority="17" operator="equal">
      <formula>FALSE</formula>
    </cfRule>
    <cfRule type="cellIs" dxfId="18" priority="18" operator="equal">
      <formula>TRUE</formula>
    </cfRule>
    <cfRule type="cellIs" dxfId="17" priority="19" operator="equal">
      <formula>"TRUE"</formula>
    </cfRule>
    <cfRule type="cellIs" dxfId="16" priority="20" operator="equal">
      <formula>"""TRUE"""</formula>
    </cfRule>
  </conditionalFormatting>
  <conditionalFormatting sqref="V25">
    <cfRule type="cellIs" dxfId="15" priority="13" operator="equal">
      <formula>FALSE</formula>
    </cfRule>
    <cfRule type="cellIs" dxfId="14" priority="14" operator="equal">
      <formula>TRUE</formula>
    </cfRule>
    <cfRule type="cellIs" dxfId="13" priority="15" operator="equal">
      <formula>"TRUE"</formula>
    </cfRule>
    <cfRule type="cellIs" dxfId="12" priority="16" operator="equal">
      <formula>"""TRUE"""</formula>
    </cfRule>
  </conditionalFormatting>
  <conditionalFormatting sqref="V37">
    <cfRule type="cellIs" dxfId="11" priority="9" operator="equal">
      <formula>FALSE</formula>
    </cfRule>
    <cfRule type="cellIs" dxfId="10" priority="10" operator="equal">
      <formula>TRUE</formula>
    </cfRule>
    <cfRule type="cellIs" dxfId="9" priority="11" operator="equal">
      <formula>"TRUE"</formula>
    </cfRule>
    <cfRule type="cellIs" dxfId="8" priority="12" operator="equal">
      <formula>"""TRUE"""</formula>
    </cfRule>
  </conditionalFormatting>
  <conditionalFormatting sqref="AF18">
    <cfRule type="cellIs" dxfId="7" priority="5" operator="equal">
      <formula>FALSE</formula>
    </cfRule>
    <cfRule type="cellIs" dxfId="6" priority="6" operator="equal">
      <formula>TRUE</formula>
    </cfRule>
    <cfRule type="cellIs" dxfId="5" priority="7" operator="equal">
      <formula>"TRUE"</formula>
    </cfRule>
    <cfRule type="cellIs" dxfId="4" priority="8" operator="equal">
      <formula>"""TRUE"""</formula>
    </cfRule>
  </conditionalFormatting>
  <conditionalFormatting sqref="K37:K39">
    <cfRule type="cellIs" dxfId="3" priority="1" operator="equal">
      <formula>FALSE</formula>
    </cfRule>
    <cfRule type="cellIs" dxfId="2" priority="2" operator="equal">
      <formula>TRUE</formula>
    </cfRule>
    <cfRule type="cellIs" dxfId="1" priority="3" operator="equal">
      <formula>"TRUE"</formula>
    </cfRule>
    <cfRule type="cellIs" dxfId="0" priority="4" operator="equal">
      <formula>"""TRUE"""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"/>
  <sheetViews>
    <sheetView workbookViewId="0">
      <selection activeCell="G34" sqref="G34"/>
    </sheetView>
  </sheetViews>
  <sheetFormatPr defaultRowHeight="14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"/>
  <sheetViews>
    <sheetView workbookViewId="0">
      <selection activeCell="J22" sqref="J22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Title Page</vt:lpstr>
      <vt:lpstr>Change Log</vt:lpstr>
      <vt:lpstr>Inputs</vt:lpstr>
      <vt:lpstr>Uncertainty Mechanism </vt:lpstr>
      <vt:lpstr>Summary</vt:lpstr>
      <vt:lpstr>Additional Tabs &gt;&gt;&gt;&gt;&gt;&gt;</vt:lpstr>
      <vt:lpstr>Approval Letters &gt;&gt;&gt;&gt;&gt;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Maeve McSparron</dc:creator>
  <cp:lastModifiedBy>Maeve McSparron</cp:lastModifiedBy>
  <dcterms:created xsi:type="dcterms:W3CDTF">2022-04-28T11:15:53Z</dcterms:created>
  <dcterms:modified xsi:type="dcterms:W3CDTF">2022-10-27T10:53:11Z</dcterms:modified>
</cp:coreProperties>
</file>