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ETWORK GROUP\Price Controls\GDNs GD23\41= Final Determination\Final Determination Web Publication\"/>
    </mc:Choice>
  </mc:AlternateContent>
  <bookViews>
    <workbookView xWindow="0" yWindow="0" windowWidth="19200" windowHeight="7050"/>
  </bookViews>
  <sheets>
    <sheet name="Title Page" sheetId="2" r:id="rId1"/>
    <sheet name="Change Log" sheetId="3" r:id="rId2"/>
    <sheet name="Inputs" sheetId="4" r:id="rId3"/>
    <sheet name="Uncertainty Mechanism " sheetId="5" r:id="rId4"/>
    <sheet name="Summary" sheetId="6" r:id="rId5"/>
    <sheet name="Additional Tabs &gt;&gt;&gt;&gt;&gt;&gt;" sheetId="7" r:id="rId6"/>
    <sheet name="Approval Letters &gt;&gt;&gt;&gt;&gt;" sheetId="8" r:id="rId7"/>
  </sheets>
  <definedNames>
    <definedName name="_xlnm._FilterDatabase" localSheetId="3" hidden="1">'Uncertainty Mechanism '!$A$4:$R$609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6" l="1"/>
  <c r="Q29" i="6"/>
  <c r="R29" i="6"/>
  <c r="S29" i="6"/>
  <c r="T29" i="6"/>
  <c r="O29" i="6"/>
  <c r="P34" i="6"/>
  <c r="Q34" i="6"/>
  <c r="R34" i="6"/>
  <c r="S34" i="6"/>
  <c r="T34" i="6"/>
  <c r="O34" i="6"/>
  <c r="F171" i="5" l="1"/>
  <c r="G171" i="5"/>
  <c r="H171" i="5"/>
  <c r="I171" i="5"/>
  <c r="J171" i="5"/>
  <c r="E171" i="5"/>
  <c r="F153" i="5"/>
  <c r="G153" i="5"/>
  <c r="H153" i="5"/>
  <c r="I153" i="5"/>
  <c r="J153" i="5"/>
  <c r="E153" i="5"/>
  <c r="B302" i="4" l="1"/>
  <c r="J257" i="4"/>
  <c r="I257" i="4"/>
  <c r="F8" i="5" l="1"/>
  <c r="G8" i="5"/>
  <c r="H8" i="5"/>
  <c r="I8" i="5"/>
  <c r="J8" i="5"/>
  <c r="E8" i="5"/>
  <c r="Z13" i="6"/>
  <c r="AA13" i="6"/>
  <c r="AB13" i="6"/>
  <c r="AC13" i="6"/>
  <c r="AD13" i="6"/>
  <c r="Z14" i="6"/>
  <c r="AA14" i="6"/>
  <c r="AB14" i="6"/>
  <c r="AC14" i="6"/>
  <c r="AD14" i="6"/>
  <c r="Y14" i="6"/>
  <c r="Y13" i="6"/>
  <c r="Z12" i="6"/>
  <c r="AA12" i="6"/>
  <c r="AB12" i="6"/>
  <c r="AC12" i="6"/>
  <c r="AD12" i="6"/>
  <c r="Y12" i="6"/>
  <c r="Z11" i="6"/>
  <c r="AA11" i="6"/>
  <c r="AB11" i="6"/>
  <c r="AC11" i="6"/>
  <c r="AD11" i="6"/>
  <c r="Y11" i="6"/>
  <c r="Z9" i="6"/>
  <c r="AA9" i="6"/>
  <c r="AB9" i="6"/>
  <c r="AC9" i="6"/>
  <c r="AD9" i="6"/>
  <c r="Y9" i="6"/>
  <c r="P21" i="6"/>
  <c r="Q21" i="6"/>
  <c r="R21" i="6"/>
  <c r="S21" i="6"/>
  <c r="T21" i="6"/>
  <c r="O21" i="6"/>
  <c r="P20" i="6"/>
  <c r="Q20" i="6"/>
  <c r="R20" i="6"/>
  <c r="S20" i="6"/>
  <c r="T20" i="6"/>
  <c r="O20" i="6"/>
  <c r="P19" i="6"/>
  <c r="Q19" i="6"/>
  <c r="R19" i="6"/>
  <c r="S19" i="6"/>
  <c r="T19" i="6"/>
  <c r="O19" i="6"/>
  <c r="P18" i="6"/>
  <c r="Q18" i="6"/>
  <c r="R18" i="6"/>
  <c r="S18" i="6"/>
  <c r="T18" i="6"/>
  <c r="O18" i="6"/>
  <c r="P17" i="6"/>
  <c r="Q17" i="6"/>
  <c r="R17" i="6"/>
  <c r="S17" i="6"/>
  <c r="T17" i="6"/>
  <c r="O17" i="6"/>
  <c r="P16" i="6"/>
  <c r="Q16" i="6"/>
  <c r="R16" i="6"/>
  <c r="S16" i="6"/>
  <c r="T16" i="6"/>
  <c r="O16" i="6"/>
  <c r="P15" i="6"/>
  <c r="Q15" i="6"/>
  <c r="R15" i="6"/>
  <c r="S15" i="6"/>
  <c r="T15" i="6"/>
  <c r="O15" i="6"/>
  <c r="P14" i="6"/>
  <c r="Q14" i="6"/>
  <c r="R14" i="6"/>
  <c r="S14" i="6"/>
  <c r="T14" i="6"/>
  <c r="O14" i="6"/>
  <c r="P9" i="6"/>
  <c r="Q9" i="6"/>
  <c r="R9" i="6"/>
  <c r="S9" i="6"/>
  <c r="T9" i="6"/>
  <c r="O9" i="6"/>
  <c r="P5" i="6"/>
  <c r="Q5" i="6"/>
  <c r="R5" i="6"/>
  <c r="S5" i="6"/>
  <c r="T5" i="6"/>
  <c r="P8" i="6"/>
  <c r="Q8" i="6"/>
  <c r="R8" i="6"/>
  <c r="S8" i="6"/>
  <c r="T8" i="6"/>
  <c r="P10" i="6"/>
  <c r="Q10" i="6"/>
  <c r="R10" i="6"/>
  <c r="S10" i="6"/>
  <c r="T10" i="6"/>
  <c r="O10" i="6"/>
  <c r="O8" i="6"/>
  <c r="O5" i="6"/>
  <c r="F534" i="5"/>
  <c r="G534" i="5"/>
  <c r="H534" i="5"/>
  <c r="I534" i="5"/>
  <c r="J534" i="5"/>
  <c r="F535" i="5"/>
  <c r="G535" i="5"/>
  <c r="H535" i="5"/>
  <c r="I535" i="5"/>
  <c r="J535" i="5"/>
  <c r="F536" i="5"/>
  <c r="G536" i="5"/>
  <c r="H536" i="5"/>
  <c r="I536" i="5"/>
  <c r="J536" i="5"/>
  <c r="F537" i="5"/>
  <c r="G537" i="5"/>
  <c r="H537" i="5"/>
  <c r="I537" i="5"/>
  <c r="J537" i="5"/>
  <c r="F538" i="5"/>
  <c r="G538" i="5"/>
  <c r="H538" i="5"/>
  <c r="I538" i="5"/>
  <c r="J538" i="5"/>
  <c r="F539" i="5"/>
  <c r="G539" i="5"/>
  <c r="H539" i="5"/>
  <c r="I539" i="5"/>
  <c r="J539" i="5"/>
  <c r="F540" i="5"/>
  <c r="G540" i="5"/>
  <c r="H540" i="5"/>
  <c r="I540" i="5"/>
  <c r="J540" i="5"/>
  <c r="F541" i="5"/>
  <c r="G541" i="5"/>
  <c r="H541" i="5"/>
  <c r="I541" i="5"/>
  <c r="J541" i="5"/>
  <c r="F542" i="5"/>
  <c r="G542" i="5"/>
  <c r="H542" i="5"/>
  <c r="I542" i="5"/>
  <c r="J542" i="5"/>
  <c r="E542" i="5"/>
  <c r="E541" i="5"/>
  <c r="E540" i="5"/>
  <c r="E539" i="5"/>
  <c r="E538" i="5"/>
  <c r="E537" i="5"/>
  <c r="E536" i="5"/>
  <c r="E535" i="5"/>
  <c r="E534" i="5"/>
  <c r="F522" i="5"/>
  <c r="G522" i="5"/>
  <c r="H522" i="5"/>
  <c r="I522" i="5"/>
  <c r="J522" i="5"/>
  <c r="E522" i="5"/>
  <c r="F521" i="5"/>
  <c r="G521" i="5"/>
  <c r="H521" i="5"/>
  <c r="I521" i="5"/>
  <c r="J521" i="5"/>
  <c r="E521" i="5"/>
  <c r="F520" i="5"/>
  <c r="G520" i="5"/>
  <c r="H520" i="5"/>
  <c r="I520" i="5"/>
  <c r="J520" i="5"/>
  <c r="E520" i="5"/>
  <c r="F517" i="5"/>
  <c r="G517" i="5"/>
  <c r="H517" i="5"/>
  <c r="I517" i="5"/>
  <c r="J517" i="5"/>
  <c r="E517" i="5"/>
  <c r="AE13" i="6" l="1"/>
  <c r="AE14" i="6"/>
  <c r="AE9" i="6"/>
  <c r="AE11" i="6"/>
  <c r="U20" i="6"/>
  <c r="U21" i="6"/>
  <c r="U17" i="6"/>
  <c r="U19" i="6"/>
  <c r="U16" i="6"/>
  <c r="U18" i="6"/>
  <c r="U15" i="6"/>
  <c r="U14" i="6"/>
  <c r="AE12" i="6"/>
  <c r="U9" i="6"/>
  <c r="Q473" i="4"/>
  <c r="E473" i="4" s="1"/>
  <c r="E166" i="5" s="1"/>
  <c r="R473" i="4"/>
  <c r="F473" i="4" s="1"/>
  <c r="F166" i="5" s="1"/>
  <c r="S473" i="4"/>
  <c r="G473" i="4" s="1"/>
  <c r="G166" i="5" s="1"/>
  <c r="T473" i="4"/>
  <c r="H473" i="4" s="1"/>
  <c r="H166" i="5" s="1"/>
  <c r="U473" i="4"/>
  <c r="I473" i="4" s="1"/>
  <c r="I166" i="5" s="1"/>
  <c r="V473" i="4"/>
  <c r="J473" i="4" s="1"/>
  <c r="J166" i="5" s="1"/>
  <c r="Q471" i="4"/>
  <c r="E471" i="4" s="1"/>
  <c r="E148" i="5" s="1"/>
  <c r="R471" i="4"/>
  <c r="F471" i="4" s="1"/>
  <c r="F148" i="5" s="1"/>
  <c r="S471" i="4"/>
  <c r="G471" i="4" s="1"/>
  <c r="G148" i="5" s="1"/>
  <c r="T471" i="4"/>
  <c r="H471" i="4" s="1"/>
  <c r="H148" i="5" s="1"/>
  <c r="U471" i="4"/>
  <c r="I471" i="4" s="1"/>
  <c r="I148" i="5" s="1"/>
  <c r="V471" i="4"/>
  <c r="J471" i="4" s="1"/>
  <c r="J148" i="5" s="1"/>
  <c r="Q469" i="4"/>
  <c r="E469" i="4" s="1"/>
  <c r="R469" i="4"/>
  <c r="F469" i="4" s="1"/>
  <c r="F135" i="5" s="1"/>
  <c r="S469" i="4"/>
  <c r="G469" i="4" s="1"/>
  <c r="G130" i="5" s="1"/>
  <c r="T469" i="4"/>
  <c r="H469" i="4" s="1"/>
  <c r="U469" i="4"/>
  <c r="I469" i="4" s="1"/>
  <c r="V469" i="4"/>
  <c r="J469" i="4" s="1"/>
  <c r="J135" i="5" s="1"/>
  <c r="G135" i="5" l="1"/>
  <c r="H130" i="5"/>
  <c r="H135" i="5"/>
  <c r="E135" i="5"/>
  <c r="E130" i="5"/>
  <c r="I135" i="5"/>
  <c r="I130" i="5"/>
  <c r="F130" i="5"/>
  <c r="J130" i="5"/>
  <c r="E315" i="4" l="1"/>
  <c r="J315" i="4"/>
  <c r="I315" i="4"/>
  <c r="H315" i="4"/>
  <c r="G315" i="4"/>
  <c r="F315" i="4"/>
  <c r="G318" i="4" l="1"/>
  <c r="F318" i="4"/>
  <c r="E318" i="4"/>
  <c r="J318" i="4"/>
  <c r="I318" i="4"/>
  <c r="H318" i="4"/>
  <c r="R520" i="4"/>
  <c r="S520" i="4"/>
  <c r="T520" i="4"/>
  <c r="U520" i="4"/>
  <c r="V520" i="4"/>
  <c r="R521" i="4"/>
  <c r="S521" i="4"/>
  <c r="T521" i="4"/>
  <c r="U521" i="4"/>
  <c r="V521" i="4"/>
  <c r="R522" i="4"/>
  <c r="S522" i="4"/>
  <c r="T522" i="4"/>
  <c r="U522" i="4"/>
  <c r="V522" i="4"/>
  <c r="R523" i="4"/>
  <c r="S523" i="4"/>
  <c r="T523" i="4"/>
  <c r="U523" i="4"/>
  <c r="V523" i="4"/>
  <c r="R524" i="4"/>
  <c r="S524" i="4"/>
  <c r="T524" i="4"/>
  <c r="U524" i="4"/>
  <c r="V524" i="4"/>
  <c r="R525" i="4"/>
  <c r="S525" i="4"/>
  <c r="T525" i="4"/>
  <c r="U525" i="4"/>
  <c r="V525" i="4"/>
  <c r="R526" i="4"/>
  <c r="S526" i="4"/>
  <c r="T526" i="4"/>
  <c r="U526" i="4"/>
  <c r="V526" i="4"/>
  <c r="R527" i="4"/>
  <c r="S527" i="4"/>
  <c r="T527" i="4"/>
  <c r="U527" i="4"/>
  <c r="V527" i="4"/>
  <c r="R528" i="4"/>
  <c r="S528" i="4"/>
  <c r="T528" i="4"/>
  <c r="U528" i="4"/>
  <c r="V528" i="4"/>
  <c r="R529" i="4"/>
  <c r="S529" i="4"/>
  <c r="T529" i="4"/>
  <c r="U529" i="4"/>
  <c r="V529" i="4"/>
  <c r="R530" i="4"/>
  <c r="S530" i="4"/>
  <c r="T530" i="4"/>
  <c r="U530" i="4"/>
  <c r="V530" i="4"/>
  <c r="R531" i="4"/>
  <c r="S531" i="4"/>
  <c r="T531" i="4"/>
  <c r="U531" i="4"/>
  <c r="V531" i="4"/>
  <c r="R532" i="4"/>
  <c r="S532" i="4"/>
  <c r="T532" i="4"/>
  <c r="U532" i="4"/>
  <c r="V532" i="4"/>
  <c r="R533" i="4"/>
  <c r="S533" i="4"/>
  <c r="T533" i="4"/>
  <c r="U533" i="4"/>
  <c r="V533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20" i="4"/>
  <c r="R506" i="4"/>
  <c r="S506" i="4"/>
  <c r="T506" i="4"/>
  <c r="U506" i="4"/>
  <c r="V506" i="4"/>
  <c r="R507" i="4"/>
  <c r="S507" i="4"/>
  <c r="T507" i="4"/>
  <c r="U507" i="4"/>
  <c r="V507" i="4"/>
  <c r="R508" i="4"/>
  <c r="S508" i="4"/>
  <c r="T508" i="4"/>
  <c r="U508" i="4"/>
  <c r="V508" i="4"/>
  <c r="R509" i="4"/>
  <c r="S509" i="4"/>
  <c r="T509" i="4"/>
  <c r="U509" i="4"/>
  <c r="V509" i="4"/>
  <c r="R510" i="4"/>
  <c r="S510" i="4"/>
  <c r="T510" i="4"/>
  <c r="U510" i="4"/>
  <c r="V510" i="4"/>
  <c r="R511" i="4"/>
  <c r="S511" i="4"/>
  <c r="T511" i="4"/>
  <c r="U511" i="4"/>
  <c r="V511" i="4"/>
  <c r="R512" i="4"/>
  <c r="S512" i="4"/>
  <c r="T512" i="4"/>
  <c r="U512" i="4"/>
  <c r="V512" i="4"/>
  <c r="R513" i="4"/>
  <c r="S513" i="4"/>
  <c r="T513" i="4"/>
  <c r="U513" i="4"/>
  <c r="V513" i="4"/>
  <c r="R514" i="4"/>
  <c r="S514" i="4"/>
  <c r="T514" i="4"/>
  <c r="U514" i="4"/>
  <c r="V514" i="4"/>
  <c r="R515" i="4"/>
  <c r="S515" i="4"/>
  <c r="T515" i="4"/>
  <c r="U515" i="4"/>
  <c r="V515" i="4"/>
  <c r="R516" i="4"/>
  <c r="S516" i="4"/>
  <c r="T516" i="4"/>
  <c r="U516" i="4"/>
  <c r="V516" i="4"/>
  <c r="R517" i="4"/>
  <c r="S517" i="4"/>
  <c r="T517" i="4"/>
  <c r="U517" i="4"/>
  <c r="V517" i="4"/>
  <c r="R518" i="4"/>
  <c r="S518" i="4"/>
  <c r="T518" i="4"/>
  <c r="U518" i="4"/>
  <c r="V518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06" i="4"/>
  <c r="R492" i="4"/>
  <c r="S492" i="4"/>
  <c r="T492" i="4"/>
  <c r="U492" i="4"/>
  <c r="V492" i="4"/>
  <c r="R493" i="4"/>
  <c r="S493" i="4"/>
  <c r="T493" i="4"/>
  <c r="U493" i="4"/>
  <c r="V493" i="4"/>
  <c r="R494" i="4"/>
  <c r="S494" i="4"/>
  <c r="T494" i="4"/>
  <c r="U494" i="4"/>
  <c r="V494" i="4"/>
  <c r="R495" i="4"/>
  <c r="S495" i="4"/>
  <c r="T495" i="4"/>
  <c r="U495" i="4"/>
  <c r="V495" i="4"/>
  <c r="R496" i="4"/>
  <c r="S496" i="4"/>
  <c r="T496" i="4"/>
  <c r="U496" i="4"/>
  <c r="V496" i="4"/>
  <c r="R497" i="4"/>
  <c r="S497" i="4"/>
  <c r="T497" i="4"/>
  <c r="U497" i="4"/>
  <c r="V497" i="4"/>
  <c r="R498" i="4"/>
  <c r="S498" i="4"/>
  <c r="T498" i="4"/>
  <c r="U498" i="4"/>
  <c r="V498" i="4"/>
  <c r="R499" i="4"/>
  <c r="S499" i="4"/>
  <c r="T499" i="4"/>
  <c r="U499" i="4"/>
  <c r="V499" i="4"/>
  <c r="R500" i="4"/>
  <c r="S500" i="4"/>
  <c r="T500" i="4"/>
  <c r="U500" i="4"/>
  <c r="V500" i="4"/>
  <c r="R501" i="4"/>
  <c r="S501" i="4"/>
  <c r="T501" i="4"/>
  <c r="U501" i="4"/>
  <c r="V501" i="4"/>
  <c r="R502" i="4"/>
  <c r="S502" i="4"/>
  <c r="T502" i="4"/>
  <c r="U502" i="4"/>
  <c r="V502" i="4"/>
  <c r="R503" i="4"/>
  <c r="S503" i="4"/>
  <c r="T503" i="4"/>
  <c r="U503" i="4"/>
  <c r="V503" i="4"/>
  <c r="R504" i="4"/>
  <c r="S504" i="4"/>
  <c r="T504" i="4"/>
  <c r="U504" i="4"/>
  <c r="V504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492" i="4"/>
  <c r="R478" i="4"/>
  <c r="S478" i="4"/>
  <c r="T478" i="4"/>
  <c r="U478" i="4"/>
  <c r="V478" i="4"/>
  <c r="R479" i="4"/>
  <c r="S479" i="4"/>
  <c r="T479" i="4"/>
  <c r="U479" i="4"/>
  <c r="V479" i="4"/>
  <c r="R480" i="4"/>
  <c r="S480" i="4"/>
  <c r="T480" i="4"/>
  <c r="U480" i="4"/>
  <c r="V480" i="4"/>
  <c r="R481" i="4"/>
  <c r="S481" i="4"/>
  <c r="T481" i="4"/>
  <c r="U481" i="4"/>
  <c r="V481" i="4"/>
  <c r="R482" i="4"/>
  <c r="S482" i="4"/>
  <c r="T482" i="4"/>
  <c r="U482" i="4"/>
  <c r="V482" i="4"/>
  <c r="R483" i="4"/>
  <c r="S483" i="4"/>
  <c r="T483" i="4"/>
  <c r="U483" i="4"/>
  <c r="V483" i="4"/>
  <c r="R484" i="4"/>
  <c r="S484" i="4"/>
  <c r="T484" i="4"/>
  <c r="U484" i="4"/>
  <c r="V484" i="4"/>
  <c r="R485" i="4"/>
  <c r="S485" i="4"/>
  <c r="T485" i="4"/>
  <c r="U485" i="4"/>
  <c r="V485" i="4"/>
  <c r="R486" i="4"/>
  <c r="S486" i="4"/>
  <c r="T486" i="4"/>
  <c r="U486" i="4"/>
  <c r="V486" i="4"/>
  <c r="R487" i="4"/>
  <c r="S487" i="4"/>
  <c r="T487" i="4"/>
  <c r="U487" i="4"/>
  <c r="V487" i="4"/>
  <c r="R488" i="4"/>
  <c r="S488" i="4"/>
  <c r="T488" i="4"/>
  <c r="U488" i="4"/>
  <c r="V488" i="4"/>
  <c r="R489" i="4"/>
  <c r="S489" i="4"/>
  <c r="T489" i="4"/>
  <c r="U489" i="4"/>
  <c r="V489" i="4"/>
  <c r="R490" i="4"/>
  <c r="S490" i="4"/>
  <c r="T490" i="4"/>
  <c r="U490" i="4"/>
  <c r="V490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78" i="4"/>
  <c r="R468" i="4"/>
  <c r="S468" i="4"/>
  <c r="T468" i="4"/>
  <c r="U468" i="4"/>
  <c r="V468" i="4"/>
  <c r="R470" i="4"/>
  <c r="S470" i="4"/>
  <c r="T470" i="4"/>
  <c r="U470" i="4"/>
  <c r="V470" i="4"/>
  <c r="R472" i="4"/>
  <c r="S472" i="4"/>
  <c r="T472" i="4"/>
  <c r="U472" i="4"/>
  <c r="V472" i="4"/>
  <c r="R474" i="4"/>
  <c r="S474" i="4"/>
  <c r="T474" i="4"/>
  <c r="U474" i="4"/>
  <c r="V474" i="4"/>
  <c r="R475" i="4"/>
  <c r="S475" i="4"/>
  <c r="T475" i="4"/>
  <c r="U475" i="4"/>
  <c r="V475" i="4"/>
  <c r="R476" i="4"/>
  <c r="S476" i="4"/>
  <c r="T476" i="4"/>
  <c r="U476" i="4"/>
  <c r="V476" i="4"/>
  <c r="Q470" i="4"/>
  <c r="Q472" i="4"/>
  <c r="Q474" i="4"/>
  <c r="Q475" i="4"/>
  <c r="Q476" i="4"/>
  <c r="Q468" i="4"/>
  <c r="R462" i="4"/>
  <c r="S462" i="4"/>
  <c r="T462" i="4"/>
  <c r="U462" i="4"/>
  <c r="V462" i="4"/>
  <c r="R463" i="4"/>
  <c r="S463" i="4"/>
  <c r="T463" i="4"/>
  <c r="U463" i="4"/>
  <c r="V463" i="4"/>
  <c r="R464" i="4"/>
  <c r="S464" i="4"/>
  <c r="T464" i="4"/>
  <c r="U464" i="4"/>
  <c r="V464" i="4"/>
  <c r="R465" i="4"/>
  <c r="S465" i="4"/>
  <c r="T465" i="4"/>
  <c r="U465" i="4"/>
  <c r="V465" i="4"/>
  <c r="R466" i="4"/>
  <c r="S466" i="4"/>
  <c r="T466" i="4"/>
  <c r="U466" i="4"/>
  <c r="V466" i="4"/>
  <c r="Q466" i="4"/>
  <c r="Q463" i="4"/>
  <c r="Q464" i="4"/>
  <c r="Q465" i="4"/>
  <c r="Q462" i="4"/>
  <c r="R459" i="4"/>
  <c r="S459" i="4"/>
  <c r="T459" i="4"/>
  <c r="U459" i="4"/>
  <c r="V459" i="4"/>
  <c r="R460" i="4"/>
  <c r="S460" i="4"/>
  <c r="T460" i="4"/>
  <c r="U460" i="4"/>
  <c r="V460" i="4"/>
  <c r="Q460" i="4"/>
  <c r="Q459" i="4"/>
  <c r="R444" i="4"/>
  <c r="S444" i="4"/>
  <c r="T444" i="4"/>
  <c r="U444" i="4"/>
  <c r="V444" i="4"/>
  <c r="R445" i="4"/>
  <c r="S445" i="4"/>
  <c r="T445" i="4"/>
  <c r="U445" i="4"/>
  <c r="V445" i="4"/>
  <c r="R446" i="4"/>
  <c r="S446" i="4"/>
  <c r="T446" i="4"/>
  <c r="U446" i="4"/>
  <c r="V446" i="4"/>
  <c r="R447" i="4"/>
  <c r="S447" i="4"/>
  <c r="T447" i="4"/>
  <c r="U447" i="4"/>
  <c r="V447" i="4"/>
  <c r="R448" i="4"/>
  <c r="S448" i="4"/>
  <c r="T448" i="4"/>
  <c r="U448" i="4"/>
  <c r="V448" i="4"/>
  <c r="R449" i="4"/>
  <c r="S449" i="4"/>
  <c r="T449" i="4"/>
  <c r="U449" i="4"/>
  <c r="V449" i="4"/>
  <c r="R450" i="4"/>
  <c r="S450" i="4"/>
  <c r="T450" i="4"/>
  <c r="U450" i="4"/>
  <c r="V450" i="4"/>
  <c r="R451" i="4"/>
  <c r="S451" i="4"/>
  <c r="T451" i="4"/>
  <c r="U451" i="4"/>
  <c r="V451" i="4"/>
  <c r="R452" i="4"/>
  <c r="S452" i="4"/>
  <c r="T452" i="4"/>
  <c r="U452" i="4"/>
  <c r="V452" i="4"/>
  <c r="R453" i="4"/>
  <c r="S453" i="4"/>
  <c r="T453" i="4"/>
  <c r="U453" i="4"/>
  <c r="V453" i="4"/>
  <c r="R454" i="4"/>
  <c r="S454" i="4"/>
  <c r="T454" i="4"/>
  <c r="U454" i="4"/>
  <c r="V454" i="4"/>
  <c r="R455" i="4"/>
  <c r="S455" i="4"/>
  <c r="T455" i="4"/>
  <c r="U455" i="4"/>
  <c r="V455" i="4"/>
  <c r="R456" i="4"/>
  <c r="S456" i="4"/>
  <c r="T456" i="4"/>
  <c r="U456" i="4"/>
  <c r="V456" i="4"/>
  <c r="R457" i="4"/>
  <c r="S457" i="4"/>
  <c r="T457" i="4"/>
  <c r="U457" i="4"/>
  <c r="V457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44" i="4"/>
  <c r="Q430" i="4"/>
  <c r="Q429" i="4"/>
  <c r="R429" i="4"/>
  <c r="S429" i="4"/>
  <c r="T429" i="4"/>
  <c r="U429" i="4"/>
  <c r="V429" i="4"/>
  <c r="R430" i="4"/>
  <c r="S430" i="4"/>
  <c r="T430" i="4"/>
  <c r="U430" i="4"/>
  <c r="V430" i="4"/>
  <c r="R431" i="4"/>
  <c r="S431" i="4"/>
  <c r="T431" i="4"/>
  <c r="U431" i="4"/>
  <c r="V431" i="4"/>
  <c r="R432" i="4"/>
  <c r="S432" i="4"/>
  <c r="T432" i="4"/>
  <c r="U432" i="4"/>
  <c r="V432" i="4"/>
  <c r="R433" i="4"/>
  <c r="S433" i="4"/>
  <c r="T433" i="4"/>
  <c r="U433" i="4"/>
  <c r="V433" i="4"/>
  <c r="R434" i="4"/>
  <c r="S434" i="4"/>
  <c r="T434" i="4"/>
  <c r="U434" i="4"/>
  <c r="V434" i="4"/>
  <c r="R435" i="4"/>
  <c r="S435" i="4"/>
  <c r="T435" i="4"/>
  <c r="U435" i="4"/>
  <c r="V435" i="4"/>
  <c r="R436" i="4"/>
  <c r="S436" i="4"/>
  <c r="T436" i="4"/>
  <c r="U436" i="4"/>
  <c r="V436" i="4"/>
  <c r="R437" i="4"/>
  <c r="S437" i="4"/>
  <c r="T437" i="4"/>
  <c r="U437" i="4"/>
  <c r="V437" i="4"/>
  <c r="R438" i="4"/>
  <c r="S438" i="4"/>
  <c r="T438" i="4"/>
  <c r="U438" i="4"/>
  <c r="V438" i="4"/>
  <c r="R439" i="4"/>
  <c r="S439" i="4"/>
  <c r="T439" i="4"/>
  <c r="U439" i="4"/>
  <c r="V439" i="4"/>
  <c r="R440" i="4"/>
  <c r="S440" i="4"/>
  <c r="T440" i="4"/>
  <c r="U440" i="4"/>
  <c r="V440" i="4"/>
  <c r="R441" i="4"/>
  <c r="S441" i="4"/>
  <c r="T441" i="4"/>
  <c r="U441" i="4"/>
  <c r="V441" i="4"/>
  <c r="R442" i="4"/>
  <c r="S442" i="4"/>
  <c r="T442" i="4"/>
  <c r="U442" i="4"/>
  <c r="V442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F213" i="4" l="1"/>
  <c r="G213" i="4"/>
  <c r="H213" i="4"/>
  <c r="I213" i="4"/>
  <c r="J213" i="4"/>
  <c r="E213" i="4"/>
  <c r="F212" i="4"/>
  <c r="G212" i="4"/>
  <c r="H212" i="4"/>
  <c r="I212" i="4"/>
  <c r="J212" i="4"/>
  <c r="E212" i="4"/>
  <c r="D540" i="4" l="1"/>
  <c r="F540" i="4" l="1"/>
  <c r="G540" i="4"/>
  <c r="H540" i="4"/>
  <c r="I540" i="4"/>
  <c r="J540" i="4"/>
  <c r="E540" i="4"/>
  <c r="F615" i="5" l="1"/>
  <c r="G615" i="5"/>
  <c r="H615" i="5"/>
  <c r="I615" i="5"/>
  <c r="J615" i="5"/>
  <c r="E615" i="5"/>
  <c r="F592" i="4"/>
  <c r="F614" i="5" s="1"/>
  <c r="G592" i="4"/>
  <c r="G614" i="5" s="1"/>
  <c r="H592" i="4"/>
  <c r="H614" i="5" s="1"/>
  <c r="I592" i="4"/>
  <c r="I614" i="5" s="1"/>
  <c r="J592" i="4"/>
  <c r="J614" i="5" s="1"/>
  <c r="E592" i="4"/>
  <c r="E614" i="5" s="1"/>
  <c r="P4" i="4"/>
  <c r="E551" i="4"/>
  <c r="E553" i="4" s="1"/>
  <c r="F551" i="4"/>
  <c r="F553" i="4" s="1"/>
  <c r="G551" i="4"/>
  <c r="G553" i="4" s="1"/>
  <c r="H551" i="4"/>
  <c r="H553" i="4" s="1"/>
  <c r="I551" i="4"/>
  <c r="I553" i="4" s="1"/>
  <c r="J551" i="4"/>
  <c r="J553" i="4" s="1"/>
  <c r="J554" i="4" s="1"/>
  <c r="J559" i="5" s="1"/>
  <c r="D551" i="4"/>
  <c r="D553" i="4" s="1"/>
  <c r="D543" i="4"/>
  <c r="D545" i="4" s="1"/>
  <c r="H543" i="4"/>
  <c r="H545" i="4" s="1"/>
  <c r="E543" i="4"/>
  <c r="E545" i="4" s="1"/>
  <c r="F543" i="4"/>
  <c r="F545" i="4" s="1"/>
  <c r="G543" i="4"/>
  <c r="G545" i="4" s="1"/>
  <c r="I543" i="4"/>
  <c r="I545" i="4" s="1"/>
  <c r="J543" i="4"/>
  <c r="J545" i="4" s="1"/>
  <c r="I546" i="4" l="1"/>
  <c r="I558" i="5" s="1"/>
  <c r="G546" i="4"/>
  <c r="G558" i="5" s="1"/>
  <c r="E617" i="5"/>
  <c r="Y10" i="6" s="1"/>
  <c r="G617" i="5"/>
  <c r="AA10" i="6" s="1"/>
  <c r="F617" i="5"/>
  <c r="Z10" i="6" s="1"/>
  <c r="I554" i="4"/>
  <c r="I559" i="5" s="1"/>
  <c r="G554" i="4"/>
  <c r="G559" i="5" s="1"/>
  <c r="I617" i="5"/>
  <c r="AC10" i="6" s="1"/>
  <c r="H617" i="5"/>
  <c r="AB10" i="6" s="1"/>
  <c r="J617" i="5"/>
  <c r="AD10" i="6" s="1"/>
  <c r="J546" i="4"/>
  <c r="J558" i="5" s="1"/>
  <c r="F546" i="4"/>
  <c r="F558" i="5" s="1"/>
  <c r="E546" i="4"/>
  <c r="E558" i="5" s="1"/>
  <c r="H546" i="4"/>
  <c r="H558" i="5" s="1"/>
  <c r="H554" i="4"/>
  <c r="H559" i="5" s="1"/>
  <c r="F554" i="4"/>
  <c r="F559" i="5" s="1"/>
  <c r="E554" i="4"/>
  <c r="E559" i="5" s="1"/>
  <c r="AE10" i="6" l="1"/>
  <c r="E221" i="4"/>
  <c r="F257" i="4"/>
  <c r="G257" i="4"/>
  <c r="H257" i="4"/>
  <c r="E257" i="4"/>
  <c r="F281" i="4"/>
  <c r="G281" i="4"/>
  <c r="H281" i="4"/>
  <c r="I281" i="4"/>
  <c r="J281" i="4"/>
  <c r="F269" i="4"/>
  <c r="G269" i="4"/>
  <c r="H269" i="4"/>
  <c r="I269" i="4"/>
  <c r="J269" i="4"/>
  <c r="E269" i="4"/>
  <c r="E281" i="4"/>
  <c r="F14" i="5" l="1"/>
  <c r="G14" i="5"/>
  <c r="H14" i="5"/>
  <c r="I14" i="5"/>
  <c r="J14" i="5"/>
  <c r="E570" i="4"/>
  <c r="F578" i="4"/>
  <c r="G578" i="4"/>
  <c r="H578" i="4"/>
  <c r="I578" i="4"/>
  <c r="J578" i="4"/>
  <c r="E578" i="4"/>
  <c r="E579" i="4" l="1"/>
  <c r="E580" i="4" s="1"/>
  <c r="E571" i="4"/>
  <c r="A39" i="6" l="1"/>
  <c r="A38" i="6"/>
  <c r="A37" i="6"/>
  <c r="D16" i="6"/>
  <c r="E16" i="6"/>
  <c r="F16" i="6"/>
  <c r="G16" i="6"/>
  <c r="H16" i="6"/>
  <c r="I16" i="6"/>
  <c r="E208" i="4" l="1"/>
  <c r="F208" i="4"/>
  <c r="G208" i="4"/>
  <c r="H208" i="4"/>
  <c r="I208" i="4"/>
  <c r="J208" i="4"/>
  <c r="I36" i="6" l="1"/>
  <c r="H36" i="6"/>
  <c r="G36" i="6"/>
  <c r="F36" i="6"/>
  <c r="E36" i="6"/>
  <c r="D36" i="6"/>
  <c r="F221" i="4"/>
  <c r="G221" i="4"/>
  <c r="H221" i="4"/>
  <c r="I221" i="4"/>
  <c r="J221" i="4"/>
  <c r="J10" i="4" l="1"/>
  <c r="J7" i="5" s="1"/>
  <c r="J618" i="5" s="1"/>
  <c r="J619" i="5" s="1"/>
  <c r="J266" i="4" l="1"/>
  <c r="J110" i="5" s="1"/>
  <c r="I266" i="4"/>
  <c r="I110" i="5" s="1"/>
  <c r="H266" i="4"/>
  <c r="H110" i="5" s="1"/>
  <c r="G266" i="4"/>
  <c r="G110" i="5" s="1"/>
  <c r="F266" i="4"/>
  <c r="F110" i="5" s="1"/>
  <c r="E266" i="4"/>
  <c r="E110" i="5" s="1"/>
  <c r="J254" i="4"/>
  <c r="J109" i="5" s="1"/>
  <c r="I254" i="4"/>
  <c r="I109" i="5" s="1"/>
  <c r="H254" i="4"/>
  <c r="H109" i="5" s="1"/>
  <c r="G254" i="4"/>
  <c r="G109" i="5" s="1"/>
  <c r="F254" i="4"/>
  <c r="F109" i="5" s="1"/>
  <c r="E254" i="4"/>
  <c r="F278" i="4"/>
  <c r="F111" i="5" s="1"/>
  <c r="G278" i="4"/>
  <c r="G111" i="5" s="1"/>
  <c r="H278" i="4"/>
  <c r="H111" i="5" s="1"/>
  <c r="I278" i="4"/>
  <c r="I111" i="5" s="1"/>
  <c r="J278" i="4"/>
  <c r="J111" i="5" s="1"/>
  <c r="E278" i="4"/>
  <c r="E111" i="5" s="1"/>
  <c r="E290" i="4"/>
  <c r="F39" i="5"/>
  <c r="G39" i="5"/>
  <c r="H39" i="5"/>
  <c r="I39" i="5"/>
  <c r="J39" i="5"/>
  <c r="E39" i="5"/>
  <c r="F194" i="4"/>
  <c r="F38" i="5" s="1"/>
  <c r="G194" i="4"/>
  <c r="G38" i="5" s="1"/>
  <c r="H194" i="4"/>
  <c r="H38" i="5" s="1"/>
  <c r="I194" i="4"/>
  <c r="I38" i="5" s="1"/>
  <c r="J194" i="4"/>
  <c r="J38" i="5" s="1"/>
  <c r="E194" i="4"/>
  <c r="E38" i="5" s="1"/>
  <c r="I41" i="5" l="1"/>
  <c r="I42" i="5" s="1"/>
  <c r="H41" i="5"/>
  <c r="H42" i="5" s="1"/>
  <c r="G41" i="5"/>
  <c r="G42" i="5" s="1"/>
  <c r="J41" i="5"/>
  <c r="E41" i="5"/>
  <c r="E42" i="5" s="1"/>
  <c r="F41" i="5"/>
  <c r="F42" i="5" s="1"/>
  <c r="E109" i="5"/>
  <c r="E112" i="5" s="1"/>
  <c r="E114" i="5"/>
  <c r="F114" i="5" s="1"/>
  <c r="E116" i="5"/>
  <c r="F116" i="5" s="1"/>
  <c r="J112" i="5"/>
  <c r="E115" i="5"/>
  <c r="F115" i="5" s="1"/>
  <c r="H112" i="5"/>
  <c r="I112" i="5"/>
  <c r="F112" i="5"/>
  <c r="G112" i="5"/>
  <c r="H43" i="5" l="1"/>
  <c r="I43" i="5"/>
  <c r="G43" i="5"/>
  <c r="J42" i="5"/>
  <c r="J43" i="5" s="1"/>
  <c r="T6" i="6" s="1"/>
  <c r="F43" i="5"/>
  <c r="E43" i="5"/>
  <c r="G116" i="5"/>
  <c r="H116" i="5" s="1"/>
  <c r="I116" i="5" s="1"/>
  <c r="F117" i="5"/>
  <c r="E117" i="5"/>
  <c r="E119" i="5" s="1"/>
  <c r="G114" i="5"/>
  <c r="H114" i="5" s="1"/>
  <c r="G115" i="5"/>
  <c r="H115" i="5" s="1"/>
  <c r="I115" i="5" s="1"/>
  <c r="J115" i="5" s="1"/>
  <c r="F518" i="5" l="1"/>
  <c r="P6" i="6"/>
  <c r="G518" i="5"/>
  <c r="Q6" i="6"/>
  <c r="I518" i="5"/>
  <c r="S6" i="6"/>
  <c r="E518" i="5"/>
  <c r="O6" i="6"/>
  <c r="H518" i="5"/>
  <c r="R6" i="6"/>
  <c r="J45" i="5"/>
  <c r="J46" i="5" s="1"/>
  <c r="J518" i="5"/>
  <c r="F119" i="5"/>
  <c r="E120" i="5"/>
  <c r="E121" i="5" s="1"/>
  <c r="G117" i="5"/>
  <c r="I114" i="5"/>
  <c r="J114" i="5" s="1"/>
  <c r="H117" i="5"/>
  <c r="J116" i="5"/>
  <c r="E523" i="5" l="1"/>
  <c r="O11" i="6"/>
  <c r="G119" i="5"/>
  <c r="F120" i="5"/>
  <c r="F121" i="5" s="1"/>
  <c r="H119" i="5"/>
  <c r="I117" i="5"/>
  <c r="J117" i="5"/>
  <c r="F523" i="5" l="1"/>
  <c r="P11" i="6"/>
  <c r="H120" i="5"/>
  <c r="H121" i="5" s="1"/>
  <c r="J119" i="5"/>
  <c r="G120" i="5"/>
  <c r="G121" i="5" s="1"/>
  <c r="I119" i="5"/>
  <c r="G523" i="5" l="1"/>
  <c r="Q11" i="6"/>
  <c r="H523" i="5"/>
  <c r="R11" i="6"/>
  <c r="I120" i="5"/>
  <c r="I121" i="5" s="1"/>
  <c r="J120" i="5"/>
  <c r="J121" i="5" s="1"/>
  <c r="T11" i="6" s="1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F520" i="4"/>
  <c r="G520" i="4"/>
  <c r="H520" i="4"/>
  <c r="I520" i="4"/>
  <c r="J520" i="4"/>
  <c r="F521" i="4"/>
  <c r="G521" i="4"/>
  <c r="H521" i="4"/>
  <c r="I521" i="4"/>
  <c r="J521" i="4"/>
  <c r="F522" i="4"/>
  <c r="G522" i="4"/>
  <c r="H522" i="4"/>
  <c r="I522" i="4"/>
  <c r="J522" i="4"/>
  <c r="F523" i="4"/>
  <c r="G523" i="4"/>
  <c r="H523" i="4"/>
  <c r="I523" i="4"/>
  <c r="J523" i="4"/>
  <c r="F524" i="4"/>
  <c r="G524" i="4"/>
  <c r="H524" i="4"/>
  <c r="I524" i="4"/>
  <c r="J524" i="4"/>
  <c r="F525" i="4"/>
  <c r="G525" i="4"/>
  <c r="H525" i="4"/>
  <c r="I525" i="4"/>
  <c r="J525" i="4"/>
  <c r="F526" i="4"/>
  <c r="G526" i="4"/>
  <c r="H526" i="4"/>
  <c r="I526" i="4"/>
  <c r="J526" i="4"/>
  <c r="F527" i="4"/>
  <c r="G527" i="4"/>
  <c r="H527" i="4"/>
  <c r="I527" i="4"/>
  <c r="J527" i="4"/>
  <c r="F528" i="4"/>
  <c r="G528" i="4"/>
  <c r="H528" i="4"/>
  <c r="I528" i="4"/>
  <c r="J528" i="4"/>
  <c r="F529" i="4"/>
  <c r="G529" i="4"/>
  <c r="H529" i="4"/>
  <c r="I529" i="4"/>
  <c r="J529" i="4"/>
  <c r="F530" i="4"/>
  <c r="G530" i="4"/>
  <c r="H530" i="4"/>
  <c r="I530" i="4"/>
  <c r="J530" i="4"/>
  <c r="F531" i="4"/>
  <c r="G531" i="4"/>
  <c r="H531" i="4"/>
  <c r="I531" i="4"/>
  <c r="J531" i="4"/>
  <c r="F532" i="4"/>
  <c r="G532" i="4"/>
  <c r="H532" i="4"/>
  <c r="I532" i="4"/>
  <c r="J532" i="4"/>
  <c r="F533" i="4"/>
  <c r="G533" i="4"/>
  <c r="H533" i="4"/>
  <c r="I533" i="4"/>
  <c r="J533" i="4"/>
  <c r="I523" i="5" l="1"/>
  <c r="S11" i="6"/>
  <c r="J123" i="5"/>
  <c r="J124" i="5" s="1"/>
  <c r="J523" i="5"/>
  <c r="E322" i="5"/>
  <c r="E338" i="5"/>
  <c r="E344" i="5"/>
  <c r="E328" i="5"/>
  <c r="G344" i="5"/>
  <c r="G328" i="5"/>
  <c r="E327" i="5"/>
  <c r="E343" i="5"/>
  <c r="I345" i="5"/>
  <c r="I329" i="5"/>
  <c r="F347" i="5"/>
  <c r="F331" i="5"/>
  <c r="H348" i="5"/>
  <c r="H332" i="5"/>
  <c r="G345" i="5"/>
  <c r="G329" i="5"/>
  <c r="F326" i="5"/>
  <c r="F342" i="5"/>
  <c r="E332" i="5"/>
  <c r="E348" i="5"/>
  <c r="J333" i="5"/>
  <c r="J349" i="5"/>
  <c r="I330" i="5"/>
  <c r="I346" i="5"/>
  <c r="H327" i="5"/>
  <c r="H343" i="5"/>
  <c r="G324" i="5"/>
  <c r="G340" i="5"/>
  <c r="I333" i="5"/>
  <c r="I349" i="5"/>
  <c r="F332" i="5"/>
  <c r="F348" i="5"/>
  <c r="H330" i="5"/>
  <c r="H346" i="5"/>
  <c r="J328" i="5"/>
  <c r="J344" i="5"/>
  <c r="G327" i="5"/>
  <c r="G343" i="5"/>
  <c r="I325" i="5"/>
  <c r="I341" i="5"/>
  <c r="F324" i="5"/>
  <c r="F340" i="5"/>
  <c r="H322" i="5"/>
  <c r="H338" i="5"/>
  <c r="E330" i="5"/>
  <c r="E346" i="5"/>
  <c r="H333" i="5"/>
  <c r="H349" i="5"/>
  <c r="J331" i="5"/>
  <c r="J347" i="5"/>
  <c r="G330" i="5"/>
  <c r="G346" i="5"/>
  <c r="I328" i="5"/>
  <c r="I344" i="5"/>
  <c r="F327" i="5"/>
  <c r="F343" i="5"/>
  <c r="H325" i="5"/>
  <c r="H341" i="5"/>
  <c r="J323" i="5"/>
  <c r="J339" i="5"/>
  <c r="G322" i="5"/>
  <c r="G338" i="5"/>
  <c r="E345" i="5"/>
  <c r="E329" i="5"/>
  <c r="G333" i="5"/>
  <c r="G349" i="5"/>
  <c r="H328" i="5"/>
  <c r="H344" i="5"/>
  <c r="J326" i="5"/>
  <c r="J342" i="5"/>
  <c r="H347" i="5"/>
  <c r="H331" i="5"/>
  <c r="H339" i="5"/>
  <c r="H323" i="5"/>
  <c r="H350" i="5"/>
  <c r="H334" i="5"/>
  <c r="H342" i="5"/>
  <c r="H326" i="5"/>
  <c r="J340" i="5"/>
  <c r="J324" i="5"/>
  <c r="G339" i="5"/>
  <c r="G323" i="5"/>
  <c r="E334" i="5"/>
  <c r="E350" i="5"/>
  <c r="E342" i="5"/>
  <c r="E326" i="5"/>
  <c r="F330" i="5"/>
  <c r="F346" i="5"/>
  <c r="I323" i="5"/>
  <c r="I339" i="5"/>
  <c r="J345" i="5"/>
  <c r="J329" i="5"/>
  <c r="I342" i="5"/>
  <c r="I326" i="5"/>
  <c r="F344" i="5"/>
  <c r="F328" i="5"/>
  <c r="I332" i="5"/>
  <c r="I348" i="5"/>
  <c r="H329" i="5"/>
  <c r="H345" i="5"/>
  <c r="J343" i="5"/>
  <c r="J327" i="5"/>
  <c r="G326" i="5"/>
  <c r="G342" i="5"/>
  <c r="I340" i="5"/>
  <c r="I324" i="5"/>
  <c r="F323" i="5"/>
  <c r="F339" i="5"/>
  <c r="E333" i="5"/>
  <c r="E349" i="5"/>
  <c r="E325" i="5"/>
  <c r="E341" i="5"/>
  <c r="I331" i="5"/>
  <c r="I347" i="5"/>
  <c r="F322" i="5"/>
  <c r="F338" i="5"/>
  <c r="F349" i="5"/>
  <c r="F333" i="5"/>
  <c r="J348" i="5"/>
  <c r="J332" i="5"/>
  <c r="F334" i="5"/>
  <c r="F350" i="5"/>
  <c r="I343" i="5"/>
  <c r="I327" i="5"/>
  <c r="J338" i="5"/>
  <c r="J322" i="5"/>
  <c r="E324" i="5"/>
  <c r="E340" i="5"/>
  <c r="J334" i="5"/>
  <c r="J350" i="5"/>
  <c r="G325" i="5"/>
  <c r="G341" i="5"/>
  <c r="I350" i="5"/>
  <c r="I334" i="5"/>
  <c r="F341" i="5"/>
  <c r="F325" i="5"/>
  <c r="G347" i="5"/>
  <c r="G331" i="5"/>
  <c r="G350" i="5"/>
  <c r="G334" i="5"/>
  <c r="J330" i="5"/>
  <c r="J346" i="5"/>
  <c r="H340" i="5"/>
  <c r="H324" i="5"/>
  <c r="G332" i="5"/>
  <c r="G348" i="5"/>
  <c r="F329" i="5"/>
  <c r="F345" i="5"/>
  <c r="J325" i="5"/>
  <c r="J341" i="5"/>
  <c r="I322" i="5"/>
  <c r="I338" i="5"/>
  <c r="E331" i="5"/>
  <c r="E347" i="5"/>
  <c r="E323" i="5"/>
  <c r="E339" i="5"/>
  <c r="E335" i="5" l="1"/>
  <c r="E353" i="5" s="1"/>
  <c r="E354" i="5" s="1"/>
  <c r="E355" i="5" s="1"/>
  <c r="I335" i="5"/>
  <c r="I353" i="5" s="1"/>
  <c r="I354" i="5" s="1"/>
  <c r="I355" i="5" s="1"/>
  <c r="J335" i="5"/>
  <c r="J353" i="5" s="1"/>
  <c r="J354" i="5" s="1"/>
  <c r="J355" i="5" s="1"/>
  <c r="H335" i="5"/>
  <c r="H353" i="5" s="1"/>
  <c r="F335" i="5"/>
  <c r="F353" i="5" s="1"/>
  <c r="G335" i="5"/>
  <c r="G353" i="5" s="1"/>
  <c r="G351" i="5"/>
  <c r="J351" i="5"/>
  <c r="I351" i="5"/>
  <c r="F351" i="5"/>
  <c r="H351" i="5"/>
  <c r="E351" i="5"/>
  <c r="E533" i="5" l="1"/>
  <c r="E531" i="5"/>
  <c r="I533" i="5"/>
  <c r="I531" i="5"/>
  <c r="J357" i="5"/>
  <c r="J358" i="5" s="1"/>
  <c r="J531" i="5"/>
  <c r="J533" i="5"/>
  <c r="G354" i="5"/>
  <c r="G355" i="5" s="1"/>
  <c r="H354" i="5"/>
  <c r="H355" i="5" s="1"/>
  <c r="F354" i="5"/>
  <c r="F355" i="5" s="1"/>
  <c r="AE8" i="6"/>
  <c r="T36" i="6"/>
  <c r="S36" i="6"/>
  <c r="R36" i="6"/>
  <c r="Q36" i="6"/>
  <c r="P36" i="6"/>
  <c r="I21" i="6"/>
  <c r="H21" i="6"/>
  <c r="G21" i="6"/>
  <c r="F21" i="6"/>
  <c r="E21" i="6"/>
  <c r="D21" i="6"/>
  <c r="I12" i="6"/>
  <c r="H12" i="6"/>
  <c r="G12" i="6"/>
  <c r="F12" i="6"/>
  <c r="E12" i="6"/>
  <c r="D12" i="6"/>
  <c r="U11" i="6"/>
  <c r="I7" i="6"/>
  <c r="I39" i="6" s="1"/>
  <c r="H7" i="6"/>
  <c r="H39" i="6" s="1"/>
  <c r="G7" i="6"/>
  <c r="G39" i="6" s="1"/>
  <c r="F7" i="6"/>
  <c r="F39" i="6" s="1"/>
  <c r="E7" i="6"/>
  <c r="E39" i="6" s="1"/>
  <c r="D7" i="6"/>
  <c r="D39" i="6" s="1"/>
  <c r="U6" i="6"/>
  <c r="I3" i="6"/>
  <c r="T3" i="6" s="1"/>
  <c r="H3" i="6"/>
  <c r="S3" i="6" s="1"/>
  <c r="AC3" i="6" s="1"/>
  <c r="G3" i="6"/>
  <c r="R3" i="6" s="1"/>
  <c r="F3" i="6"/>
  <c r="Q3" i="6" s="1"/>
  <c r="E3" i="6"/>
  <c r="P3" i="6" s="1"/>
  <c r="Z3" i="6" s="1"/>
  <c r="D3" i="6"/>
  <c r="O3" i="6" s="1"/>
  <c r="J577" i="5"/>
  <c r="I577" i="5"/>
  <c r="H577" i="5"/>
  <c r="G577" i="5"/>
  <c r="F577" i="5"/>
  <c r="E577" i="5"/>
  <c r="J568" i="5"/>
  <c r="I568" i="5"/>
  <c r="H568" i="5"/>
  <c r="G568" i="5"/>
  <c r="F568" i="5"/>
  <c r="E568" i="5"/>
  <c r="E14" i="5"/>
  <c r="J4" i="5"/>
  <c r="I4" i="5"/>
  <c r="H4" i="5"/>
  <c r="G4" i="5"/>
  <c r="F4" i="5"/>
  <c r="E4" i="5"/>
  <c r="J573" i="4"/>
  <c r="I573" i="4"/>
  <c r="H573" i="4"/>
  <c r="G573" i="4"/>
  <c r="F573" i="4"/>
  <c r="E573" i="4"/>
  <c r="E575" i="4" s="1"/>
  <c r="J570" i="4"/>
  <c r="I570" i="4"/>
  <c r="H570" i="4"/>
  <c r="H579" i="4" s="1"/>
  <c r="G570" i="4"/>
  <c r="G579" i="4" s="1"/>
  <c r="G580" i="4" s="1"/>
  <c r="F570" i="4"/>
  <c r="F579" i="4" s="1"/>
  <c r="F580" i="4" s="1"/>
  <c r="V563" i="4"/>
  <c r="J563" i="4" s="1"/>
  <c r="J576" i="5" s="1"/>
  <c r="U563" i="4"/>
  <c r="I563" i="4" s="1"/>
  <c r="I576" i="5" s="1"/>
  <c r="T563" i="4"/>
  <c r="H563" i="4" s="1"/>
  <c r="H576" i="5" s="1"/>
  <c r="S563" i="4"/>
  <c r="G563" i="4" s="1"/>
  <c r="G576" i="5" s="1"/>
  <c r="R563" i="4"/>
  <c r="F563" i="4" s="1"/>
  <c r="F576" i="5" s="1"/>
  <c r="E563" i="4"/>
  <c r="E576" i="5" s="1"/>
  <c r="J558" i="4"/>
  <c r="J567" i="5" s="1"/>
  <c r="I558" i="4"/>
  <c r="I567" i="5" s="1"/>
  <c r="H558" i="4"/>
  <c r="H567" i="5" s="1"/>
  <c r="G558" i="4"/>
  <c r="G567" i="5" s="1"/>
  <c r="E558" i="4"/>
  <c r="E567" i="5" s="1"/>
  <c r="F558" i="4"/>
  <c r="F567" i="5" s="1"/>
  <c r="J518" i="4"/>
  <c r="F518" i="4"/>
  <c r="E518" i="4"/>
  <c r="I518" i="4"/>
  <c r="H518" i="4"/>
  <c r="G518" i="4"/>
  <c r="I517" i="4"/>
  <c r="G517" i="4"/>
  <c r="F517" i="4"/>
  <c r="J517" i="4"/>
  <c r="H517" i="4"/>
  <c r="E517" i="4"/>
  <c r="J516" i="4"/>
  <c r="I516" i="4"/>
  <c r="F516" i="4"/>
  <c r="E516" i="4"/>
  <c r="H516" i="4"/>
  <c r="G516" i="4"/>
  <c r="J515" i="4"/>
  <c r="I515" i="4"/>
  <c r="G515" i="4"/>
  <c r="F515" i="4"/>
  <c r="H515" i="4"/>
  <c r="E515" i="4"/>
  <c r="J514" i="4"/>
  <c r="F514" i="4"/>
  <c r="E514" i="4"/>
  <c r="I514" i="4"/>
  <c r="H514" i="4"/>
  <c r="G514" i="4"/>
  <c r="J513" i="4"/>
  <c r="I513" i="4"/>
  <c r="G513" i="4"/>
  <c r="F513" i="4"/>
  <c r="H513" i="4"/>
  <c r="E513" i="4"/>
  <c r="J512" i="4"/>
  <c r="I512" i="4"/>
  <c r="F512" i="4"/>
  <c r="E512" i="4"/>
  <c r="H512" i="4"/>
  <c r="G512" i="4"/>
  <c r="J511" i="4"/>
  <c r="I511" i="4"/>
  <c r="G511" i="4"/>
  <c r="F511" i="4"/>
  <c r="E511" i="4"/>
  <c r="H511" i="4"/>
  <c r="J510" i="4"/>
  <c r="I510" i="4"/>
  <c r="F510" i="4"/>
  <c r="E510" i="4"/>
  <c r="H510" i="4"/>
  <c r="G510" i="4"/>
  <c r="J509" i="4"/>
  <c r="I509" i="4"/>
  <c r="G509" i="4"/>
  <c r="F509" i="4"/>
  <c r="H509" i="4"/>
  <c r="E509" i="4"/>
  <c r="J508" i="4"/>
  <c r="I508" i="4"/>
  <c r="F508" i="4"/>
  <c r="E508" i="4"/>
  <c r="H508" i="4"/>
  <c r="G508" i="4"/>
  <c r="J507" i="4"/>
  <c r="I507" i="4"/>
  <c r="G507" i="4"/>
  <c r="F507" i="4"/>
  <c r="H507" i="4"/>
  <c r="E507" i="4"/>
  <c r="J506" i="4"/>
  <c r="F506" i="4"/>
  <c r="E506" i="4"/>
  <c r="I506" i="4"/>
  <c r="H506" i="4"/>
  <c r="G506" i="4"/>
  <c r="J504" i="4"/>
  <c r="I504" i="4"/>
  <c r="G504" i="4"/>
  <c r="G271" i="5" s="1"/>
  <c r="F504" i="4"/>
  <c r="E504" i="4"/>
  <c r="H504" i="4"/>
  <c r="J503" i="4"/>
  <c r="F503" i="4"/>
  <c r="E503" i="4"/>
  <c r="I503" i="4"/>
  <c r="H503" i="4"/>
  <c r="G503" i="4"/>
  <c r="G255" i="5" s="1"/>
  <c r="J502" i="4"/>
  <c r="I502" i="4"/>
  <c r="G502" i="4"/>
  <c r="G269" i="5" s="1"/>
  <c r="F502" i="4"/>
  <c r="E502" i="4"/>
  <c r="H502" i="4"/>
  <c r="J501" i="4"/>
  <c r="F501" i="4"/>
  <c r="F268" i="5" s="1"/>
  <c r="E501" i="4"/>
  <c r="I501" i="4"/>
  <c r="H501" i="4"/>
  <c r="G501" i="4"/>
  <c r="J500" i="4"/>
  <c r="I500" i="4"/>
  <c r="G500" i="4"/>
  <c r="G267" i="5" s="1"/>
  <c r="F500" i="4"/>
  <c r="E500" i="4"/>
  <c r="H500" i="4"/>
  <c r="J499" i="4"/>
  <c r="I499" i="4"/>
  <c r="F499" i="4"/>
  <c r="F251" i="5" s="1"/>
  <c r="E499" i="4"/>
  <c r="E251" i="5" s="1"/>
  <c r="H499" i="4"/>
  <c r="G499" i="4"/>
  <c r="J498" i="4"/>
  <c r="I498" i="4"/>
  <c r="G498" i="4"/>
  <c r="G265" i="5" s="1"/>
  <c r="F498" i="4"/>
  <c r="H498" i="4"/>
  <c r="E498" i="4"/>
  <c r="J497" i="4"/>
  <c r="J249" i="5" s="1"/>
  <c r="F497" i="4"/>
  <c r="E497" i="4"/>
  <c r="I497" i="4"/>
  <c r="H497" i="4"/>
  <c r="G497" i="4"/>
  <c r="J496" i="4"/>
  <c r="I496" i="4"/>
  <c r="G496" i="4"/>
  <c r="F496" i="4"/>
  <c r="H496" i="4"/>
  <c r="E496" i="4"/>
  <c r="E263" i="5" s="1"/>
  <c r="J495" i="4"/>
  <c r="J262" i="5" s="1"/>
  <c r="I495" i="4"/>
  <c r="F495" i="4"/>
  <c r="E495" i="4"/>
  <c r="H495" i="4"/>
  <c r="G495" i="4"/>
  <c r="J494" i="4"/>
  <c r="I494" i="4"/>
  <c r="I261" i="5" s="1"/>
  <c r="G494" i="4"/>
  <c r="F494" i="4"/>
  <c r="E494" i="4"/>
  <c r="H494" i="4"/>
  <c r="J493" i="4"/>
  <c r="I493" i="4"/>
  <c r="F493" i="4"/>
  <c r="E493" i="4"/>
  <c r="H493" i="4"/>
  <c r="G493" i="4"/>
  <c r="J492" i="4"/>
  <c r="I492" i="4"/>
  <c r="I244" i="5" s="1"/>
  <c r="G492" i="4"/>
  <c r="F492" i="4"/>
  <c r="H492" i="4"/>
  <c r="H259" i="5" s="1"/>
  <c r="E492" i="4"/>
  <c r="J490" i="4"/>
  <c r="J232" i="5" s="1"/>
  <c r="I490" i="4"/>
  <c r="F490" i="4"/>
  <c r="E490" i="4"/>
  <c r="H490" i="4"/>
  <c r="H216" i="5" s="1"/>
  <c r="G490" i="4"/>
  <c r="J489" i="4"/>
  <c r="I489" i="4"/>
  <c r="G489" i="4"/>
  <c r="F489" i="4"/>
  <c r="H489" i="4"/>
  <c r="E489" i="4"/>
  <c r="J488" i="4"/>
  <c r="F488" i="4"/>
  <c r="E488" i="4"/>
  <c r="I488" i="4"/>
  <c r="H488" i="4"/>
  <c r="H230" i="5" s="1"/>
  <c r="G488" i="4"/>
  <c r="G214" i="5" s="1"/>
  <c r="J487" i="4"/>
  <c r="I487" i="4"/>
  <c r="I229" i="5" s="1"/>
  <c r="G487" i="4"/>
  <c r="F487" i="4"/>
  <c r="E487" i="4"/>
  <c r="H487" i="4"/>
  <c r="H229" i="5" s="1"/>
  <c r="J486" i="4"/>
  <c r="F486" i="4"/>
  <c r="E486" i="4"/>
  <c r="I486" i="4"/>
  <c r="H486" i="4"/>
  <c r="G486" i="4"/>
  <c r="G212" i="5" s="1"/>
  <c r="J485" i="4"/>
  <c r="I485" i="4"/>
  <c r="G485" i="4"/>
  <c r="F485" i="4"/>
  <c r="F211" i="5" s="1"/>
  <c r="E485" i="4"/>
  <c r="H485" i="4"/>
  <c r="H227" i="5" s="1"/>
  <c r="J484" i="4"/>
  <c r="F484" i="4"/>
  <c r="E484" i="4"/>
  <c r="I484" i="4"/>
  <c r="H484" i="4"/>
  <c r="G484" i="4"/>
  <c r="G210" i="5" s="1"/>
  <c r="J483" i="4"/>
  <c r="I483" i="4"/>
  <c r="G483" i="4"/>
  <c r="F483" i="4"/>
  <c r="F225" i="5" s="1"/>
  <c r="E483" i="4"/>
  <c r="H483" i="4"/>
  <c r="J482" i="4"/>
  <c r="I482" i="4"/>
  <c r="F482" i="4"/>
  <c r="F224" i="5" s="1"/>
  <c r="E482" i="4"/>
  <c r="H482" i="4"/>
  <c r="G482" i="4"/>
  <c r="G208" i="5" s="1"/>
  <c r="J481" i="4"/>
  <c r="I481" i="4"/>
  <c r="G481" i="4"/>
  <c r="F481" i="4"/>
  <c r="H481" i="4"/>
  <c r="H223" i="5" s="1"/>
  <c r="E481" i="4"/>
  <c r="J480" i="4"/>
  <c r="I480" i="4"/>
  <c r="H480" i="4"/>
  <c r="E480" i="4"/>
  <c r="G480" i="4"/>
  <c r="F480" i="4"/>
  <c r="F206" i="5" s="1"/>
  <c r="J479" i="4"/>
  <c r="I479" i="4"/>
  <c r="G479" i="4"/>
  <c r="F479" i="4"/>
  <c r="F221" i="5" s="1"/>
  <c r="H479" i="4"/>
  <c r="E479" i="4"/>
  <c r="J478" i="4"/>
  <c r="J204" i="5" s="1"/>
  <c r="F478" i="4"/>
  <c r="E478" i="4"/>
  <c r="I478" i="4"/>
  <c r="H478" i="4"/>
  <c r="G478" i="4"/>
  <c r="I476" i="4"/>
  <c r="G476" i="4"/>
  <c r="F476" i="4"/>
  <c r="E476" i="4"/>
  <c r="J476" i="4"/>
  <c r="H476" i="4"/>
  <c r="J475" i="4"/>
  <c r="I475" i="4"/>
  <c r="F475" i="4"/>
  <c r="E475" i="4"/>
  <c r="H475" i="4"/>
  <c r="G475" i="4"/>
  <c r="I474" i="4"/>
  <c r="G474" i="4"/>
  <c r="F474" i="4"/>
  <c r="E474" i="4"/>
  <c r="J474" i="4"/>
  <c r="H474" i="4"/>
  <c r="J472" i="4"/>
  <c r="I472" i="4"/>
  <c r="H472" i="4"/>
  <c r="E472" i="4"/>
  <c r="G472" i="4"/>
  <c r="G165" i="5" s="1"/>
  <c r="F472" i="4"/>
  <c r="I470" i="4"/>
  <c r="G470" i="4"/>
  <c r="G147" i="5" s="1"/>
  <c r="F470" i="4"/>
  <c r="J470" i="4"/>
  <c r="H470" i="4"/>
  <c r="E470" i="4"/>
  <c r="J468" i="4"/>
  <c r="E468" i="4"/>
  <c r="I468" i="4"/>
  <c r="H468" i="4"/>
  <c r="G468" i="4"/>
  <c r="F468" i="4"/>
  <c r="J466" i="4"/>
  <c r="I466" i="4"/>
  <c r="G466" i="4"/>
  <c r="F466" i="4"/>
  <c r="E466" i="4"/>
  <c r="H466" i="4"/>
  <c r="J465" i="4"/>
  <c r="H465" i="4"/>
  <c r="F465" i="4"/>
  <c r="E465" i="4"/>
  <c r="I465" i="4"/>
  <c r="G465" i="4"/>
  <c r="J464" i="4"/>
  <c r="I464" i="4"/>
  <c r="G464" i="4"/>
  <c r="F464" i="4"/>
  <c r="H464" i="4"/>
  <c r="E464" i="4"/>
  <c r="J463" i="4"/>
  <c r="I463" i="4"/>
  <c r="E463" i="4"/>
  <c r="H463" i="4"/>
  <c r="G463" i="4"/>
  <c r="F463" i="4"/>
  <c r="I462" i="4"/>
  <c r="G462" i="4"/>
  <c r="F462" i="4"/>
  <c r="F378" i="5" s="1"/>
  <c r="E462" i="4"/>
  <c r="J462" i="4"/>
  <c r="H462" i="4"/>
  <c r="J460" i="4"/>
  <c r="H460" i="4"/>
  <c r="F460" i="4"/>
  <c r="E460" i="4"/>
  <c r="E185" i="5" s="1"/>
  <c r="I460" i="4"/>
  <c r="G460" i="4"/>
  <c r="J459" i="4"/>
  <c r="J186" i="5" s="1"/>
  <c r="I459" i="4"/>
  <c r="I186" i="5" s="1"/>
  <c r="G459" i="4"/>
  <c r="G186" i="5" s="1"/>
  <c r="F459" i="4"/>
  <c r="F186" i="5" s="1"/>
  <c r="H459" i="4"/>
  <c r="H186" i="5" s="1"/>
  <c r="E459" i="4"/>
  <c r="E186" i="5" s="1"/>
  <c r="J457" i="4"/>
  <c r="I457" i="4"/>
  <c r="H457" i="4"/>
  <c r="E457" i="4"/>
  <c r="G457" i="4"/>
  <c r="F457" i="4"/>
  <c r="J456" i="4"/>
  <c r="I456" i="4"/>
  <c r="G456" i="4"/>
  <c r="F456" i="4"/>
  <c r="H456" i="4"/>
  <c r="E456" i="4"/>
  <c r="J455" i="4"/>
  <c r="F455" i="4"/>
  <c r="E455" i="4"/>
  <c r="I455" i="4"/>
  <c r="H455" i="4"/>
  <c r="G455" i="4"/>
  <c r="G454" i="4"/>
  <c r="F454" i="4"/>
  <c r="E454" i="4"/>
  <c r="J454" i="4"/>
  <c r="I454" i="4"/>
  <c r="H454" i="4"/>
  <c r="J453" i="4"/>
  <c r="H453" i="4"/>
  <c r="G453" i="4"/>
  <c r="I453" i="4"/>
  <c r="F453" i="4"/>
  <c r="E453" i="4"/>
  <c r="G452" i="4"/>
  <c r="F452" i="4"/>
  <c r="J452" i="4"/>
  <c r="I452" i="4"/>
  <c r="H452" i="4"/>
  <c r="E452" i="4"/>
  <c r="J451" i="4"/>
  <c r="H451" i="4"/>
  <c r="G451" i="4"/>
  <c r="I451" i="4"/>
  <c r="F451" i="4"/>
  <c r="E451" i="4"/>
  <c r="G450" i="4"/>
  <c r="F450" i="4"/>
  <c r="J450" i="4"/>
  <c r="I450" i="4"/>
  <c r="H450" i="4"/>
  <c r="E450" i="4"/>
  <c r="J449" i="4"/>
  <c r="H449" i="4"/>
  <c r="G449" i="4"/>
  <c r="I449" i="4"/>
  <c r="F449" i="4"/>
  <c r="E449" i="4"/>
  <c r="G448" i="4"/>
  <c r="F448" i="4"/>
  <c r="J448" i="4"/>
  <c r="I448" i="4"/>
  <c r="H448" i="4"/>
  <c r="E448" i="4"/>
  <c r="J447" i="4"/>
  <c r="H447" i="4"/>
  <c r="G447" i="4"/>
  <c r="I447" i="4"/>
  <c r="F447" i="4"/>
  <c r="E447" i="4"/>
  <c r="G446" i="4"/>
  <c r="F446" i="4"/>
  <c r="J446" i="4"/>
  <c r="I446" i="4"/>
  <c r="H446" i="4"/>
  <c r="E446" i="4"/>
  <c r="J445" i="4"/>
  <c r="H445" i="4"/>
  <c r="G445" i="4"/>
  <c r="I445" i="4"/>
  <c r="F445" i="4"/>
  <c r="E445" i="4"/>
  <c r="G444" i="4"/>
  <c r="F444" i="4"/>
  <c r="J444" i="4"/>
  <c r="I444" i="4"/>
  <c r="H444" i="4"/>
  <c r="E444" i="4"/>
  <c r="J442" i="4"/>
  <c r="H442" i="4"/>
  <c r="G442" i="4"/>
  <c r="I442" i="4"/>
  <c r="F442" i="4"/>
  <c r="E442" i="4"/>
  <c r="G441" i="4"/>
  <c r="F441" i="4"/>
  <c r="J441" i="4"/>
  <c r="I441" i="4"/>
  <c r="H441" i="4"/>
  <c r="E441" i="4"/>
  <c r="J440" i="4"/>
  <c r="H440" i="4"/>
  <c r="G440" i="4"/>
  <c r="I440" i="4"/>
  <c r="F440" i="4"/>
  <c r="E440" i="4"/>
  <c r="G439" i="4"/>
  <c r="F439" i="4"/>
  <c r="J439" i="4"/>
  <c r="I439" i="4"/>
  <c r="H439" i="4"/>
  <c r="E439" i="4"/>
  <c r="J438" i="4"/>
  <c r="H438" i="4"/>
  <c r="G438" i="4"/>
  <c r="I438" i="4"/>
  <c r="F438" i="4"/>
  <c r="E438" i="4"/>
  <c r="G437" i="4"/>
  <c r="F437" i="4"/>
  <c r="J437" i="4"/>
  <c r="I437" i="4"/>
  <c r="H437" i="4"/>
  <c r="E437" i="4"/>
  <c r="J436" i="4"/>
  <c r="H436" i="4"/>
  <c r="G436" i="4"/>
  <c r="I436" i="4"/>
  <c r="F436" i="4"/>
  <c r="E436" i="4"/>
  <c r="G435" i="4"/>
  <c r="F435" i="4"/>
  <c r="J435" i="4"/>
  <c r="I435" i="4"/>
  <c r="H435" i="4"/>
  <c r="E435" i="4"/>
  <c r="J434" i="4"/>
  <c r="H434" i="4"/>
  <c r="G434" i="4"/>
  <c r="I434" i="4"/>
  <c r="F434" i="4"/>
  <c r="E434" i="4"/>
  <c r="G433" i="4"/>
  <c r="F433" i="4"/>
  <c r="J433" i="4"/>
  <c r="I433" i="4"/>
  <c r="H433" i="4"/>
  <c r="E433" i="4"/>
  <c r="J432" i="4"/>
  <c r="H432" i="4"/>
  <c r="G432" i="4"/>
  <c r="I432" i="4"/>
  <c r="F432" i="4"/>
  <c r="E432" i="4"/>
  <c r="G431" i="4"/>
  <c r="F431" i="4"/>
  <c r="J431" i="4"/>
  <c r="I431" i="4"/>
  <c r="H431" i="4"/>
  <c r="E431" i="4"/>
  <c r="J430" i="4"/>
  <c r="H430" i="4"/>
  <c r="G430" i="4"/>
  <c r="I430" i="4"/>
  <c r="F430" i="4"/>
  <c r="E430" i="4"/>
  <c r="G429" i="4"/>
  <c r="F429" i="4"/>
  <c r="J429" i="4"/>
  <c r="I429" i="4"/>
  <c r="H429" i="4"/>
  <c r="E429" i="4"/>
  <c r="J547" i="5"/>
  <c r="I547" i="5"/>
  <c r="H547" i="5"/>
  <c r="G547" i="5"/>
  <c r="F547" i="5"/>
  <c r="E547" i="5"/>
  <c r="H299" i="4"/>
  <c r="G299" i="4"/>
  <c r="F299" i="4"/>
  <c r="E299" i="4"/>
  <c r="J299" i="4"/>
  <c r="I299" i="4"/>
  <c r="J298" i="4"/>
  <c r="I298" i="4"/>
  <c r="H298" i="4"/>
  <c r="G298" i="4"/>
  <c r="F298" i="4"/>
  <c r="E298" i="4"/>
  <c r="H297" i="4"/>
  <c r="G297" i="4"/>
  <c r="F297" i="4"/>
  <c r="E297" i="4"/>
  <c r="J297" i="4"/>
  <c r="I297" i="4"/>
  <c r="J296" i="4"/>
  <c r="I296" i="4"/>
  <c r="H296" i="4"/>
  <c r="G296" i="4"/>
  <c r="F296" i="4"/>
  <c r="E296" i="4"/>
  <c r="H295" i="4"/>
  <c r="G295" i="4"/>
  <c r="F295" i="4"/>
  <c r="E295" i="4"/>
  <c r="J295" i="4"/>
  <c r="I295" i="4"/>
  <c r="J294" i="4"/>
  <c r="I294" i="4"/>
  <c r="H294" i="4"/>
  <c r="G294" i="4"/>
  <c r="F294" i="4"/>
  <c r="E294" i="4"/>
  <c r="H293" i="4"/>
  <c r="G293" i="4"/>
  <c r="F293" i="4"/>
  <c r="E293" i="4"/>
  <c r="J293" i="4"/>
  <c r="I293" i="4"/>
  <c r="J292" i="4"/>
  <c r="I292" i="4"/>
  <c r="H292" i="4"/>
  <c r="G292" i="4"/>
  <c r="F292" i="4"/>
  <c r="E292" i="4"/>
  <c r="H291" i="4"/>
  <c r="G291" i="4"/>
  <c r="F291" i="4"/>
  <c r="E291" i="4"/>
  <c r="J291" i="4"/>
  <c r="I291" i="4"/>
  <c r="J290" i="4"/>
  <c r="I290" i="4"/>
  <c r="H290" i="4"/>
  <c r="G290" i="4"/>
  <c r="F290" i="4"/>
  <c r="V285" i="4"/>
  <c r="J285" i="4" s="1"/>
  <c r="U285" i="4"/>
  <c r="I285" i="4" s="1"/>
  <c r="T285" i="4"/>
  <c r="H285" i="4" s="1"/>
  <c r="S285" i="4"/>
  <c r="G285" i="4" s="1"/>
  <c r="R285" i="4"/>
  <c r="F285" i="4" s="1"/>
  <c r="Q285" i="4"/>
  <c r="E285" i="4" s="1"/>
  <c r="V241" i="4"/>
  <c r="J241" i="4" s="1"/>
  <c r="U241" i="4"/>
  <c r="I241" i="4" s="1"/>
  <c r="T241" i="4"/>
  <c r="H241" i="4" s="1"/>
  <c r="S241" i="4"/>
  <c r="G241" i="4" s="1"/>
  <c r="R241" i="4"/>
  <c r="F241" i="4" s="1"/>
  <c r="Q241" i="4"/>
  <c r="E241" i="4" s="1"/>
  <c r="H236" i="4"/>
  <c r="G236" i="4"/>
  <c r="F236" i="4"/>
  <c r="E236" i="4"/>
  <c r="J236" i="4"/>
  <c r="I236" i="4"/>
  <c r="J231" i="4"/>
  <c r="I231" i="4"/>
  <c r="H231" i="4"/>
  <c r="G231" i="4"/>
  <c r="F231" i="4"/>
  <c r="E231" i="4"/>
  <c r="J225" i="4"/>
  <c r="J13" i="5" s="1"/>
  <c r="J16" i="5" s="1"/>
  <c r="J17" i="5" s="1"/>
  <c r="I225" i="4"/>
  <c r="I13" i="5" s="1"/>
  <c r="I16" i="5" s="1"/>
  <c r="I17" i="5" s="1"/>
  <c r="H225" i="4"/>
  <c r="H13" i="5" s="1"/>
  <c r="H16" i="5" s="1"/>
  <c r="H17" i="5" s="1"/>
  <c r="G225" i="4"/>
  <c r="G13" i="5" s="1"/>
  <c r="G16" i="5" s="1"/>
  <c r="G17" i="5" s="1"/>
  <c r="F225" i="4"/>
  <c r="F13" i="5" s="1"/>
  <c r="F16" i="5" s="1"/>
  <c r="F17" i="5" s="1"/>
  <c r="E225" i="4"/>
  <c r="E13" i="5" s="1"/>
  <c r="J218" i="4"/>
  <c r="J50" i="5" s="1"/>
  <c r="I218" i="4"/>
  <c r="I50" i="5" s="1"/>
  <c r="H218" i="4"/>
  <c r="H50" i="5" s="1"/>
  <c r="G218" i="4"/>
  <c r="G50" i="5" s="1"/>
  <c r="F218" i="4"/>
  <c r="F50" i="5" s="1"/>
  <c r="E218" i="4"/>
  <c r="E50" i="5" s="1"/>
  <c r="J205" i="4"/>
  <c r="J51" i="5" s="1"/>
  <c r="I205" i="4"/>
  <c r="I51" i="5" s="1"/>
  <c r="H205" i="4"/>
  <c r="H51" i="5" s="1"/>
  <c r="G205" i="4"/>
  <c r="G51" i="5" s="1"/>
  <c r="F205" i="4"/>
  <c r="F51" i="5" s="1"/>
  <c r="E205" i="4"/>
  <c r="E51" i="5" s="1"/>
  <c r="J58" i="4"/>
  <c r="I58" i="4"/>
  <c r="H58" i="4"/>
  <c r="G58" i="4"/>
  <c r="F58" i="4"/>
  <c r="E58" i="4"/>
  <c r="J38" i="4"/>
  <c r="I38" i="4"/>
  <c r="H38" i="4"/>
  <c r="G38" i="4"/>
  <c r="F38" i="4"/>
  <c r="E38" i="4"/>
  <c r="I10" i="4"/>
  <c r="V4" i="4"/>
  <c r="U4" i="4"/>
  <c r="T4" i="4"/>
  <c r="S4" i="4"/>
  <c r="R4" i="4"/>
  <c r="Q4" i="4"/>
  <c r="G531" i="5" l="1"/>
  <c r="G533" i="5"/>
  <c r="F533" i="5"/>
  <c r="F531" i="5"/>
  <c r="H533" i="5"/>
  <c r="H531" i="5"/>
  <c r="F18" i="5"/>
  <c r="H18" i="5"/>
  <c r="I18" i="5"/>
  <c r="G18" i="5"/>
  <c r="J18" i="5"/>
  <c r="E129" i="5"/>
  <c r="E134" i="5"/>
  <c r="J129" i="5"/>
  <c r="J134" i="5"/>
  <c r="F136" i="5"/>
  <c r="F131" i="5"/>
  <c r="G136" i="5"/>
  <c r="G131" i="5"/>
  <c r="I131" i="5"/>
  <c r="I136" i="5"/>
  <c r="F129" i="5"/>
  <c r="F134" i="5"/>
  <c r="G129" i="5"/>
  <c r="G134" i="5"/>
  <c r="H129" i="5"/>
  <c r="H134" i="5"/>
  <c r="H136" i="5"/>
  <c r="H131" i="5"/>
  <c r="I134" i="5"/>
  <c r="I129" i="5"/>
  <c r="J136" i="5"/>
  <c r="J131" i="5"/>
  <c r="E136" i="5"/>
  <c r="E131" i="5"/>
  <c r="H149" i="5"/>
  <c r="H154" i="5"/>
  <c r="F172" i="5"/>
  <c r="F167" i="5"/>
  <c r="F582" i="4"/>
  <c r="F584" i="4" s="1"/>
  <c r="E154" i="5"/>
  <c r="E149" i="5"/>
  <c r="G172" i="5"/>
  <c r="G167" i="5"/>
  <c r="G582" i="4"/>
  <c r="G584" i="4" s="1"/>
  <c r="F149" i="5"/>
  <c r="F154" i="5"/>
  <c r="I167" i="5"/>
  <c r="I172" i="5"/>
  <c r="H582" i="4"/>
  <c r="I154" i="5"/>
  <c r="I149" i="5"/>
  <c r="I582" i="4"/>
  <c r="H580" i="4"/>
  <c r="J582" i="4"/>
  <c r="E167" i="5"/>
  <c r="E172" i="5"/>
  <c r="E582" i="4"/>
  <c r="E584" i="4" s="1"/>
  <c r="H167" i="5"/>
  <c r="H172" i="5"/>
  <c r="I579" i="4"/>
  <c r="G149" i="5"/>
  <c r="G154" i="5"/>
  <c r="J154" i="5"/>
  <c r="J149" i="5"/>
  <c r="J167" i="5"/>
  <c r="J172" i="5"/>
  <c r="J571" i="4"/>
  <c r="J575" i="4" s="1"/>
  <c r="J579" i="4"/>
  <c r="H10" i="4"/>
  <c r="I7" i="5"/>
  <c r="I357" i="5" s="1"/>
  <c r="I358" i="5" s="1"/>
  <c r="E55" i="5"/>
  <c r="F55" i="5" s="1"/>
  <c r="E282" i="5"/>
  <c r="E298" i="5"/>
  <c r="E54" i="5"/>
  <c r="H282" i="5"/>
  <c r="H298" i="5"/>
  <c r="G283" i="5"/>
  <c r="G299" i="5"/>
  <c r="J284" i="5"/>
  <c r="J300" i="5"/>
  <c r="H286" i="5"/>
  <c r="H302" i="5"/>
  <c r="G287" i="5"/>
  <c r="G303" i="5"/>
  <c r="J288" i="5"/>
  <c r="J304" i="5"/>
  <c r="H290" i="5"/>
  <c r="H306" i="5"/>
  <c r="G291" i="5"/>
  <c r="G307" i="5"/>
  <c r="J292" i="5"/>
  <c r="J308" i="5"/>
  <c r="H294" i="5"/>
  <c r="H310" i="5"/>
  <c r="I283" i="5"/>
  <c r="I299" i="5"/>
  <c r="E286" i="5"/>
  <c r="E302" i="5"/>
  <c r="E289" i="5"/>
  <c r="E305" i="5"/>
  <c r="I291" i="5"/>
  <c r="I307" i="5"/>
  <c r="I294" i="5"/>
  <c r="I310" i="5"/>
  <c r="J283" i="5"/>
  <c r="J299" i="5"/>
  <c r="H285" i="5"/>
  <c r="H301" i="5"/>
  <c r="F286" i="5"/>
  <c r="F302" i="5"/>
  <c r="J287" i="5"/>
  <c r="J303" i="5"/>
  <c r="H289" i="5"/>
  <c r="H305" i="5"/>
  <c r="E290" i="5"/>
  <c r="E306" i="5"/>
  <c r="J291" i="5"/>
  <c r="J307" i="5"/>
  <c r="H293" i="5"/>
  <c r="H309" i="5"/>
  <c r="E294" i="5"/>
  <c r="E310" i="5"/>
  <c r="F282" i="5"/>
  <c r="F298" i="5"/>
  <c r="G284" i="5"/>
  <c r="G300" i="5"/>
  <c r="F285" i="5"/>
  <c r="F301" i="5"/>
  <c r="I286" i="5"/>
  <c r="I302" i="5"/>
  <c r="G288" i="5"/>
  <c r="G304" i="5"/>
  <c r="F289" i="5"/>
  <c r="F305" i="5"/>
  <c r="F290" i="5"/>
  <c r="F306" i="5"/>
  <c r="G292" i="5"/>
  <c r="G308" i="5"/>
  <c r="J293" i="5"/>
  <c r="J309" i="5"/>
  <c r="F294" i="5"/>
  <c r="F310" i="5"/>
  <c r="I282" i="5"/>
  <c r="I298" i="5"/>
  <c r="E285" i="5"/>
  <c r="E301" i="5"/>
  <c r="I287" i="5"/>
  <c r="I303" i="5"/>
  <c r="I290" i="5"/>
  <c r="I306" i="5"/>
  <c r="E293" i="5"/>
  <c r="E309" i="5"/>
  <c r="J282" i="5"/>
  <c r="J298" i="5"/>
  <c r="H284" i="5"/>
  <c r="H300" i="5"/>
  <c r="G285" i="5"/>
  <c r="G301" i="5"/>
  <c r="J286" i="5"/>
  <c r="J302" i="5"/>
  <c r="H288" i="5"/>
  <c r="H304" i="5"/>
  <c r="G289" i="5"/>
  <c r="G305" i="5"/>
  <c r="J290" i="5"/>
  <c r="J306" i="5"/>
  <c r="H292" i="5"/>
  <c r="H308" i="5"/>
  <c r="F293" i="5"/>
  <c r="F309" i="5"/>
  <c r="J294" i="5"/>
  <c r="J310" i="5"/>
  <c r="E283" i="5"/>
  <c r="E299" i="5"/>
  <c r="E284" i="5"/>
  <c r="E300" i="5"/>
  <c r="I285" i="5"/>
  <c r="I301" i="5"/>
  <c r="H287" i="5"/>
  <c r="H303" i="5"/>
  <c r="E288" i="5"/>
  <c r="E304" i="5"/>
  <c r="I289" i="5"/>
  <c r="I305" i="5"/>
  <c r="E291" i="5"/>
  <c r="E307" i="5"/>
  <c r="E292" i="5"/>
  <c r="E308" i="5"/>
  <c r="G293" i="5"/>
  <c r="G309" i="5"/>
  <c r="H283" i="5"/>
  <c r="H299" i="5"/>
  <c r="F284" i="5"/>
  <c r="F300" i="5"/>
  <c r="J285" i="5"/>
  <c r="J301" i="5"/>
  <c r="E287" i="5"/>
  <c r="E303" i="5"/>
  <c r="F288" i="5"/>
  <c r="F304" i="5"/>
  <c r="J289" i="5"/>
  <c r="J305" i="5"/>
  <c r="H291" i="5"/>
  <c r="H307" i="5"/>
  <c r="F292" i="5"/>
  <c r="F308" i="5"/>
  <c r="I293" i="5"/>
  <c r="I309" i="5"/>
  <c r="G282" i="5"/>
  <c r="G298" i="5"/>
  <c r="F283" i="5"/>
  <c r="F299" i="5"/>
  <c r="I284" i="5"/>
  <c r="I300" i="5"/>
  <c r="G286" i="5"/>
  <c r="G302" i="5"/>
  <c r="F287" i="5"/>
  <c r="F303" i="5"/>
  <c r="I288" i="5"/>
  <c r="I304" i="5"/>
  <c r="G290" i="5"/>
  <c r="G306" i="5"/>
  <c r="F291" i="5"/>
  <c r="F307" i="5"/>
  <c r="I292" i="5"/>
  <c r="I308" i="5"/>
  <c r="G294" i="5"/>
  <c r="G310" i="5"/>
  <c r="E579" i="5"/>
  <c r="E570" i="5"/>
  <c r="H571" i="4"/>
  <c r="H575" i="4" s="1"/>
  <c r="J579" i="5"/>
  <c r="G228" i="5"/>
  <c r="E561" i="5"/>
  <c r="F205" i="5"/>
  <c r="I213" i="5"/>
  <c r="J247" i="5"/>
  <c r="G250" i="5"/>
  <c r="E248" i="5"/>
  <c r="J216" i="5"/>
  <c r="G230" i="5"/>
  <c r="I184" i="5"/>
  <c r="I300" i="4"/>
  <c r="H570" i="5"/>
  <c r="H52" i="5"/>
  <c r="G570" i="5"/>
  <c r="I52" i="5"/>
  <c r="F52" i="5"/>
  <c r="G52" i="5"/>
  <c r="J52" i="5"/>
  <c r="E52" i="5"/>
  <c r="H190" i="5"/>
  <c r="H185" i="5"/>
  <c r="E209" i="5"/>
  <c r="E225" i="5"/>
  <c r="E213" i="5"/>
  <c r="E229" i="5"/>
  <c r="E246" i="5"/>
  <c r="E261" i="5"/>
  <c r="F300" i="4"/>
  <c r="F302" i="4" s="1"/>
  <c r="F303" i="4" s="1"/>
  <c r="F513" i="5" s="1"/>
  <c r="J189" i="5"/>
  <c r="J184" i="5"/>
  <c r="J191" i="5"/>
  <c r="I381" i="5"/>
  <c r="I363" i="5"/>
  <c r="I364" i="5"/>
  <c r="I379" i="5"/>
  <c r="I365" i="5"/>
  <c r="I380" i="5"/>
  <c r="J373" i="5"/>
  <c r="J388" i="5"/>
  <c r="J374" i="5"/>
  <c r="J389" i="5"/>
  <c r="J390" i="5"/>
  <c r="J372" i="5"/>
  <c r="F204" i="5"/>
  <c r="F220" i="5"/>
  <c r="G300" i="4"/>
  <c r="J383" i="5"/>
  <c r="J384" i="5"/>
  <c r="J366" i="5"/>
  <c r="J367" i="5"/>
  <c r="J382" i="5"/>
  <c r="J368" i="5"/>
  <c r="H165" i="5"/>
  <c r="H170" i="5"/>
  <c r="E25" i="6"/>
  <c r="I165" i="5"/>
  <c r="I170" i="5"/>
  <c r="H222" i="5"/>
  <c r="H206" i="5"/>
  <c r="I247" i="5"/>
  <c r="I262" i="5"/>
  <c r="E362" i="5"/>
  <c r="E378" i="5"/>
  <c r="E373" i="5"/>
  <c r="E388" i="5"/>
  <c r="E374" i="5"/>
  <c r="E389" i="5"/>
  <c r="E390" i="5"/>
  <c r="E372" i="5"/>
  <c r="I222" i="5"/>
  <c r="I206" i="5"/>
  <c r="I208" i="5"/>
  <c r="I224" i="5"/>
  <c r="I216" i="5"/>
  <c r="I232" i="5"/>
  <c r="I245" i="5"/>
  <c r="I260" i="5"/>
  <c r="I251" i="5"/>
  <c r="I266" i="5"/>
  <c r="F190" i="5"/>
  <c r="F185" i="5"/>
  <c r="J205" i="5"/>
  <c r="J221" i="5"/>
  <c r="J223" i="5"/>
  <c r="J207" i="5"/>
  <c r="H300" i="4"/>
  <c r="F385" i="5"/>
  <c r="F371" i="5"/>
  <c r="F386" i="5"/>
  <c r="F387" i="5"/>
  <c r="F369" i="5"/>
  <c r="F370" i="5"/>
  <c r="E211" i="5"/>
  <c r="E227" i="5"/>
  <c r="E267" i="5"/>
  <c r="E252" i="5"/>
  <c r="E254" i="5"/>
  <c r="E269" i="5"/>
  <c r="E271" i="5"/>
  <c r="E256" i="5"/>
  <c r="E300" i="4"/>
  <c r="E302" i="4" s="1"/>
  <c r="E303" i="4" s="1"/>
  <c r="E513" i="5" s="1"/>
  <c r="J300" i="4"/>
  <c r="H386" i="5"/>
  <c r="H387" i="5"/>
  <c r="H369" i="5"/>
  <c r="H370" i="5"/>
  <c r="H371" i="5"/>
  <c r="H385" i="5"/>
  <c r="G189" i="5"/>
  <c r="G184" i="5"/>
  <c r="G191" i="5"/>
  <c r="J362" i="5"/>
  <c r="J378" i="5"/>
  <c r="G380" i="5"/>
  <c r="G381" i="5"/>
  <c r="G363" i="5"/>
  <c r="G364" i="5"/>
  <c r="G379" i="5"/>
  <c r="G365" i="5"/>
  <c r="J379" i="5"/>
  <c r="J365" i="5"/>
  <c r="J380" i="5"/>
  <c r="J381" i="5"/>
  <c r="J363" i="5"/>
  <c r="J364" i="5"/>
  <c r="I367" i="5"/>
  <c r="I382" i="5"/>
  <c r="I368" i="5"/>
  <c r="I383" i="5"/>
  <c r="I384" i="5"/>
  <c r="I366" i="5"/>
  <c r="F389" i="5"/>
  <c r="F390" i="5"/>
  <c r="F372" i="5"/>
  <c r="F373" i="5"/>
  <c r="F388" i="5"/>
  <c r="F374" i="5"/>
  <c r="H152" i="5"/>
  <c r="F170" i="5"/>
  <c r="F165" i="5"/>
  <c r="H204" i="5"/>
  <c r="H220" i="5"/>
  <c r="E221" i="5"/>
  <c r="E205" i="5"/>
  <c r="G207" i="5"/>
  <c r="G223" i="5"/>
  <c r="E210" i="5"/>
  <c r="E226" i="5"/>
  <c r="I212" i="5"/>
  <c r="I228" i="5"/>
  <c r="E215" i="5"/>
  <c r="E231" i="5"/>
  <c r="G232" i="5"/>
  <c r="G216" i="5"/>
  <c r="J244" i="5"/>
  <c r="J259" i="5"/>
  <c r="F267" i="5"/>
  <c r="F252" i="5"/>
  <c r="E253" i="5"/>
  <c r="E268" i="5"/>
  <c r="I255" i="5"/>
  <c r="I270" i="5"/>
  <c r="H271" i="5"/>
  <c r="H256" i="5"/>
  <c r="H147" i="5"/>
  <c r="H214" i="5"/>
  <c r="E383" i="5"/>
  <c r="E384" i="5"/>
  <c r="E366" i="5"/>
  <c r="E367" i="5"/>
  <c r="E382" i="5"/>
  <c r="E368" i="5"/>
  <c r="J152" i="5"/>
  <c r="J147" i="5"/>
  <c r="G225" i="5"/>
  <c r="G209" i="5"/>
  <c r="E259" i="5"/>
  <c r="E244" i="5"/>
  <c r="I248" i="5"/>
  <c r="I263" i="5"/>
  <c r="I191" i="5"/>
  <c r="I189" i="5"/>
  <c r="H382" i="5"/>
  <c r="H368" i="5"/>
  <c r="H383" i="5"/>
  <c r="H384" i="5"/>
  <c r="H366" i="5"/>
  <c r="H367" i="5"/>
  <c r="E220" i="5"/>
  <c r="E204" i="5"/>
  <c r="G206" i="5"/>
  <c r="G222" i="5"/>
  <c r="J206" i="5"/>
  <c r="J222" i="5"/>
  <c r="I223" i="5"/>
  <c r="I207" i="5"/>
  <c r="G211" i="5"/>
  <c r="G227" i="5"/>
  <c r="F228" i="5"/>
  <c r="F212" i="5"/>
  <c r="F229" i="5"/>
  <c r="F213" i="5"/>
  <c r="E214" i="5"/>
  <c r="E230" i="5"/>
  <c r="H260" i="5"/>
  <c r="H245" i="5"/>
  <c r="G247" i="5"/>
  <c r="G262" i="5"/>
  <c r="J248" i="5"/>
  <c r="J263" i="5"/>
  <c r="I265" i="5"/>
  <c r="I250" i="5"/>
  <c r="F270" i="5"/>
  <c r="F255" i="5"/>
  <c r="F271" i="5"/>
  <c r="F256" i="5"/>
  <c r="H207" i="5"/>
  <c r="J220" i="5"/>
  <c r="H232" i="5"/>
  <c r="G252" i="5"/>
  <c r="J264" i="5"/>
  <c r="G388" i="5"/>
  <c r="G374" i="5"/>
  <c r="G389" i="5"/>
  <c r="G390" i="5"/>
  <c r="G372" i="5"/>
  <c r="G373" i="5"/>
  <c r="H221" i="5"/>
  <c r="H205" i="5"/>
  <c r="E228" i="5"/>
  <c r="E212" i="5"/>
  <c r="H215" i="5"/>
  <c r="H231" i="5"/>
  <c r="G260" i="5"/>
  <c r="G245" i="5"/>
  <c r="AD3" i="6"/>
  <c r="T27" i="6"/>
  <c r="T33" i="6" s="1"/>
  <c r="E189" i="5"/>
  <c r="E184" i="5"/>
  <c r="E191" i="5"/>
  <c r="G362" i="5"/>
  <c r="G378" i="5"/>
  <c r="I389" i="5"/>
  <c r="I390" i="5"/>
  <c r="I372" i="5"/>
  <c r="I373" i="5"/>
  <c r="I388" i="5"/>
  <c r="I374" i="5"/>
  <c r="F152" i="5"/>
  <c r="F147" i="5"/>
  <c r="E207" i="5"/>
  <c r="E223" i="5"/>
  <c r="I225" i="5"/>
  <c r="I209" i="5"/>
  <c r="G229" i="5"/>
  <c r="G213" i="5"/>
  <c r="F230" i="5"/>
  <c r="F214" i="5"/>
  <c r="F215" i="5"/>
  <c r="F231" i="5"/>
  <c r="E232" i="5"/>
  <c r="E216" i="5"/>
  <c r="H246" i="5"/>
  <c r="H261" i="5"/>
  <c r="H247" i="5"/>
  <c r="H262" i="5"/>
  <c r="G264" i="5"/>
  <c r="G249" i="5"/>
  <c r="J265" i="5"/>
  <c r="J250" i="5"/>
  <c r="I252" i="5"/>
  <c r="I267" i="5"/>
  <c r="F208" i="5"/>
  <c r="F253" i="5"/>
  <c r="E266" i="5"/>
  <c r="I204" i="5"/>
  <c r="I220" i="5"/>
  <c r="I230" i="5"/>
  <c r="I214" i="5"/>
  <c r="J261" i="5"/>
  <c r="J246" i="5"/>
  <c r="F254" i="5"/>
  <c r="F269" i="5"/>
  <c r="E379" i="5"/>
  <c r="E365" i="5"/>
  <c r="E380" i="5"/>
  <c r="E381" i="5"/>
  <c r="E363" i="5"/>
  <c r="E364" i="5"/>
  <c r="H191" i="5"/>
  <c r="H184" i="5"/>
  <c r="H189" i="5"/>
  <c r="E170" i="5"/>
  <c r="E165" i="5"/>
  <c r="J208" i="5"/>
  <c r="J224" i="5"/>
  <c r="J209" i="5"/>
  <c r="J225" i="5"/>
  <c r="I227" i="5"/>
  <c r="I211" i="5"/>
  <c r="G215" i="5"/>
  <c r="G231" i="5"/>
  <c r="F232" i="5"/>
  <c r="F216" i="5"/>
  <c r="F259" i="5"/>
  <c r="F244" i="5"/>
  <c r="E245" i="5"/>
  <c r="E260" i="5"/>
  <c r="H263" i="5"/>
  <c r="H248" i="5"/>
  <c r="H264" i="5"/>
  <c r="H249" i="5"/>
  <c r="E250" i="5"/>
  <c r="E265" i="5"/>
  <c r="G251" i="5"/>
  <c r="G266" i="5"/>
  <c r="J251" i="5"/>
  <c r="J266" i="5"/>
  <c r="J252" i="5"/>
  <c r="J267" i="5"/>
  <c r="I269" i="5"/>
  <c r="I254" i="5"/>
  <c r="G152" i="5"/>
  <c r="F209" i="5"/>
  <c r="F222" i="5"/>
  <c r="G254" i="5"/>
  <c r="F266" i="5"/>
  <c r="J165" i="5"/>
  <c r="J170" i="5"/>
  <c r="J260" i="5"/>
  <c r="J245" i="5"/>
  <c r="G370" i="5"/>
  <c r="G385" i="5"/>
  <c r="G371" i="5"/>
  <c r="G386" i="5"/>
  <c r="G387" i="5"/>
  <c r="G369" i="5"/>
  <c r="G190" i="5"/>
  <c r="G185" i="5"/>
  <c r="J190" i="5"/>
  <c r="J185" i="5"/>
  <c r="I378" i="5"/>
  <c r="I362" i="5"/>
  <c r="F367" i="5"/>
  <c r="F382" i="5"/>
  <c r="F368" i="5"/>
  <c r="F383" i="5"/>
  <c r="F384" i="5"/>
  <c r="F366" i="5"/>
  <c r="I385" i="5"/>
  <c r="I371" i="5"/>
  <c r="I386" i="5"/>
  <c r="I387" i="5"/>
  <c r="I369" i="5"/>
  <c r="I370" i="5"/>
  <c r="H390" i="5"/>
  <c r="H372" i="5"/>
  <c r="H373" i="5"/>
  <c r="H388" i="5"/>
  <c r="H374" i="5"/>
  <c r="H389" i="5"/>
  <c r="G221" i="5"/>
  <c r="G205" i="5"/>
  <c r="E206" i="5"/>
  <c r="E222" i="5"/>
  <c r="H208" i="5"/>
  <c r="H224" i="5"/>
  <c r="J210" i="5"/>
  <c r="J226" i="5"/>
  <c r="J227" i="5"/>
  <c r="J211" i="5"/>
  <c r="G259" i="5"/>
  <c r="G244" i="5"/>
  <c r="F245" i="5"/>
  <c r="F260" i="5"/>
  <c r="F246" i="5"/>
  <c r="F261" i="5"/>
  <c r="E247" i="5"/>
  <c r="E262" i="5"/>
  <c r="I249" i="5"/>
  <c r="I264" i="5"/>
  <c r="H265" i="5"/>
  <c r="H250" i="5"/>
  <c r="H251" i="5"/>
  <c r="H266" i="5"/>
  <c r="G268" i="5"/>
  <c r="G253" i="5"/>
  <c r="J253" i="5"/>
  <c r="J268" i="5"/>
  <c r="J269" i="5"/>
  <c r="J254" i="5"/>
  <c r="I256" i="5"/>
  <c r="I271" i="5"/>
  <c r="I571" i="4"/>
  <c r="I575" i="4" s="1"/>
  <c r="I585" i="5" s="1"/>
  <c r="E190" i="5"/>
  <c r="H211" i="5"/>
  <c r="G224" i="5"/>
  <c r="H244" i="5"/>
  <c r="G256" i="5"/>
  <c r="F362" i="5"/>
  <c r="H364" i="5"/>
  <c r="H379" i="5"/>
  <c r="H365" i="5"/>
  <c r="H380" i="5"/>
  <c r="H363" i="5"/>
  <c r="H381" i="5"/>
  <c r="G170" i="5"/>
  <c r="F210" i="5"/>
  <c r="F226" i="5"/>
  <c r="J387" i="5"/>
  <c r="J369" i="5"/>
  <c r="J370" i="5"/>
  <c r="J385" i="5"/>
  <c r="J371" i="5"/>
  <c r="J386" i="5"/>
  <c r="G384" i="5"/>
  <c r="G366" i="5"/>
  <c r="G367" i="5"/>
  <c r="G382" i="5"/>
  <c r="G368" i="5"/>
  <c r="G383" i="5"/>
  <c r="E387" i="5"/>
  <c r="E369" i="5"/>
  <c r="E370" i="5"/>
  <c r="E385" i="5"/>
  <c r="E371" i="5"/>
  <c r="E386" i="5"/>
  <c r="I152" i="5"/>
  <c r="I147" i="5"/>
  <c r="H225" i="5"/>
  <c r="H209" i="5"/>
  <c r="H226" i="5"/>
  <c r="H210" i="5"/>
  <c r="J212" i="5"/>
  <c r="J228" i="5"/>
  <c r="J213" i="5"/>
  <c r="J229" i="5"/>
  <c r="I231" i="5"/>
  <c r="I215" i="5"/>
  <c r="G261" i="5"/>
  <c r="G246" i="5"/>
  <c r="F247" i="5"/>
  <c r="F262" i="5"/>
  <c r="F263" i="5"/>
  <c r="F248" i="5"/>
  <c r="E264" i="5"/>
  <c r="E249" i="5"/>
  <c r="H267" i="5"/>
  <c r="H252" i="5"/>
  <c r="H268" i="5"/>
  <c r="H253" i="5"/>
  <c r="J255" i="5"/>
  <c r="J270" i="5"/>
  <c r="J256" i="5"/>
  <c r="J271" i="5"/>
  <c r="H213" i="5"/>
  <c r="G226" i="5"/>
  <c r="I246" i="5"/>
  <c r="G270" i="5"/>
  <c r="E270" i="5"/>
  <c r="E255" i="5"/>
  <c r="F184" i="5"/>
  <c r="F191" i="5"/>
  <c r="F189" i="5"/>
  <c r="I190" i="5"/>
  <c r="I185" i="5"/>
  <c r="H378" i="5"/>
  <c r="H362" i="5"/>
  <c r="F381" i="5"/>
  <c r="F363" i="5"/>
  <c r="F364" i="5"/>
  <c r="F379" i="5"/>
  <c r="F365" i="5"/>
  <c r="E152" i="5"/>
  <c r="E147" i="5"/>
  <c r="G204" i="5"/>
  <c r="G220" i="5"/>
  <c r="I221" i="5"/>
  <c r="I205" i="5"/>
  <c r="F207" i="5"/>
  <c r="F223" i="5"/>
  <c r="E224" i="5"/>
  <c r="E208" i="5"/>
  <c r="I226" i="5"/>
  <c r="I210" i="5"/>
  <c r="H212" i="5"/>
  <c r="H228" i="5"/>
  <c r="J214" i="5"/>
  <c r="J230" i="5"/>
  <c r="J231" i="5"/>
  <c r="J215" i="5"/>
  <c r="G263" i="5"/>
  <c r="G248" i="5"/>
  <c r="F249" i="5"/>
  <c r="F264" i="5"/>
  <c r="F250" i="5"/>
  <c r="F265" i="5"/>
  <c r="I253" i="5"/>
  <c r="I268" i="5"/>
  <c r="H269" i="5"/>
  <c r="H254" i="5"/>
  <c r="H255" i="5"/>
  <c r="H270" i="5"/>
  <c r="F227" i="5"/>
  <c r="I259" i="5"/>
  <c r="F380" i="5"/>
  <c r="G571" i="4"/>
  <c r="G575" i="4" s="1"/>
  <c r="H585" i="5"/>
  <c r="E16" i="5"/>
  <c r="E17" i="5" s="1"/>
  <c r="F25" i="6"/>
  <c r="F570" i="5"/>
  <c r="G579" i="5"/>
  <c r="F571" i="4"/>
  <c r="J585" i="5"/>
  <c r="O36" i="6"/>
  <c r="U36" i="6" s="1"/>
  <c r="U34" i="6"/>
  <c r="I570" i="5"/>
  <c r="Y3" i="6"/>
  <c r="O27" i="6"/>
  <c r="O33" i="6" s="1"/>
  <c r="F579" i="5"/>
  <c r="P27" i="6"/>
  <c r="P33" i="6" s="1"/>
  <c r="I25" i="6"/>
  <c r="S27" i="6"/>
  <c r="S33" i="6" s="1"/>
  <c r="J570" i="5"/>
  <c r="H579" i="5"/>
  <c r="AA3" i="6"/>
  <c r="Q27" i="6"/>
  <c r="Q33" i="6" s="1"/>
  <c r="I579" i="5"/>
  <c r="AB3" i="6"/>
  <c r="R27" i="6"/>
  <c r="R33" i="6" s="1"/>
  <c r="U5" i="6"/>
  <c r="J7" i="6"/>
  <c r="J39" i="6" s="1"/>
  <c r="K39" i="6" s="1"/>
  <c r="G25" i="6"/>
  <c r="H25" i="6"/>
  <c r="H516" i="5" l="1"/>
  <c r="R4" i="6"/>
  <c r="F516" i="5"/>
  <c r="P4" i="6"/>
  <c r="J516" i="5"/>
  <c r="T4" i="6"/>
  <c r="G516" i="5"/>
  <c r="Q4" i="6"/>
  <c r="I516" i="5"/>
  <c r="S4" i="6"/>
  <c r="I45" i="5"/>
  <c r="I46" i="5" s="1"/>
  <c r="I123" i="5"/>
  <c r="I124" i="5" s="1"/>
  <c r="J20" i="5"/>
  <c r="J21" i="5" s="1"/>
  <c r="I20" i="5"/>
  <c r="I21" i="5" s="1"/>
  <c r="E18" i="5"/>
  <c r="G302" i="4"/>
  <c r="G303" i="4" s="1"/>
  <c r="G513" i="5" s="1"/>
  <c r="H302" i="4"/>
  <c r="H303" i="4" s="1"/>
  <c r="H513" i="5" s="1"/>
  <c r="I302" i="4"/>
  <c r="I303" i="4" s="1"/>
  <c r="I513" i="5" s="1"/>
  <c r="J302" i="4"/>
  <c r="J303" i="4" s="1"/>
  <c r="J513" i="5" s="1"/>
  <c r="H584" i="4"/>
  <c r="H586" i="5" s="1"/>
  <c r="H588" i="5" s="1"/>
  <c r="AB7" i="6" s="1"/>
  <c r="I618" i="5"/>
  <c r="I619" i="5" s="1"/>
  <c r="F575" i="4"/>
  <c r="F585" i="5" s="1"/>
  <c r="G586" i="5"/>
  <c r="I580" i="4"/>
  <c r="I584" i="4" s="1"/>
  <c r="I586" i="5" s="1"/>
  <c r="I588" i="5" s="1"/>
  <c r="J580" i="4"/>
  <c r="J584" i="4" s="1"/>
  <c r="J586" i="5" s="1"/>
  <c r="J588" i="5" s="1"/>
  <c r="F586" i="5"/>
  <c r="G10" i="4"/>
  <c r="H7" i="5"/>
  <c r="H357" i="5" s="1"/>
  <c r="H358" i="5" s="1"/>
  <c r="AA6" i="6"/>
  <c r="AD6" i="6"/>
  <c r="J580" i="5"/>
  <c r="J581" i="5" s="1"/>
  <c r="AC6" i="6"/>
  <c r="I580" i="5"/>
  <c r="I581" i="5" s="1"/>
  <c r="Y6" i="6"/>
  <c r="Z6" i="6"/>
  <c r="AB6" i="6"/>
  <c r="Z5" i="6"/>
  <c r="Y5" i="6"/>
  <c r="AD5" i="6"/>
  <c r="J571" i="5"/>
  <c r="J572" i="5" s="1"/>
  <c r="AA5" i="6"/>
  <c r="AC5" i="6"/>
  <c r="I571" i="5"/>
  <c r="I572" i="5" s="1"/>
  <c r="AB5" i="6"/>
  <c r="G55" i="5"/>
  <c r="H55" i="5" s="1"/>
  <c r="I55" i="5" s="1"/>
  <c r="J55" i="5" s="1"/>
  <c r="I187" i="5"/>
  <c r="E585" i="5"/>
  <c r="G295" i="5"/>
  <c r="F295" i="5"/>
  <c r="H295" i="5"/>
  <c r="G311" i="5"/>
  <c r="J295" i="5"/>
  <c r="I295" i="5"/>
  <c r="E295" i="5"/>
  <c r="I311" i="5"/>
  <c r="J311" i="5"/>
  <c r="E311" i="5"/>
  <c r="F311" i="5"/>
  <c r="H311" i="5"/>
  <c r="F137" i="5"/>
  <c r="J561" i="5"/>
  <c r="F561" i="5"/>
  <c r="H561" i="5"/>
  <c r="G561" i="5"/>
  <c r="I561" i="5"/>
  <c r="I562" i="5" s="1"/>
  <c r="E56" i="5"/>
  <c r="G585" i="5"/>
  <c r="H150" i="5"/>
  <c r="E173" i="5"/>
  <c r="H192" i="5"/>
  <c r="G155" i="5"/>
  <c r="F155" i="5"/>
  <c r="G150" i="5"/>
  <c r="I233" i="5"/>
  <c r="H272" i="5"/>
  <c r="J155" i="5"/>
  <c r="I137" i="5"/>
  <c r="F391" i="5"/>
  <c r="I155" i="5"/>
  <c r="E187" i="5"/>
  <c r="E155" i="5"/>
  <c r="H173" i="5"/>
  <c r="G168" i="5"/>
  <c r="G217" i="5"/>
  <c r="J132" i="5"/>
  <c r="G173" i="5"/>
  <c r="J173" i="5"/>
  <c r="F257" i="5"/>
  <c r="I257" i="5"/>
  <c r="E257" i="5"/>
  <c r="G257" i="5"/>
  <c r="I150" i="5"/>
  <c r="J217" i="5"/>
  <c r="F132" i="5"/>
  <c r="H132" i="5"/>
  <c r="G132" i="5"/>
  <c r="E132" i="5"/>
  <c r="J137" i="5"/>
  <c r="G233" i="5"/>
  <c r="F187" i="5"/>
  <c r="H187" i="5"/>
  <c r="E137" i="5"/>
  <c r="F150" i="5"/>
  <c r="I132" i="5"/>
  <c r="G192" i="5"/>
  <c r="E391" i="5"/>
  <c r="I168" i="5"/>
  <c r="H168" i="5"/>
  <c r="J187" i="5"/>
  <c r="G391" i="5"/>
  <c r="E375" i="5"/>
  <c r="F233" i="5"/>
  <c r="I272" i="5"/>
  <c r="H137" i="5"/>
  <c r="H375" i="5"/>
  <c r="G137" i="5"/>
  <c r="F375" i="5"/>
  <c r="G272" i="5"/>
  <c r="I375" i="5"/>
  <c r="F272" i="5"/>
  <c r="I217" i="5"/>
  <c r="G375" i="5"/>
  <c r="E217" i="5"/>
  <c r="E272" i="5"/>
  <c r="F173" i="5"/>
  <c r="F217" i="5"/>
  <c r="J192" i="5"/>
  <c r="J16" i="6"/>
  <c r="H391" i="5"/>
  <c r="I391" i="5"/>
  <c r="F54" i="5"/>
  <c r="F56" i="5" s="1"/>
  <c r="J233" i="5"/>
  <c r="E233" i="5"/>
  <c r="I192" i="5"/>
  <c r="H233" i="5"/>
  <c r="H155" i="5"/>
  <c r="H257" i="5"/>
  <c r="H217" i="5"/>
  <c r="J391" i="5"/>
  <c r="I173" i="5"/>
  <c r="U10" i="6"/>
  <c r="E168" i="5"/>
  <c r="J272" i="5"/>
  <c r="J375" i="5"/>
  <c r="Y4" i="6"/>
  <c r="V36" i="6"/>
  <c r="E150" i="5"/>
  <c r="F192" i="5"/>
  <c r="J168" i="5"/>
  <c r="E192" i="5"/>
  <c r="J150" i="5"/>
  <c r="J257" i="5"/>
  <c r="F168" i="5"/>
  <c r="G187" i="5"/>
  <c r="I274" i="5" l="1"/>
  <c r="I275" i="5" s="1"/>
  <c r="I276" i="5" s="1"/>
  <c r="I529" i="5" s="1"/>
  <c r="F274" i="5"/>
  <c r="E516" i="5"/>
  <c r="O4" i="6"/>
  <c r="E314" i="5"/>
  <c r="E315" i="5" s="1"/>
  <c r="E316" i="5" s="1"/>
  <c r="E530" i="5" s="1"/>
  <c r="I194" i="5"/>
  <c r="I195" i="5" s="1"/>
  <c r="I196" i="5" s="1"/>
  <c r="S12" i="6" s="1"/>
  <c r="F393" i="5"/>
  <c r="F394" i="5" s="1"/>
  <c r="F395" i="5" s="1"/>
  <c r="E393" i="5"/>
  <c r="E394" i="5" s="1"/>
  <c r="E395" i="5" s="1"/>
  <c r="J393" i="5"/>
  <c r="J394" i="5" s="1"/>
  <c r="J395" i="5" s="1"/>
  <c r="T13" i="6" s="1"/>
  <c r="I393" i="5"/>
  <c r="I394" i="5" s="1"/>
  <c r="I395" i="5" s="1"/>
  <c r="S13" i="6" s="1"/>
  <c r="J314" i="5"/>
  <c r="J315" i="5" s="1"/>
  <c r="J316" i="5" s="1"/>
  <c r="G274" i="5"/>
  <c r="H393" i="5"/>
  <c r="H394" i="5" s="1"/>
  <c r="H395" i="5" s="1"/>
  <c r="R13" i="6" s="1"/>
  <c r="G393" i="5"/>
  <c r="G394" i="5" s="1"/>
  <c r="G395" i="5" s="1"/>
  <c r="E274" i="5"/>
  <c r="E275" i="5" s="1"/>
  <c r="E276" i="5" s="1"/>
  <c r="E529" i="5" s="1"/>
  <c r="E139" i="5"/>
  <c r="E140" i="5" s="1"/>
  <c r="E141" i="5" s="1"/>
  <c r="J274" i="5"/>
  <c r="J275" i="5" s="1"/>
  <c r="J276" i="5" s="1"/>
  <c r="H314" i="5"/>
  <c r="H315" i="5" s="1"/>
  <c r="H316" i="5" s="1"/>
  <c r="I314" i="5"/>
  <c r="E235" i="5"/>
  <c r="E236" i="5" s="1"/>
  <c r="E237" i="5" s="1"/>
  <c r="E194" i="5"/>
  <c r="F314" i="5"/>
  <c r="F315" i="5" s="1"/>
  <c r="F316" i="5" s="1"/>
  <c r="F530" i="5" s="1"/>
  <c r="G314" i="5"/>
  <c r="H274" i="5"/>
  <c r="H275" i="5" s="1"/>
  <c r="H276" i="5" s="1"/>
  <c r="I278" i="5"/>
  <c r="I279" i="5" s="1"/>
  <c r="F275" i="5"/>
  <c r="F276" i="5" s="1"/>
  <c r="F529" i="5" s="1"/>
  <c r="I235" i="5"/>
  <c r="I236" i="5" s="1"/>
  <c r="I237" i="5" s="1"/>
  <c r="G235" i="5"/>
  <c r="H235" i="5"/>
  <c r="H236" i="5" s="1"/>
  <c r="H237" i="5" s="1"/>
  <c r="J194" i="5"/>
  <c r="J195" i="5" s="1"/>
  <c r="J196" i="5" s="1"/>
  <c r="T12" i="6" s="1"/>
  <c r="J235" i="5"/>
  <c r="J236" i="5" s="1"/>
  <c r="J237" i="5" s="1"/>
  <c r="E175" i="5"/>
  <c r="E157" i="5"/>
  <c r="F235" i="5"/>
  <c r="F236" i="5" s="1"/>
  <c r="F237" i="5" s="1"/>
  <c r="I175" i="5"/>
  <c r="I176" i="5" s="1"/>
  <c r="I177" i="5" s="1"/>
  <c r="G175" i="5"/>
  <c r="F194" i="5"/>
  <c r="H194" i="5"/>
  <c r="G194" i="5"/>
  <c r="F175" i="5"/>
  <c r="J175" i="5"/>
  <c r="J176" i="5" s="1"/>
  <c r="J177" i="5" s="1"/>
  <c r="H175" i="5"/>
  <c r="H157" i="5"/>
  <c r="J139" i="5"/>
  <c r="J140" i="5" s="1"/>
  <c r="J141" i="5" s="1"/>
  <c r="F157" i="5"/>
  <c r="G157" i="5"/>
  <c r="G158" i="5" s="1"/>
  <c r="G159" i="5" s="1"/>
  <c r="G525" i="5" s="1"/>
  <c r="I157" i="5"/>
  <c r="I158" i="5" s="1"/>
  <c r="I159" i="5" s="1"/>
  <c r="J157" i="5"/>
  <c r="J158" i="5" s="1"/>
  <c r="J159" i="5" s="1"/>
  <c r="G139" i="5"/>
  <c r="G140" i="5" s="1"/>
  <c r="G141" i="5" s="1"/>
  <c r="I139" i="5"/>
  <c r="F139" i="5"/>
  <c r="H139" i="5"/>
  <c r="H45" i="5"/>
  <c r="H46" i="5" s="1"/>
  <c r="H123" i="5"/>
  <c r="H124" i="5" s="1"/>
  <c r="F58" i="5"/>
  <c r="F59" i="5" s="1"/>
  <c r="E58" i="5"/>
  <c r="E59" i="5" s="1"/>
  <c r="H20" i="5"/>
  <c r="H21" i="5" s="1"/>
  <c r="H580" i="5"/>
  <c r="H581" i="5" s="1"/>
  <c r="H618" i="5"/>
  <c r="H619" i="5" s="1"/>
  <c r="F588" i="5"/>
  <c r="Z7" i="6" s="1"/>
  <c r="G588" i="5"/>
  <c r="AA7" i="6" s="1"/>
  <c r="E586" i="5"/>
  <c r="E588" i="5" s="1"/>
  <c r="AD7" i="6"/>
  <c r="J589" i="5"/>
  <c r="J590" i="5" s="1"/>
  <c r="AC7" i="6"/>
  <c r="I589" i="5"/>
  <c r="I590" i="5" s="1"/>
  <c r="H562" i="5"/>
  <c r="H563" i="5" s="1"/>
  <c r="F10" i="4"/>
  <c r="G7" i="5"/>
  <c r="H571" i="5"/>
  <c r="H572" i="5" s="1"/>
  <c r="H589" i="5"/>
  <c r="H590" i="5" s="1"/>
  <c r="I563" i="5"/>
  <c r="AE6" i="6"/>
  <c r="AE5" i="6"/>
  <c r="AD4" i="6"/>
  <c r="J562" i="5"/>
  <c r="Z4" i="6"/>
  <c r="AA4" i="6"/>
  <c r="AC4" i="6"/>
  <c r="H8" i="6"/>
  <c r="AB4" i="6"/>
  <c r="AB16" i="6" s="1"/>
  <c r="G8" i="6"/>
  <c r="I8" i="6"/>
  <c r="G54" i="5"/>
  <c r="G56" i="5" s="1"/>
  <c r="U4" i="6"/>
  <c r="AA16" i="6" l="1"/>
  <c r="Z16" i="6"/>
  <c r="AC16" i="6"/>
  <c r="AD16" i="6"/>
  <c r="G524" i="5"/>
  <c r="E524" i="5"/>
  <c r="E532" i="5"/>
  <c r="O13" i="6"/>
  <c r="F528" i="5"/>
  <c r="F532" i="5"/>
  <c r="P13" i="6"/>
  <c r="G532" i="5"/>
  <c r="Q13" i="6"/>
  <c r="J524" i="5"/>
  <c r="T28" i="6"/>
  <c r="E528" i="5"/>
  <c r="J397" i="5"/>
  <c r="J398" i="5" s="1"/>
  <c r="J532" i="5"/>
  <c r="I161" i="5"/>
  <c r="I162" i="5" s="1"/>
  <c r="I525" i="5"/>
  <c r="H278" i="5"/>
  <c r="H279" i="5" s="1"/>
  <c r="H529" i="5"/>
  <c r="I239" i="5"/>
  <c r="I240" i="5" s="1"/>
  <c r="I528" i="5"/>
  <c r="I397" i="5"/>
  <c r="I398" i="5" s="1"/>
  <c r="I532" i="5"/>
  <c r="J161" i="5"/>
  <c r="J162" i="5" s="1"/>
  <c r="J525" i="5"/>
  <c r="J278" i="5"/>
  <c r="J279" i="5" s="1"/>
  <c r="J529" i="5"/>
  <c r="J239" i="5"/>
  <c r="J240" i="5" s="1"/>
  <c r="J528" i="5"/>
  <c r="I179" i="5"/>
  <c r="I180" i="5" s="1"/>
  <c r="I526" i="5"/>
  <c r="J318" i="5"/>
  <c r="J319" i="5" s="1"/>
  <c r="J530" i="5"/>
  <c r="J198" i="5"/>
  <c r="J199" i="5" s="1"/>
  <c r="J527" i="5"/>
  <c r="J179" i="5"/>
  <c r="J180" i="5" s="1"/>
  <c r="J526" i="5"/>
  <c r="H318" i="5"/>
  <c r="H319" i="5" s="1"/>
  <c r="H530" i="5"/>
  <c r="I198" i="5"/>
  <c r="I199" i="5" s="1"/>
  <c r="I527" i="5"/>
  <c r="H239" i="5"/>
  <c r="H240" i="5" s="1"/>
  <c r="H528" i="5"/>
  <c r="H397" i="5"/>
  <c r="H398" i="5" s="1"/>
  <c r="H532" i="5"/>
  <c r="G275" i="5"/>
  <c r="G276" i="5" s="1"/>
  <c r="G397" i="5"/>
  <c r="G398" i="5" s="1"/>
  <c r="E195" i="5"/>
  <c r="E196" i="5" s="1"/>
  <c r="G176" i="5"/>
  <c r="G177" i="5" s="1"/>
  <c r="G526" i="5" s="1"/>
  <c r="G123" i="5"/>
  <c r="G124" i="5" s="1"/>
  <c r="G357" i="5"/>
  <c r="G358" i="5" s="1"/>
  <c r="I315" i="5"/>
  <c r="I316" i="5" s="1"/>
  <c r="G315" i="5"/>
  <c r="G316" i="5" s="1"/>
  <c r="G236" i="5"/>
  <c r="G237" i="5" s="1"/>
  <c r="H17" i="6"/>
  <c r="H26" i="6" s="1"/>
  <c r="H44" i="6" s="1"/>
  <c r="F158" i="5"/>
  <c r="F159" i="5" s="1"/>
  <c r="F525" i="5" s="1"/>
  <c r="F176" i="5"/>
  <c r="F177" i="5" s="1"/>
  <c r="F526" i="5" s="1"/>
  <c r="G195" i="5"/>
  <c r="G196" i="5" s="1"/>
  <c r="H195" i="5"/>
  <c r="H196" i="5" s="1"/>
  <c r="R12" i="6" s="1"/>
  <c r="F195" i="5"/>
  <c r="F196" i="5" s="1"/>
  <c r="H158" i="5"/>
  <c r="H159" i="5" s="1"/>
  <c r="H176" i="5"/>
  <c r="H177" i="5" s="1"/>
  <c r="H526" i="5" s="1"/>
  <c r="E176" i="5"/>
  <c r="E177" i="5" s="1"/>
  <c r="E526" i="5" s="1"/>
  <c r="E158" i="5"/>
  <c r="E159" i="5" s="1"/>
  <c r="E525" i="5" s="1"/>
  <c r="G161" i="5"/>
  <c r="G162" i="5" s="1"/>
  <c r="F8" i="6"/>
  <c r="G143" i="5"/>
  <c r="G144" i="5" s="1"/>
  <c r="F140" i="5"/>
  <c r="F141" i="5" s="1"/>
  <c r="H140" i="5"/>
  <c r="H141" i="5" s="1"/>
  <c r="J143" i="5"/>
  <c r="J144" i="5" s="1"/>
  <c r="I140" i="5"/>
  <c r="I141" i="5" s="1"/>
  <c r="E8" i="6"/>
  <c r="E60" i="5"/>
  <c r="G58" i="5"/>
  <c r="G59" i="5" s="1"/>
  <c r="F60" i="5"/>
  <c r="G618" i="5"/>
  <c r="G619" i="5" s="1"/>
  <c r="G45" i="5"/>
  <c r="G46" i="5" s="1"/>
  <c r="G20" i="5"/>
  <c r="G21" i="5" s="1"/>
  <c r="Y7" i="6"/>
  <c r="Y16" i="6" s="1"/>
  <c r="AE16" i="6" s="1"/>
  <c r="D8" i="6"/>
  <c r="G17" i="6"/>
  <c r="G26" i="6" s="1"/>
  <c r="G44" i="6" s="1"/>
  <c r="G580" i="5"/>
  <c r="G581" i="5" s="1"/>
  <c r="G571" i="5"/>
  <c r="G572" i="5" s="1"/>
  <c r="F7" i="5"/>
  <c r="F357" i="5" s="1"/>
  <c r="F358" i="5" s="1"/>
  <c r="E10" i="4"/>
  <c r="G589" i="5"/>
  <c r="G590" i="5" s="1"/>
  <c r="G562" i="5"/>
  <c r="G563" i="5" s="1"/>
  <c r="J563" i="5"/>
  <c r="I17" i="6"/>
  <c r="I26" i="6" s="1"/>
  <c r="I44" i="6" s="1"/>
  <c r="AE4" i="6"/>
  <c r="H54" i="5"/>
  <c r="I6" i="6"/>
  <c r="I38" i="6" s="1"/>
  <c r="E527" i="5" l="1"/>
  <c r="O12" i="6"/>
  <c r="I524" i="5"/>
  <c r="S28" i="6"/>
  <c r="S31" i="6" s="1"/>
  <c r="H524" i="5"/>
  <c r="R28" i="6"/>
  <c r="F527" i="5"/>
  <c r="P12" i="6"/>
  <c r="O28" i="6"/>
  <c r="O31" i="6" s="1"/>
  <c r="F524" i="5"/>
  <c r="P28" i="6"/>
  <c r="P31" i="6" s="1"/>
  <c r="F519" i="5"/>
  <c r="P7" i="6"/>
  <c r="G527" i="5"/>
  <c r="Q12" i="6"/>
  <c r="Q28" i="6"/>
  <c r="Q31" i="6" s="1"/>
  <c r="E519" i="5"/>
  <c r="E543" i="5" s="1"/>
  <c r="E545" i="5" s="1"/>
  <c r="O7" i="6"/>
  <c r="H198" i="5"/>
  <c r="H199" i="5" s="1"/>
  <c r="H527" i="5"/>
  <c r="I318" i="5"/>
  <c r="I319" i="5" s="1"/>
  <c r="I530" i="5"/>
  <c r="G318" i="5"/>
  <c r="G319" i="5" s="1"/>
  <c r="G530" i="5"/>
  <c r="H161" i="5"/>
  <c r="H162" i="5" s="1"/>
  <c r="H525" i="5"/>
  <c r="G239" i="5"/>
  <c r="G240" i="5" s="1"/>
  <c r="G528" i="5"/>
  <c r="G278" i="5"/>
  <c r="G279" i="5" s="1"/>
  <c r="G529" i="5"/>
  <c r="F397" i="5"/>
  <c r="F398" i="5" s="1"/>
  <c r="H6" i="6"/>
  <c r="H38" i="6" s="1"/>
  <c r="F6" i="6"/>
  <c r="F38" i="6" s="1"/>
  <c r="G179" i="5"/>
  <c r="G180" i="5" s="1"/>
  <c r="F123" i="5"/>
  <c r="F124" i="5" s="1"/>
  <c r="F318" i="5"/>
  <c r="F319" i="5" s="1"/>
  <c r="F278" i="5"/>
  <c r="F279" i="5" s="1"/>
  <c r="F239" i="5"/>
  <c r="F240" i="5" s="1"/>
  <c r="G198" i="5"/>
  <c r="G199" i="5" s="1"/>
  <c r="F198" i="5"/>
  <c r="F199" i="5" s="1"/>
  <c r="H179" i="5"/>
  <c r="H180" i="5" s="1"/>
  <c r="D6" i="6"/>
  <c r="D38" i="6" s="1"/>
  <c r="F179" i="5"/>
  <c r="F180" i="5" s="1"/>
  <c r="F161" i="5"/>
  <c r="F162" i="5" s="1"/>
  <c r="H143" i="5"/>
  <c r="H144" i="5" s="1"/>
  <c r="G6" i="6"/>
  <c r="G38" i="6" s="1"/>
  <c r="J8" i="6"/>
  <c r="AF16" i="6" s="1"/>
  <c r="F143" i="5"/>
  <c r="F144" i="5" s="1"/>
  <c r="E6" i="6"/>
  <c r="I143" i="5"/>
  <c r="I144" i="5" s="1"/>
  <c r="F62" i="5"/>
  <c r="F63" i="5" s="1"/>
  <c r="G60" i="5"/>
  <c r="F45" i="5"/>
  <c r="F46" i="5" s="1"/>
  <c r="F20" i="5"/>
  <c r="F21" i="5" s="1"/>
  <c r="F618" i="5"/>
  <c r="F619" i="5" s="1"/>
  <c r="AE7" i="6"/>
  <c r="F17" i="6"/>
  <c r="F26" i="6" s="1"/>
  <c r="F44" i="6" s="1"/>
  <c r="D25" i="6"/>
  <c r="J25" i="6" s="1"/>
  <c r="K25" i="6" s="1"/>
  <c r="E7" i="5"/>
  <c r="E397" i="5" s="1"/>
  <c r="E398" i="5" s="1"/>
  <c r="F571" i="5"/>
  <c r="F572" i="5" s="1"/>
  <c r="F580" i="5"/>
  <c r="F581" i="5" s="1"/>
  <c r="F589" i="5"/>
  <c r="F590" i="5" s="1"/>
  <c r="F562" i="5"/>
  <c r="I15" i="6"/>
  <c r="I24" i="6" s="1"/>
  <c r="R31" i="6"/>
  <c r="U8" i="6"/>
  <c r="U29" i="6"/>
  <c r="T31" i="6"/>
  <c r="H56" i="5"/>
  <c r="I54" i="5"/>
  <c r="U13" i="6"/>
  <c r="U12" i="6" l="1"/>
  <c r="F543" i="5"/>
  <c r="F545" i="5" s="1"/>
  <c r="F548" i="5" s="1"/>
  <c r="F552" i="5" s="1"/>
  <c r="P22" i="6" s="1"/>
  <c r="P24" i="6" s="1"/>
  <c r="U28" i="6"/>
  <c r="G519" i="5"/>
  <c r="G543" i="5" s="1"/>
  <c r="G545" i="5" s="1"/>
  <c r="G548" i="5" s="1"/>
  <c r="G552" i="5" s="1"/>
  <c r="Q7" i="6"/>
  <c r="K398" i="5"/>
  <c r="F15" i="6"/>
  <c r="F24" i="6" s="1"/>
  <c r="E318" i="5"/>
  <c r="E319" i="5" s="1"/>
  <c r="K319" i="5" s="1"/>
  <c r="E357" i="5"/>
  <c r="E358" i="5" s="1"/>
  <c r="K358" i="5" s="1"/>
  <c r="E239" i="5"/>
  <c r="E240" i="5" s="1"/>
  <c r="K240" i="5" s="1"/>
  <c r="E278" i="5"/>
  <c r="E279" i="5" s="1"/>
  <c r="K279" i="5" s="1"/>
  <c r="H15" i="6"/>
  <c r="H24" i="6" s="1"/>
  <c r="G15" i="6"/>
  <c r="G24" i="6" s="1"/>
  <c r="E143" i="5"/>
  <c r="E144" i="5" s="1"/>
  <c r="K144" i="5" s="1"/>
  <c r="E198" i="5"/>
  <c r="E199" i="5" s="1"/>
  <c r="K199" i="5" s="1"/>
  <c r="J6" i="6"/>
  <c r="J38" i="6" s="1"/>
  <c r="K38" i="6" s="1"/>
  <c r="E179" i="5"/>
  <c r="E180" i="5" s="1"/>
  <c r="K180" i="5" s="1"/>
  <c r="E161" i="5"/>
  <c r="E162" i="5" s="1"/>
  <c r="K162" i="5" s="1"/>
  <c r="E38" i="6"/>
  <c r="E45" i="5"/>
  <c r="E46" i="5" s="1"/>
  <c r="K46" i="5" s="1"/>
  <c r="E123" i="5"/>
  <c r="E124" i="5" s="1"/>
  <c r="K124" i="5" s="1"/>
  <c r="G62" i="5"/>
  <c r="G63" i="5" s="1"/>
  <c r="H58" i="5"/>
  <c r="H59" i="5" s="1"/>
  <c r="E62" i="5"/>
  <c r="E63" i="5" s="1"/>
  <c r="E618" i="5"/>
  <c r="E619" i="5" s="1"/>
  <c r="K619" i="5" s="1"/>
  <c r="E20" i="5"/>
  <c r="E21" i="5" s="1"/>
  <c r="K21" i="5" s="1"/>
  <c r="E15" i="6"/>
  <c r="E24" i="6" s="1"/>
  <c r="F563" i="5"/>
  <c r="E17" i="6"/>
  <c r="E26" i="6" s="1"/>
  <c r="E44" i="6" s="1"/>
  <c r="E562" i="5"/>
  <c r="E563" i="5" s="1"/>
  <c r="E580" i="5"/>
  <c r="E581" i="5" s="1"/>
  <c r="K581" i="5" s="1"/>
  <c r="E571" i="5"/>
  <c r="E572" i="5" s="1"/>
  <c r="K572" i="5" s="1"/>
  <c r="E589" i="5"/>
  <c r="E548" i="5"/>
  <c r="E552" i="5" s="1"/>
  <c r="O22" i="6" s="1"/>
  <c r="E5" i="6"/>
  <c r="E37" i="6" s="1"/>
  <c r="U31" i="6"/>
  <c r="I56" i="5"/>
  <c r="J54" i="5"/>
  <c r="J56" i="5" s="1"/>
  <c r="F553" i="5" l="1"/>
  <c r="F554" i="5" s="1"/>
  <c r="Q22" i="6"/>
  <c r="Q24" i="6" s="1"/>
  <c r="G553" i="5"/>
  <c r="F5" i="6"/>
  <c r="F9" i="6" s="1"/>
  <c r="F40" i="6" s="1"/>
  <c r="O24" i="6"/>
  <c r="V31" i="6"/>
  <c r="J58" i="5"/>
  <c r="J59" i="5" s="1"/>
  <c r="I58" i="5"/>
  <c r="I59" i="5" s="1"/>
  <c r="H60" i="5"/>
  <c r="K563" i="5"/>
  <c r="D17" i="6"/>
  <c r="E590" i="5"/>
  <c r="K590" i="5" s="1"/>
  <c r="D15" i="6"/>
  <c r="G554" i="5"/>
  <c r="F14" i="6"/>
  <c r="F18" i="6" s="1"/>
  <c r="E14" i="6"/>
  <c r="E18" i="6" s="1"/>
  <c r="E553" i="5"/>
  <c r="D5" i="6"/>
  <c r="D37" i="6" s="1"/>
  <c r="E9" i="6"/>
  <c r="E40" i="6" s="1"/>
  <c r="F37" i="6" l="1"/>
  <c r="H519" i="5"/>
  <c r="H543" i="5" s="1"/>
  <c r="H545" i="5" s="1"/>
  <c r="H548" i="5" s="1"/>
  <c r="H552" i="5" s="1"/>
  <c r="R7" i="6"/>
  <c r="H62" i="5"/>
  <c r="H63" i="5" s="1"/>
  <c r="G5" i="6"/>
  <c r="G37" i="6" s="1"/>
  <c r="I60" i="5"/>
  <c r="J60" i="5"/>
  <c r="T7" i="6" s="1"/>
  <c r="D24" i="6"/>
  <c r="J24" i="6" s="1"/>
  <c r="J15" i="6"/>
  <c r="D26" i="6"/>
  <c r="J17" i="6"/>
  <c r="E554" i="5"/>
  <c r="D14" i="6"/>
  <c r="D18" i="6" s="1"/>
  <c r="E23" i="6"/>
  <c r="E27" i="6" s="1"/>
  <c r="E42" i="6"/>
  <c r="D9" i="6"/>
  <c r="D40" i="6" s="1"/>
  <c r="F42" i="6"/>
  <c r="F23" i="6"/>
  <c r="F27" i="6" s="1"/>
  <c r="H553" i="5" l="1"/>
  <c r="H554" i="5" s="1"/>
  <c r="R22" i="6"/>
  <c r="I519" i="5"/>
  <c r="I543" i="5" s="1"/>
  <c r="I545" i="5" s="1"/>
  <c r="I548" i="5" s="1"/>
  <c r="I552" i="5" s="1"/>
  <c r="S7" i="6"/>
  <c r="U7" i="6" s="1"/>
  <c r="I5" i="6"/>
  <c r="I37" i="6" s="1"/>
  <c r="J519" i="5"/>
  <c r="J543" i="5" s="1"/>
  <c r="J545" i="5" s="1"/>
  <c r="J548" i="5" s="1"/>
  <c r="J552" i="5" s="1"/>
  <c r="G14" i="6"/>
  <c r="G18" i="6" s="1"/>
  <c r="I62" i="5"/>
  <c r="I63" i="5" s="1"/>
  <c r="H5" i="6"/>
  <c r="J62" i="5"/>
  <c r="G9" i="6"/>
  <c r="G40" i="6" s="1"/>
  <c r="K24" i="6"/>
  <c r="D44" i="6"/>
  <c r="J44" i="6" s="1"/>
  <c r="J26" i="6"/>
  <c r="K26" i="6" s="1"/>
  <c r="D23" i="6"/>
  <c r="D27" i="6" s="1"/>
  <c r="D42" i="6"/>
  <c r="J553" i="5" l="1"/>
  <c r="J554" i="5" s="1"/>
  <c r="T22" i="6"/>
  <c r="T24" i="6" s="1"/>
  <c r="I14" i="6"/>
  <c r="I18" i="6" s="1"/>
  <c r="I553" i="5"/>
  <c r="I554" i="5" s="1"/>
  <c r="S22" i="6"/>
  <c r="S24" i="6" s="1"/>
  <c r="R24" i="6"/>
  <c r="J5" i="6"/>
  <c r="J37" i="6" s="1"/>
  <c r="K37" i="6" s="1"/>
  <c r="I9" i="6"/>
  <c r="I40" i="6" s="1"/>
  <c r="H14" i="6"/>
  <c r="H18" i="6" s="1"/>
  <c r="G42" i="6"/>
  <c r="G23" i="6"/>
  <c r="G27" i="6" s="1"/>
  <c r="J63" i="5"/>
  <c r="K63" i="5" s="1"/>
  <c r="H9" i="6"/>
  <c r="H40" i="6" s="1"/>
  <c r="H37" i="6"/>
  <c r="K44" i="6"/>
  <c r="U22" i="6" l="1"/>
  <c r="I23" i="6"/>
  <c r="I27" i="6" s="1"/>
  <c r="U24" i="6"/>
  <c r="V24" i="6" s="1"/>
  <c r="K554" i="5"/>
  <c r="I42" i="6"/>
  <c r="J9" i="6"/>
  <c r="J40" i="6"/>
  <c r="J14" i="6"/>
  <c r="J18" i="6" s="1"/>
  <c r="H42" i="6"/>
  <c r="H23" i="6"/>
  <c r="H27" i="6" s="1"/>
  <c r="J42" i="6" l="1"/>
  <c r="K42" i="6" s="1"/>
  <c r="K40" i="6"/>
  <c r="J23" i="6"/>
  <c r="K23" i="6" s="1"/>
  <c r="J27" i="6" l="1"/>
  <c r="K27" i="6" s="1"/>
</calcChain>
</file>

<file path=xl/comments1.xml><?xml version="1.0" encoding="utf-8"?>
<comments xmlns="http://schemas.openxmlformats.org/spreadsheetml/2006/main">
  <authors>
    <author>Maeve McSparron</author>
  </authors>
  <commentList>
    <comment ref="N427" authorId="0" shapeId="0">
      <text>
        <r>
          <rPr>
            <b/>
            <sz val="9"/>
            <color indexed="81"/>
            <rFont val="Tahoma"/>
            <family val="2"/>
          </rPr>
          <t>Maeve McSparron:</t>
        </r>
        <r>
          <rPr>
            <sz val="9"/>
            <color indexed="81"/>
            <rFont val="Tahoma"/>
            <family val="2"/>
          </rPr>
          <t xml:space="preserve">
Converted to Sept 2020 by multiplying Avg. 2020 figure 1.0041
As per FD Annex F table 3.9 
</t>
        </r>
      </text>
    </comment>
    <comment ref="Y427" authorId="0" shapeId="0">
      <text>
        <r>
          <rPr>
            <b/>
            <sz val="9"/>
            <color indexed="81"/>
            <rFont val="Tahoma"/>
            <family val="2"/>
          </rPr>
          <t>Maeve McSparron:</t>
        </r>
        <r>
          <rPr>
            <sz val="9"/>
            <color indexed="81"/>
            <rFont val="Tahoma"/>
            <family val="2"/>
          </rPr>
          <t xml:space="preserve">
Converted to Sept 2020 by multiplying Avg. 2020 figure 1.0041
As per FD Annex F table 3.9 
</t>
        </r>
      </text>
    </comment>
  </commentList>
</comments>
</file>

<file path=xl/comments2.xml><?xml version="1.0" encoding="utf-8"?>
<comments xmlns="http://schemas.openxmlformats.org/spreadsheetml/2006/main">
  <authors>
    <author>Maeve McSparron</author>
  </authors>
  <commentList>
    <comment ref="K27" authorId="0" shapeId="0">
      <text>
        <r>
          <rPr>
            <b/>
            <sz val="9"/>
            <color indexed="81"/>
            <rFont val="Tahoma"/>
            <family val="2"/>
          </rPr>
          <t>Maeve McSparron:</t>
        </r>
        <r>
          <rPr>
            <sz val="9"/>
            <color indexed="81"/>
            <rFont val="Tahoma"/>
            <family val="2"/>
          </rPr>
          <t xml:space="preserve">
Overall cross-check
Totals in summary tab should = all totals in column K of UM tab
</t>
        </r>
      </text>
    </comment>
  </commentList>
</comments>
</file>

<file path=xl/sharedStrings.xml><?xml version="1.0" encoding="utf-8"?>
<sst xmlns="http://schemas.openxmlformats.org/spreadsheetml/2006/main" count="1851" uniqueCount="487">
  <si>
    <t>Infill</t>
  </si>
  <si>
    <t>Cost to Serve</t>
  </si>
  <si>
    <t>GD23 Uncertainty Mechanism</t>
  </si>
  <si>
    <t>Workbook Contents:</t>
  </si>
  <si>
    <t>Change Log</t>
  </si>
  <si>
    <t>An area to record material changes to the Uncertanity Mechanism for future reference</t>
  </si>
  <si>
    <t>Inputs</t>
  </si>
  <si>
    <t>An area to record all inputs required for the UM calculations. GDNs should input actual figures into cells shaded yellow.</t>
  </si>
  <si>
    <t xml:space="preserve">Uncertainty Mechanism </t>
  </si>
  <si>
    <t>Summary</t>
  </si>
  <si>
    <t xml:space="preserve">Uncertainty Mechanism Adjustments: </t>
  </si>
  <si>
    <t>Traffic Management Act</t>
  </si>
  <si>
    <t>Pressure Reduction Stations</t>
  </si>
  <si>
    <t>7 Bar Mains</t>
  </si>
  <si>
    <t>Properties Passed</t>
  </si>
  <si>
    <t>Security of Supply</t>
  </si>
  <si>
    <t>Individually Funded</t>
  </si>
  <si>
    <t>Domestic Meters</t>
  </si>
  <si>
    <t>Domestic Services</t>
  </si>
  <si>
    <t>Other Capex</t>
  </si>
  <si>
    <t>Projects of Specific Engineering Difficulty (SPEDs)</t>
  </si>
  <si>
    <t>Additional Projects (Additional Development Areas)</t>
  </si>
  <si>
    <t>Capex Materiality Threshold</t>
  </si>
  <si>
    <t xml:space="preserve">Capex Risk Sharing Mechanism </t>
  </si>
  <si>
    <t>Network Rates</t>
  </si>
  <si>
    <t>Licence Fees</t>
  </si>
  <si>
    <t>Supplier of Last Resort</t>
  </si>
  <si>
    <t xml:space="preserve">Opex Materiality Threshold </t>
  </si>
  <si>
    <t>Summary:</t>
  </si>
  <si>
    <t>Total Rate of Return Adjustment</t>
  </si>
  <si>
    <t>Capex 40 Year Adjustment</t>
  </si>
  <si>
    <t>Capex 15 Year Adjustment</t>
  </si>
  <si>
    <t>Capex 5 Year Adjustment</t>
  </si>
  <si>
    <t xml:space="preserve">Opex Adjustment </t>
  </si>
  <si>
    <t>Date</t>
  </si>
  <si>
    <t xml:space="preserve">Details </t>
  </si>
  <si>
    <t>GDN Check</t>
  </si>
  <si>
    <t>UR Check</t>
  </si>
  <si>
    <t>t =</t>
  </si>
  <si>
    <t>m</t>
  </si>
  <si>
    <t>n</t>
  </si>
  <si>
    <t>Data Source</t>
  </si>
  <si>
    <t>Price Base</t>
  </si>
  <si>
    <t>Cost of Capital</t>
  </si>
  <si>
    <t>Proportion of year return reduction</t>
  </si>
  <si>
    <t>Rate of Return (up to 31.12.2028)</t>
  </si>
  <si>
    <t>Efficiency</t>
  </si>
  <si>
    <t>Capex</t>
  </si>
  <si>
    <t>Opex</t>
  </si>
  <si>
    <t>CAPEX INPUTS</t>
  </si>
  <si>
    <t>CONNECTIONS</t>
  </si>
  <si>
    <t xml:space="preserve">GD23 Draft Determination </t>
  </si>
  <si>
    <t>Owner Occupied (OO)</t>
  </si>
  <si>
    <t>Domestic</t>
  </si>
  <si>
    <t>New Build (NB)</t>
  </si>
  <si>
    <t>NI Housing Executive (NIHE)</t>
  </si>
  <si>
    <t>I&amp;C Very Small</t>
  </si>
  <si>
    <t>U6</t>
  </si>
  <si>
    <t>U16</t>
  </si>
  <si>
    <t>I&amp;C Small</t>
  </si>
  <si>
    <t>U25</t>
  </si>
  <si>
    <t>U40</t>
  </si>
  <si>
    <t>U65</t>
  </si>
  <si>
    <t>I&amp;C Medium</t>
  </si>
  <si>
    <t>U100</t>
  </si>
  <si>
    <t>U160</t>
  </si>
  <si>
    <t>U250</t>
  </si>
  <si>
    <t>I&amp;C Large</t>
  </si>
  <si>
    <t>U400</t>
  </si>
  <si>
    <t>U650</t>
  </si>
  <si>
    <t>U1000</t>
  </si>
  <si>
    <t>I&amp;C Very Large</t>
  </si>
  <si>
    <t>U1600</t>
  </si>
  <si>
    <t>U2500</t>
  </si>
  <si>
    <t>Total</t>
  </si>
  <si>
    <t>Actual/Forecast</t>
  </si>
  <si>
    <t>Domestic Credit (U6)</t>
  </si>
  <si>
    <t>End of Life Replacement</t>
  </si>
  <si>
    <t>Domestic Credit (U16)</t>
  </si>
  <si>
    <t>Domestic Prepayment</t>
  </si>
  <si>
    <t>Other Replacement</t>
  </si>
  <si>
    <t xml:space="preserve"> OTHER MAINS DETERMINATION</t>
  </si>
  <si>
    <t>Determined Properties Passed Target</t>
  </si>
  <si>
    <t>other mains</t>
  </si>
  <si>
    <t>Actual Properties Passed</t>
  </si>
  <si>
    <t>Determined Length</t>
  </si>
  <si>
    <t>Actual Total Length</t>
  </si>
  <si>
    <t>Determined Mains Feeder/Infill Allowance</t>
  </si>
  <si>
    <t>all sizes</t>
  </si>
  <si>
    <t>Post Efficiency</t>
  </si>
  <si>
    <t>Max Average Meter per PP Allowance</t>
  </si>
  <si>
    <t>m/pp</t>
  </si>
  <si>
    <t xml:space="preserve">Cumulative meter per PP Actual </t>
  </si>
  <si>
    <t>£</t>
  </si>
  <si>
    <t>NEW BUILD DETERMINATION</t>
  </si>
  <si>
    <t>new build</t>
  </si>
  <si>
    <t>Determined Mains New Build Rate</t>
  </si>
  <si>
    <t>TRAFFIC MANAGEMENT ACT (TMA)</t>
  </si>
  <si>
    <r>
      <t xml:space="preserve">TMA - </t>
    </r>
    <r>
      <rPr>
        <b/>
        <sz val="11"/>
        <rFont val="Calibri"/>
        <family val="2"/>
        <scheme val="minor"/>
      </rPr>
      <t>GD23 Determined Allowance</t>
    </r>
  </si>
  <si>
    <r>
      <t xml:space="preserve">TMA - </t>
    </r>
    <r>
      <rPr>
        <b/>
        <sz val="11"/>
        <rFont val="Calibri"/>
        <family val="2"/>
        <scheme val="minor"/>
      </rPr>
      <t>GD23 UM Adjusted Allowance</t>
    </r>
  </si>
  <si>
    <t xml:space="preserve">SECURITY OF SUPPLY (SoS) </t>
  </si>
  <si>
    <t>Resilience</t>
  </si>
  <si>
    <r>
      <t xml:space="preserve">Security of Supply </t>
    </r>
    <r>
      <rPr>
        <b/>
        <sz val="11"/>
        <rFont val="Calibri"/>
        <family val="2"/>
        <scheme val="minor"/>
      </rPr>
      <t>- GD23 Determined Allowance</t>
    </r>
  </si>
  <si>
    <r>
      <t xml:space="preserve">Security of Supply - </t>
    </r>
    <r>
      <rPr>
        <b/>
        <sz val="11"/>
        <rFont val="Calibri"/>
        <family val="2"/>
        <scheme val="minor"/>
      </rPr>
      <t>GD23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Adjusted Allowance</t>
    </r>
  </si>
  <si>
    <t xml:space="preserve">Reinforcement </t>
  </si>
  <si>
    <t>PRESSURE REDUCTION STATIONS (PRS)</t>
  </si>
  <si>
    <r>
      <t xml:space="preserve">PRS - </t>
    </r>
    <r>
      <rPr>
        <b/>
        <sz val="11"/>
        <color theme="1"/>
        <rFont val="Calibri"/>
        <family val="2"/>
        <scheme val="minor"/>
      </rPr>
      <t xml:space="preserve">GD23 Determined Allowance </t>
    </r>
  </si>
  <si>
    <r>
      <t>PRS -</t>
    </r>
    <r>
      <rPr>
        <b/>
        <sz val="11"/>
        <color theme="1"/>
        <rFont val="Calibri"/>
        <family val="2"/>
        <scheme val="minor"/>
      </rPr>
      <t xml:space="preserve"> GD23 UM Actual</t>
    </r>
  </si>
  <si>
    <t>OTHER CAPEX</t>
  </si>
  <si>
    <r>
      <t xml:space="preserve">Other Capex - </t>
    </r>
    <r>
      <rPr>
        <b/>
        <sz val="11"/>
        <color theme="1"/>
        <rFont val="Calibri"/>
        <family val="2"/>
        <scheme val="minor"/>
      </rPr>
      <t xml:space="preserve">GD23 Determined Allowance </t>
    </r>
  </si>
  <si>
    <r>
      <t>Other Capex -</t>
    </r>
    <r>
      <rPr>
        <b/>
        <sz val="11"/>
        <color theme="1"/>
        <rFont val="Calibri"/>
        <family val="2"/>
        <scheme val="minor"/>
      </rPr>
      <t xml:space="preserve"> GD23 UM Actual</t>
    </r>
  </si>
  <si>
    <t>CAPEX RISK SHARING MECHANISM</t>
  </si>
  <si>
    <t>All Post Efficiency</t>
  </si>
  <si>
    <t>LP, 2Bar or 4Bar Mains</t>
  </si>
  <si>
    <t>Pressure Reduction</t>
  </si>
  <si>
    <r>
      <t xml:space="preserve">Total Capex - </t>
    </r>
    <r>
      <rPr>
        <b/>
        <sz val="11"/>
        <color theme="1"/>
        <rFont val="Calibri"/>
        <family val="2"/>
        <scheme val="minor"/>
      </rPr>
      <t>GD23 Determined Allowance</t>
    </r>
  </si>
  <si>
    <t>I&amp;C Services</t>
  </si>
  <si>
    <t>I&amp;C Meters</t>
  </si>
  <si>
    <t>TMA</t>
  </si>
  <si>
    <t xml:space="preserve">Total </t>
  </si>
  <si>
    <r>
      <t xml:space="preserve">Total Capex - </t>
    </r>
    <r>
      <rPr>
        <b/>
        <sz val="11"/>
        <color theme="1"/>
        <rFont val="Calibri"/>
        <family val="2"/>
        <scheme val="minor"/>
      </rPr>
      <t>GD23 UM Actual</t>
    </r>
  </si>
  <si>
    <t>32mm</t>
  </si>
  <si>
    <t>50mm</t>
  </si>
  <si>
    <t>63mm</t>
  </si>
  <si>
    <t>75mm</t>
  </si>
  <si>
    <t>90mm</t>
  </si>
  <si>
    <t>125mm</t>
  </si>
  <si>
    <t>Mains New Builld</t>
  </si>
  <si>
    <t>180mm</t>
  </si>
  <si>
    <t>200mm</t>
  </si>
  <si>
    <t>250mm</t>
  </si>
  <si>
    <t>315mm</t>
  </si>
  <si>
    <t>355mm</t>
  </si>
  <si>
    <t>400mm</t>
  </si>
  <si>
    <t>450mm</t>
  </si>
  <si>
    <t>600mm</t>
  </si>
  <si>
    <t>Mains Feeder/Infill</t>
  </si>
  <si>
    <t xml:space="preserve">Domestic Services Existing </t>
  </si>
  <si>
    <t>Existing</t>
  </si>
  <si>
    <t>New Build</t>
  </si>
  <si>
    <t>Very Small (U6)</t>
  </si>
  <si>
    <t>Small (U16-U40)</t>
  </si>
  <si>
    <t>Medium (U65-U160)</t>
  </si>
  <si>
    <t>Large (U250-U650)</t>
  </si>
  <si>
    <t>Very Large (&gt;U650)</t>
  </si>
  <si>
    <t>Domestic Meters - Credit</t>
  </si>
  <si>
    <t>Domestic Meters - Pay As You Go (PAYG)</t>
  </si>
  <si>
    <t>U4000</t>
  </si>
  <si>
    <t>Mains New Build</t>
  </si>
  <si>
    <t xml:space="preserve">Mains Feeder/Infill </t>
  </si>
  <si>
    <t>Opex Inputs</t>
  </si>
  <si>
    <t>NETWORK RATES</t>
  </si>
  <si>
    <r>
      <t xml:space="preserve">Network Rates - </t>
    </r>
    <r>
      <rPr>
        <b/>
        <sz val="11"/>
        <rFont val="Calibri"/>
        <family val="2"/>
        <scheme val="minor"/>
      </rPr>
      <t>GD23 UM Adjusted Allowance</t>
    </r>
  </si>
  <si>
    <t>LICENCE FEES</t>
  </si>
  <si>
    <r>
      <t xml:space="preserve">Licence Fees - </t>
    </r>
    <r>
      <rPr>
        <b/>
        <sz val="11"/>
        <rFont val="Calibri"/>
        <family val="2"/>
        <scheme val="minor"/>
      </rPr>
      <t>GD23 Determined Allowance</t>
    </r>
  </si>
  <si>
    <r>
      <t xml:space="preserve">Licence Fees - </t>
    </r>
    <r>
      <rPr>
        <b/>
        <sz val="11"/>
        <rFont val="Calibri"/>
        <family val="2"/>
        <scheme val="minor"/>
      </rPr>
      <t>GD23 UM Adjusted Allowance</t>
    </r>
  </si>
  <si>
    <t>SUPPLIER OF LAST RESORT (SoLR)</t>
  </si>
  <si>
    <r>
      <t xml:space="preserve">SoLR - </t>
    </r>
    <r>
      <rPr>
        <b/>
        <sz val="11"/>
        <rFont val="Calibri"/>
        <family val="2"/>
        <scheme val="minor"/>
      </rPr>
      <t>GD23 Determined Allowance</t>
    </r>
  </si>
  <si>
    <r>
      <t xml:space="preserve">SoLR - </t>
    </r>
    <r>
      <rPr>
        <b/>
        <sz val="11"/>
        <rFont val="Calibri"/>
        <family val="2"/>
        <scheme val="minor"/>
      </rPr>
      <t>GD23 UM Adjusted Allowance</t>
    </r>
  </si>
  <si>
    <t>COST TO SERVE MECHANISM</t>
  </si>
  <si>
    <t xml:space="preserve">Connections </t>
  </si>
  <si>
    <t>Fixed amount</t>
  </si>
  <si>
    <r>
      <t xml:space="preserve">Cost To Serve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</si>
  <si>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Cost To Serve - </t>
    </r>
    <r>
      <rPr>
        <b/>
        <sz val="11"/>
        <color theme="1"/>
        <rFont val="Calibri"/>
        <family val="2"/>
        <scheme val="minor"/>
      </rPr>
      <t>GD23 UM Actual Expenditure</t>
    </r>
  </si>
  <si>
    <t>Uncertainty Mechanism Adjustments - GD23</t>
  </si>
  <si>
    <t>Totals</t>
  </si>
  <si>
    <t xml:space="preserve">Depreciation Category </t>
  </si>
  <si>
    <t>Additional Comments</t>
  </si>
  <si>
    <t>Avg.2020 CPI-H</t>
  </si>
  <si>
    <t xml:space="preserve">All figures stated are post efficiency </t>
  </si>
  <si>
    <t>CAPEX</t>
  </si>
  <si>
    <r>
      <t xml:space="preserve">TMA - </t>
    </r>
    <r>
      <rPr>
        <b/>
        <sz val="10"/>
        <rFont val="Calibri"/>
        <family val="2"/>
        <scheme val="minor"/>
      </rPr>
      <t>GD23 Determined Allowance</t>
    </r>
  </si>
  <si>
    <r>
      <t xml:space="preserve">TMA - </t>
    </r>
    <r>
      <rPr>
        <b/>
        <sz val="10"/>
        <rFont val="Calibri"/>
        <family val="2"/>
        <scheme val="minor"/>
      </rPr>
      <t>GD23 UM Adjusted Allowance</t>
    </r>
  </si>
  <si>
    <t>TOTAL UM adjustments for TMA</t>
  </si>
  <si>
    <t>Capex 40 Year</t>
  </si>
  <si>
    <r>
      <t xml:space="preserve">PRS - </t>
    </r>
    <r>
      <rPr>
        <b/>
        <sz val="10"/>
        <rFont val="Calibri"/>
        <family val="2"/>
        <scheme val="minor"/>
      </rPr>
      <t>GD23 Determined Allowance</t>
    </r>
  </si>
  <si>
    <r>
      <t xml:space="preserve">PRS </t>
    </r>
    <r>
      <rPr>
        <b/>
        <sz val="10"/>
        <rFont val="Calibri"/>
        <family val="2"/>
        <scheme val="minor"/>
      </rPr>
      <t>- GD23 UM Adjusted Allowance</t>
    </r>
  </si>
  <si>
    <t>TOTAL UM adjustments for PRS</t>
  </si>
  <si>
    <t>7 BAR MAINS</t>
  </si>
  <si>
    <r>
      <t>7 Bar Mains</t>
    </r>
    <r>
      <rPr>
        <b/>
        <sz val="10"/>
        <rFont val="Calibri"/>
        <family val="2"/>
        <scheme val="minor"/>
      </rPr>
      <t xml:space="preserve"> - GD23 Determined Allowance</t>
    </r>
  </si>
  <si>
    <r>
      <t xml:space="preserve">7 Bar Mains </t>
    </r>
    <r>
      <rPr>
        <b/>
        <sz val="10"/>
        <rFont val="Calibri"/>
        <family val="2"/>
        <scheme val="minor"/>
      </rPr>
      <t>- GD23 UM Adjusted Allowance</t>
    </r>
  </si>
  <si>
    <t>TOTAL UM adjustments for 7 Bar Mains</t>
  </si>
  <si>
    <t>INFILL ADJUSTMENT</t>
  </si>
  <si>
    <r>
      <t xml:space="preserve">Mains - </t>
    </r>
    <r>
      <rPr>
        <b/>
        <sz val="10"/>
        <rFont val="Calibri"/>
        <family val="2"/>
        <scheme val="minor"/>
      </rPr>
      <t>GD23 Determined Allowance</t>
    </r>
  </si>
  <si>
    <t>Other</t>
  </si>
  <si>
    <r>
      <t>Mains</t>
    </r>
    <r>
      <rPr>
        <b/>
        <sz val="10"/>
        <rFont val="Calibri"/>
        <family val="2"/>
        <scheme val="minor"/>
      </rPr>
      <t xml:space="preserve"> - GD23 UM Adjusted Allowance</t>
    </r>
  </si>
  <si>
    <t>TOTAL UM adjustments for INFILL</t>
  </si>
  <si>
    <t>PROPERTIES PASSED (PP) PENALTY/REWARD MECHANISM</t>
  </si>
  <si>
    <r>
      <t xml:space="preserve">Properties Passed - </t>
    </r>
    <r>
      <rPr>
        <b/>
        <sz val="10"/>
        <rFont val="Calibri"/>
        <family val="2"/>
        <scheme val="minor"/>
      </rPr>
      <t>GD23 Determined Allowance</t>
    </r>
  </si>
  <si>
    <r>
      <t xml:space="preserve">Properties Passed - </t>
    </r>
    <r>
      <rPr>
        <b/>
        <sz val="10"/>
        <rFont val="Calibri"/>
        <family val="2"/>
        <scheme val="minor"/>
      </rPr>
      <t>GD23 Actual</t>
    </r>
  </si>
  <si>
    <t>Over/(under) Performance</t>
  </si>
  <si>
    <t>Penalty</t>
  </si>
  <si>
    <t>Reward</t>
  </si>
  <si>
    <t>TOTAL UM adjustments for PP Penalty/Reward Mechanism</t>
  </si>
  <si>
    <t>SECURITY OF SUPPLY (SoS)</t>
  </si>
  <si>
    <t xml:space="preserve">SoS - RESILIENCE </t>
  </si>
  <si>
    <r>
      <t xml:space="preserve">Security of Supply : Resilience </t>
    </r>
    <r>
      <rPr>
        <b/>
        <sz val="10"/>
        <rFont val="Calibri"/>
        <family val="2"/>
        <scheme val="minor"/>
      </rPr>
      <t>- GD23 Determined Allowance</t>
    </r>
  </si>
  <si>
    <r>
      <t xml:space="preserve">Security of Supply : Resilience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</si>
  <si>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Security of Supply : Resilience</t>
  </si>
  <si>
    <t>SoS - REINFORCEMENT</t>
  </si>
  <si>
    <r>
      <t xml:space="preserve">Security of Supply : Reinforcement </t>
    </r>
    <r>
      <rPr>
        <b/>
        <sz val="10"/>
        <rFont val="Calibri"/>
        <family val="2"/>
        <scheme val="minor"/>
      </rPr>
      <t>- GD23 Determined Allowance</t>
    </r>
  </si>
  <si>
    <r>
      <t xml:space="preserve">Security of Supply : Reinforcement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</si>
  <si>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Security of Supply : Reinforcement</t>
  </si>
  <si>
    <t>INDIVIDUALLY FUNDED</t>
  </si>
  <si>
    <t>TOTAL UM adjustments for Individually Funded</t>
  </si>
  <si>
    <t>DOMESTIC METERS - NEW CONNECTIONS, E.O.L REPLACEMENT &amp; OTHER REPLACEMENT</t>
  </si>
  <si>
    <t>DOMESTIC METERS - NEW CONNECTIONS</t>
  </si>
  <si>
    <r>
      <t xml:space="preserve">New Connections  - </t>
    </r>
    <r>
      <rPr>
        <b/>
        <sz val="10"/>
        <rFont val="Calibri"/>
        <family val="2"/>
        <scheme val="minor"/>
      </rPr>
      <t>GD23 Determined Allowance</t>
    </r>
  </si>
  <si>
    <t xml:space="preserve">NI Housing Executive (NIHE) </t>
  </si>
  <si>
    <r>
      <t xml:space="preserve">New Connections 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</si>
  <si>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 xml:space="preserve">TOTAL UM adjustments for New Connections </t>
  </si>
  <si>
    <t>Capex 15 Year</t>
  </si>
  <si>
    <t>DOMESTIC METERS - END OF LIFE (E.O.L.) REPLACEMENT</t>
  </si>
  <si>
    <r>
      <t xml:space="preserve">E.O.L Replacement  - </t>
    </r>
    <r>
      <rPr>
        <b/>
        <sz val="10"/>
        <rFont val="Calibri"/>
        <family val="2"/>
        <scheme val="minor"/>
      </rPr>
      <t>GD23 Determined Allowance</t>
    </r>
  </si>
  <si>
    <r>
      <t xml:space="preserve">E.O.L Replacement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</si>
  <si>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E.O.L Replacement</t>
  </si>
  <si>
    <t>DOMESTIC METERS - OTHER REPLACEMENT</t>
  </si>
  <si>
    <r>
      <t xml:space="preserve">Other Replacement  - </t>
    </r>
    <r>
      <rPr>
        <b/>
        <sz val="10"/>
        <rFont val="Calibri"/>
        <family val="2"/>
        <scheme val="minor"/>
      </rPr>
      <t>GD23 Determined Allowance</t>
    </r>
  </si>
  <si>
    <r>
      <t xml:space="preserve">Other Replacement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</si>
  <si>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Other Replacement</t>
  </si>
  <si>
    <t>DOMESTIC SERVICES - NEW CONNECTIONS</t>
  </si>
  <si>
    <r>
      <t xml:space="preserve">Domestic Services - </t>
    </r>
    <r>
      <rPr>
        <b/>
        <sz val="10"/>
        <rFont val="Calibri"/>
        <family val="2"/>
        <scheme val="minor"/>
      </rPr>
      <t>GD23 Determined Allowance</t>
    </r>
  </si>
  <si>
    <r>
      <t xml:space="preserve">Domestic Services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</si>
  <si>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Domestic Services</t>
  </si>
  <si>
    <t>I&amp;C METERS - NEW CONNECTIONS</t>
  </si>
  <si>
    <t>I&amp;C METERS - END OF LIFE (E.O.L.) REPLACEMENT</t>
  </si>
  <si>
    <t>I&amp;C METERS - OTHER REPLACEMENT</t>
  </si>
  <si>
    <r>
      <t xml:space="preserve">I&amp;C Services  - </t>
    </r>
    <r>
      <rPr>
        <b/>
        <sz val="10"/>
        <rFont val="Calibri"/>
        <family val="2"/>
        <scheme val="minor"/>
      </rPr>
      <t>GD23 Determined Allowance</t>
    </r>
  </si>
  <si>
    <r>
      <t xml:space="preserve">I&amp;C Services 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</si>
  <si>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TOTAL UM adjustments for I&amp;C Services</t>
  </si>
  <si>
    <r>
      <t>Other Capex</t>
    </r>
    <r>
      <rPr>
        <b/>
        <sz val="10"/>
        <rFont val="Calibri"/>
        <family val="2"/>
        <scheme val="minor"/>
      </rPr>
      <t xml:space="preserve"> - GD23 Determined Allowance</t>
    </r>
  </si>
  <si>
    <r>
      <t xml:space="preserve">Other Capex  </t>
    </r>
    <r>
      <rPr>
        <b/>
        <sz val="10"/>
        <rFont val="Calibri"/>
        <family val="2"/>
        <scheme val="minor"/>
      </rPr>
      <t>- GD23 UM Adjusted Allowance</t>
    </r>
  </si>
  <si>
    <t>TOTAL UM adjustments for Other Capex</t>
  </si>
  <si>
    <t>Project A : Project Title</t>
  </si>
  <si>
    <r>
      <t>Project A</t>
    </r>
    <r>
      <rPr>
        <b/>
        <sz val="10"/>
        <rFont val="Calibri"/>
        <family val="2"/>
        <scheme val="minor"/>
      </rPr>
      <t xml:space="preserve"> - Determined Allowance</t>
    </r>
  </si>
  <si>
    <t>To be adjusted as required following SPED approval</t>
  </si>
  <si>
    <r>
      <t xml:space="preserve">Project A  </t>
    </r>
    <r>
      <rPr>
        <b/>
        <sz val="10"/>
        <rFont val="Calibri"/>
        <family val="2"/>
        <scheme val="minor"/>
      </rPr>
      <t>- Actual</t>
    </r>
  </si>
  <si>
    <t xml:space="preserve">TOTAL UM adjustments for Project A </t>
  </si>
  <si>
    <t>Adjust depreciation category as necessary</t>
  </si>
  <si>
    <t>ADDITIONAL PROJECTS (Additional Development Areas)</t>
  </si>
  <si>
    <t>To be adjusted as required following ADA approval</t>
  </si>
  <si>
    <t>CAPEX MATERIALITY THRESHOLD</t>
  </si>
  <si>
    <t>To be adjusted as required following Materiality Threshold approval</t>
  </si>
  <si>
    <t>UM Adjustments to Capex</t>
  </si>
  <si>
    <t>TMA Adjustment</t>
  </si>
  <si>
    <t>PRS</t>
  </si>
  <si>
    <t>Infill Adjustment</t>
  </si>
  <si>
    <t>Security of Supply : Resilience</t>
  </si>
  <si>
    <t>Security of Supply : Reinforcement</t>
  </si>
  <si>
    <t>Domestic Meters : New Connections</t>
  </si>
  <si>
    <t>Domestic Meters : E.O.L Replacement</t>
  </si>
  <si>
    <t>Domestic Meters : Other Replacement</t>
  </si>
  <si>
    <t>Domestic Services Adjustment</t>
  </si>
  <si>
    <t>I&amp;C Meters : New Connections</t>
  </si>
  <si>
    <t>I&amp;C Meters : E.O.L Replacement</t>
  </si>
  <si>
    <t xml:space="preserve">I&amp;C Meters : Other Replacement </t>
  </si>
  <si>
    <t>I&amp;C Services Adjustment</t>
  </si>
  <si>
    <t>Industrial &amp; Meter Installation Replacement</t>
  </si>
  <si>
    <t>SPEDS Adjustment</t>
  </si>
  <si>
    <t>Additional Projects Adjustment</t>
  </si>
  <si>
    <t>Materiality Threshold Adjustment</t>
  </si>
  <si>
    <t>Total Adjustments</t>
  </si>
  <si>
    <r>
      <rPr>
        <sz val="10"/>
        <rFont val="Calibri"/>
        <family val="2"/>
        <scheme val="minor"/>
      </rPr>
      <t>Total Capex  -</t>
    </r>
    <r>
      <rPr>
        <b/>
        <sz val="10"/>
        <rFont val="Calibri"/>
        <family val="2"/>
        <scheme val="minor"/>
      </rPr>
      <t xml:space="preserve"> GD23 UM Adjusted Allowance</t>
    </r>
  </si>
  <si>
    <t>Annual Capex (Saving) / Overspend</t>
  </si>
  <si>
    <t>Consumer Risk Factor</t>
  </si>
  <si>
    <t>TOTAL UM adjustments for Capex Risk Sharing</t>
  </si>
  <si>
    <t>OPEX</t>
  </si>
  <si>
    <r>
      <t xml:space="preserve">Network Rates - </t>
    </r>
    <r>
      <rPr>
        <b/>
        <sz val="10"/>
        <rFont val="Calibri"/>
        <family val="2"/>
        <scheme val="minor"/>
      </rPr>
      <t>GD23 Determined Allowance</t>
    </r>
  </si>
  <si>
    <r>
      <t xml:space="preserve">Network Rates - </t>
    </r>
    <r>
      <rPr>
        <b/>
        <sz val="10"/>
        <rFont val="Calibri"/>
        <family val="2"/>
        <scheme val="minor"/>
      </rPr>
      <t>GD23 UM Adjusted Allowance</t>
    </r>
  </si>
  <si>
    <t>TOTAL UM adjustments for Network Rates</t>
  </si>
  <si>
    <r>
      <t xml:space="preserve">Licence Fees - </t>
    </r>
    <r>
      <rPr>
        <b/>
        <sz val="10"/>
        <rFont val="Calibri"/>
        <family val="2"/>
        <scheme val="minor"/>
      </rPr>
      <t>GD23 Determined Allowance</t>
    </r>
  </si>
  <si>
    <r>
      <t xml:space="preserve">Licence Fees - </t>
    </r>
    <r>
      <rPr>
        <b/>
        <sz val="10"/>
        <rFont val="Calibri"/>
        <family val="2"/>
        <scheme val="minor"/>
      </rPr>
      <t>GD23 UM Adjusted Allowance</t>
    </r>
  </si>
  <si>
    <t>TOTAL UM adjustments for Licence Fees</t>
  </si>
  <si>
    <r>
      <t xml:space="preserve">SoLR - </t>
    </r>
    <r>
      <rPr>
        <b/>
        <sz val="10"/>
        <rFont val="Calibri"/>
        <family val="2"/>
        <scheme val="minor"/>
      </rPr>
      <t>GD23 Determined Allowance</t>
    </r>
  </si>
  <si>
    <r>
      <t xml:space="preserve">SoLR - </t>
    </r>
    <r>
      <rPr>
        <b/>
        <sz val="10"/>
        <rFont val="Calibri"/>
        <family val="2"/>
        <scheme val="minor"/>
      </rPr>
      <t>GD23 UM Adjusted Allowance</t>
    </r>
  </si>
  <si>
    <t>TOTAL UM adjustments for SoLR</t>
  </si>
  <si>
    <t>COST TO SERVE</t>
  </si>
  <si>
    <t>TOTAL UM adjustments for Cost To Serve</t>
  </si>
  <si>
    <t>OPEX MATERIALITY THRESHOLD</t>
  </si>
  <si>
    <t>Total UM adjustment</t>
  </si>
  <si>
    <t>Total UM return adjustment</t>
  </si>
  <si>
    <r>
      <t>OVERALL SUMMARY UNCERTAINTY MECHANISM ADJUSTMENTS BY FORMULA YEAR (Av. £2020 CPIH)</t>
    </r>
    <r>
      <rPr>
        <b/>
        <sz val="10"/>
        <color theme="0"/>
        <rFont val="Calibri"/>
        <family val="2"/>
        <scheme val="minor"/>
      </rPr>
      <t xml:space="preserve"> - POST EFF</t>
    </r>
  </si>
  <si>
    <t>CAPEX SUMMARY BREAKDOWN</t>
  </si>
  <si>
    <t>m+1</t>
  </si>
  <si>
    <t>m+2</t>
  </si>
  <si>
    <t>m+3</t>
  </si>
  <si>
    <t>m+4</t>
  </si>
  <si>
    <t>m+5</t>
  </si>
  <si>
    <t>m+6</t>
  </si>
  <si>
    <t>n = 2028</t>
  </si>
  <si>
    <t>TOTAL</t>
  </si>
  <si>
    <t>Actual</t>
  </si>
  <si>
    <t>Forecast</t>
  </si>
  <si>
    <t>Traffic Management Act (TMA)</t>
  </si>
  <si>
    <t>Pressure Reduction Stations (PRS)</t>
  </si>
  <si>
    <t>Capex 5 Year</t>
  </si>
  <si>
    <t>Total UM Adjustments</t>
  </si>
  <si>
    <t>Adjustment Categories - RoR</t>
  </si>
  <si>
    <t>Capex Risk Sharing Mechanism</t>
  </si>
  <si>
    <t>Capex 40 Year RoR</t>
  </si>
  <si>
    <t>Capex 15 Year RoR</t>
  </si>
  <si>
    <t xml:space="preserve">TOTAL CAPEX 40 YEAR </t>
  </si>
  <si>
    <t>Capex 5 Year RoR</t>
  </si>
  <si>
    <t>Opex RoR</t>
  </si>
  <si>
    <t>Total RoR Adjustments</t>
  </si>
  <si>
    <t>Adjustment Categories - TOTAL</t>
  </si>
  <si>
    <t>Capex 40 Year Total</t>
  </si>
  <si>
    <t xml:space="preserve">TOTAL CAPEX 15 YEAR </t>
  </si>
  <si>
    <t>Capex 15 Year Total</t>
  </si>
  <si>
    <t>Capex 5 Year Total</t>
  </si>
  <si>
    <t>Opex Total</t>
  </si>
  <si>
    <t>Total Adjustments (UM + RoR)</t>
  </si>
  <si>
    <t xml:space="preserve">TOTAL CAPEX 5 YEAR </t>
  </si>
  <si>
    <t>OPEX SUMMARY BREAKDOWN</t>
  </si>
  <si>
    <t>Opex Materiality Threshold</t>
  </si>
  <si>
    <t xml:space="preserve">TOTAL OPEX </t>
  </si>
  <si>
    <t xml:space="preserve">All prices Sept.2020 CPI-H unless otherwise stated </t>
  </si>
  <si>
    <t>I&amp;C METERS - INDUSTRIAL &amp; METER INSTALLATION REPLACEMENT</t>
  </si>
  <si>
    <r>
      <t xml:space="preserve">Ind &amp; Inst Replacement  - </t>
    </r>
    <r>
      <rPr>
        <b/>
        <sz val="10"/>
        <rFont val="Calibri"/>
        <family val="2"/>
        <scheme val="minor"/>
      </rPr>
      <t>GD23 Determined Allowance</t>
    </r>
  </si>
  <si>
    <t>TOTAL UM adjustments for Ind &amp; Inst Replacement</t>
  </si>
  <si>
    <t xml:space="preserve">Meter Installation Replacement </t>
  </si>
  <si>
    <t>7 BAR MAINS DETERMINATION</t>
  </si>
  <si>
    <t xml:space="preserve"> 7 BAR MAINS DETERMINATION</t>
  </si>
  <si>
    <r>
      <t xml:space="preserve">7 Bar Mains - </t>
    </r>
    <r>
      <rPr>
        <b/>
        <sz val="11"/>
        <rFont val="Calibri"/>
        <family val="2"/>
        <scheme val="minor"/>
      </rPr>
      <t>GD23 Determined Allowance</t>
    </r>
  </si>
  <si>
    <r>
      <t xml:space="preserve">7 Bar Mains - </t>
    </r>
    <r>
      <rPr>
        <b/>
        <sz val="11"/>
        <rFont val="Calibri"/>
        <family val="2"/>
        <scheme val="minor"/>
      </rPr>
      <t>GD23 UM Adjusted Allowance</t>
    </r>
  </si>
  <si>
    <t xml:space="preserve">I&amp;C Meters : Ind &amp; Inst Replacement </t>
  </si>
  <si>
    <t xml:space="preserve">Determined Greater Belfast Properties Passed </t>
  </si>
  <si>
    <t xml:space="preserve">Actual Greater Belfast Properties Passed </t>
  </si>
  <si>
    <t xml:space="preserve">Determined Whitehead Properties Passed </t>
  </si>
  <si>
    <t xml:space="preserve">Actual Whitehead Properties Passed </t>
  </si>
  <si>
    <t xml:space="preserve">Determined East Down Properties Passed </t>
  </si>
  <si>
    <t xml:space="preserve">Actual East Down Properties Passed </t>
  </si>
  <si>
    <t>Determined Greater Belfast Rate</t>
  </si>
  <si>
    <t>Determined Whitehead Rate</t>
  </si>
  <si>
    <t>Determined East Down Rate</t>
  </si>
  <si>
    <t>Greater Belfast</t>
  </si>
  <si>
    <t>pp</t>
  </si>
  <si>
    <t>Whitehead</t>
  </si>
  <si>
    <t>East Down</t>
  </si>
  <si>
    <r>
      <rPr>
        <sz val="10"/>
        <rFont val="Calibri"/>
        <family val="2"/>
        <scheme val="minor"/>
      </rPr>
      <t xml:space="preserve">Greater Belfast - </t>
    </r>
    <r>
      <rPr>
        <b/>
        <sz val="10"/>
        <rFont val="Calibri"/>
        <family val="2"/>
        <scheme val="minor"/>
      </rPr>
      <t>GD23 Determined Allowance</t>
    </r>
  </si>
  <si>
    <r>
      <rPr>
        <sz val="10"/>
        <rFont val="Calibri"/>
        <family val="2"/>
        <scheme val="minor"/>
      </rPr>
      <t xml:space="preserve">Whitehead - </t>
    </r>
    <r>
      <rPr>
        <b/>
        <sz val="10"/>
        <rFont val="Calibri"/>
        <family val="2"/>
        <scheme val="minor"/>
      </rPr>
      <t>GD23 Determined Allowance</t>
    </r>
  </si>
  <si>
    <r>
      <rPr>
        <sz val="10"/>
        <rFont val="Calibri"/>
        <family val="2"/>
        <scheme val="minor"/>
      </rPr>
      <t xml:space="preserve">East Down - </t>
    </r>
    <r>
      <rPr>
        <b/>
        <sz val="10"/>
        <rFont val="Calibri"/>
        <family val="2"/>
        <scheme val="minor"/>
      </rPr>
      <t>GD23 Determined Allowance</t>
    </r>
  </si>
  <si>
    <r>
      <t xml:space="preserve">Greater Belfast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</si>
  <si>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r>
      <t xml:space="preserve">Whitehead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</si>
  <si>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r>
      <t xml:space="preserve">East Down - </t>
    </r>
    <r>
      <rPr>
        <b/>
        <sz val="10"/>
        <rFont val="Calibri"/>
        <family val="2"/>
        <scheme val="minor"/>
      </rPr>
      <t>GD23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Adjusted Allowance</t>
    </r>
  </si>
  <si>
    <t>Not Applicable in GD23 per Draft Determination, Table 9.6</t>
  </si>
  <si>
    <t>Total Capex (excluding Rate of Return)</t>
  </si>
  <si>
    <t>Total Capex Rate of Return only</t>
  </si>
  <si>
    <t xml:space="preserve">Total Opex including Rate of Return </t>
  </si>
  <si>
    <t>Total UM adjustments</t>
  </si>
  <si>
    <t xml:space="preserve">Rate of Return </t>
  </si>
  <si>
    <r>
      <t xml:space="preserve">Cost to Serve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</si>
  <si>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t xml:space="preserve">TOTAL UM adjustments for ADA </t>
  </si>
  <si>
    <t xml:space="preserve">Figures to be carried forward into GD29 Pi Model </t>
  </si>
  <si>
    <t>Adjustment Categories - UM excl RoR</t>
  </si>
  <si>
    <t>ENERGY STRATEGY</t>
  </si>
  <si>
    <r>
      <t xml:space="preserve">Energy Strategy - </t>
    </r>
    <r>
      <rPr>
        <b/>
        <sz val="11"/>
        <color theme="1"/>
        <rFont val="Calibri"/>
        <family val="2"/>
        <scheme val="minor"/>
      </rPr>
      <t>GD23 UM Actual Expenditure</t>
    </r>
  </si>
  <si>
    <r>
      <t xml:space="preserve">Energy Strategy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</si>
  <si>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Energy Strategy - 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</si>
  <si>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Energy Strategy</t>
  </si>
  <si>
    <t xml:space="preserve">GD23 Determined </t>
  </si>
  <si>
    <t>GD23 Actual</t>
  </si>
  <si>
    <t>7 bar mains reinforcements are detailed separately above</t>
  </si>
  <si>
    <t>DETERMINED RATES - £Sept.2020</t>
  </si>
  <si>
    <t>DETERMINED RATES - £Avg.2020</t>
  </si>
  <si>
    <t>Industrial &amp; Commercial Meters</t>
  </si>
  <si>
    <t>Industrial &amp; Commercial Services</t>
  </si>
  <si>
    <t>Industrial &amp; Commercial (I&amp;C) Meter Replacement</t>
  </si>
  <si>
    <t>Industrial &amp; Commercial (I&amp;C) Services</t>
  </si>
  <si>
    <t>Industrial &amp; Commercial (I&amp;C) Meters</t>
  </si>
  <si>
    <t>Industrial &amp; Commercial (I&amp;C) Meter - End of Life Replacement</t>
  </si>
  <si>
    <t>Industrial &amp; Commercial (I&amp;C) Meter - Other Replacement</t>
  </si>
  <si>
    <t>Industrial &amp; Commercial (I&amp;C) - Meter Installation Replacement</t>
  </si>
  <si>
    <t>Industrial &amp; Commercial (I&amp;C) Meter - E.o.L Replacement</t>
  </si>
  <si>
    <t>Variable Rate</t>
  </si>
  <si>
    <t>Variable Allowance</t>
  </si>
  <si>
    <r>
      <t>Cost To Serve -</t>
    </r>
    <r>
      <rPr>
        <b/>
        <sz val="11"/>
        <color theme="1"/>
        <rFont val="Calibri"/>
        <family val="2"/>
        <scheme val="minor"/>
      </rPr>
      <t xml:space="preserve"> GD23 UM Adjusted Allowance</t>
    </r>
  </si>
  <si>
    <t>Not Applicable in GD23 per Final Determination</t>
  </si>
  <si>
    <r>
      <t xml:space="preserve">DETERMINED RATES - £ - </t>
    </r>
    <r>
      <rPr>
        <i/>
        <sz val="11"/>
        <color theme="1"/>
        <rFont val="Calibri"/>
        <family val="2"/>
        <scheme val="minor"/>
      </rPr>
      <t>POST EFFICIENCY</t>
    </r>
  </si>
  <si>
    <t>DETERMINED TARGETS - BASKET OF WORKS</t>
  </si>
  <si>
    <t>INDUSTRIAL &amp; COMMERCIAL (I&amp;C) METERS  - NEW CONNECTIONS, E.O.L REPLACEMENT &amp; OTHER REPLACEMENT</t>
  </si>
  <si>
    <t>INDUSTRIAL &amp; COMMERCIAL (I&amp;C) SERVICES</t>
  </si>
  <si>
    <t>PROJECTS OF SPECIAL ENGINEERING DIFFICULTY (SPEDs)</t>
  </si>
  <si>
    <t>To be adjusted as required following approval</t>
  </si>
  <si>
    <t>FUTURE CONSUMER PROTECTION DEVELOPMENT</t>
  </si>
  <si>
    <r>
      <t xml:space="preserve">Consumer Protection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</si>
  <si>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Consumer Protection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</si>
  <si>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Consumer Protection</t>
  </si>
  <si>
    <t>GDN METER INSPECTION COSTS</t>
  </si>
  <si>
    <r>
      <t xml:space="preserve">GDN Meter Inspection Costs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</si>
  <si>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GDN Meter Inspection Costs 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</si>
  <si>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GDN Meter Inspection Costs</t>
  </si>
  <si>
    <t>GDN METER READING COSTS</t>
  </si>
  <si>
    <r>
      <t xml:space="preserve">GDN Meter Reading Costs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</si>
  <si>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GDN Meter Reading Costs 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</si>
  <si>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GDN Meter Reading Costs</t>
  </si>
  <si>
    <t>NEW METER SPECIFICATION</t>
  </si>
  <si>
    <r>
      <t xml:space="preserve">New Meter Specification - </t>
    </r>
    <r>
      <rPr>
        <b/>
        <sz val="11"/>
        <color theme="1"/>
        <rFont val="Calibri"/>
        <family val="2"/>
        <scheme val="minor"/>
      </rPr>
      <t xml:space="preserve">Total GD23 Determined Allowance </t>
    </r>
  </si>
  <si>
    <r>
      <t xml:space="preserve">New Meter Specification - </t>
    </r>
    <r>
      <rPr>
        <b/>
        <sz val="11"/>
        <color theme="1"/>
        <rFont val="Calibri"/>
        <family val="2"/>
        <scheme val="minor"/>
      </rPr>
      <t>GD23 UM Actual Expenditure</t>
    </r>
  </si>
  <si>
    <t>TOTAL UM adjustments for New Meter Specification</t>
  </si>
  <si>
    <t>Energy Strategy</t>
  </si>
  <si>
    <t>Future Consumer Protection</t>
  </si>
  <si>
    <t>GDN Meter Inspection Costs</t>
  </si>
  <si>
    <t>GDN Meter Reading Costs</t>
  </si>
  <si>
    <t>New Meter Specification</t>
  </si>
  <si>
    <t>NEW METER SPECIFICATION COSTS</t>
  </si>
  <si>
    <r>
      <t xml:space="preserve">Consumer Protection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</si>
  <si>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GDN Meter Inspection Costs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</si>
  <si>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GDN Meter Inspection Costs - </t>
    </r>
    <r>
      <rPr>
        <b/>
        <sz val="11"/>
        <color theme="1"/>
        <rFont val="Calibri"/>
        <family val="2"/>
        <scheme val="minor"/>
      </rPr>
      <t>GD23 UM Actual Expenditure</t>
    </r>
  </si>
  <si>
    <r>
      <t xml:space="preserve">GDN Meter Reading Costs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</si>
  <si>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GDN Meter Reading Costs - </t>
    </r>
    <r>
      <rPr>
        <b/>
        <sz val="11"/>
        <color theme="1"/>
        <rFont val="Calibri"/>
        <family val="2"/>
        <scheme val="minor"/>
      </rPr>
      <t>GD23 UM Actual Expenditure</t>
    </r>
  </si>
  <si>
    <r>
      <t xml:space="preserve">New Meter Specification Costs - </t>
    </r>
    <r>
      <rPr>
        <b/>
        <sz val="11"/>
        <color theme="1"/>
        <rFont val="Calibri"/>
        <family val="2"/>
        <scheme val="minor"/>
      </rPr>
      <t>GD23 Determined Total Allowance</t>
    </r>
  </si>
  <si>
    <r>
      <t xml:space="preserve">New Meter Specification Costs - </t>
    </r>
    <r>
      <rPr>
        <b/>
        <sz val="11"/>
        <color theme="1"/>
        <rFont val="Calibri"/>
        <family val="2"/>
        <scheme val="minor"/>
      </rPr>
      <t>GD23 UM Actual Expenditure</t>
    </r>
  </si>
  <si>
    <t>To be adjusted as/when required</t>
  </si>
  <si>
    <t xml:space="preserve">Additional Projects </t>
  </si>
  <si>
    <t>Distribution Revenue</t>
  </si>
  <si>
    <t>Rate Multiplier</t>
  </si>
  <si>
    <t>Rateable Value</t>
  </si>
  <si>
    <t>Rate in pound</t>
  </si>
  <si>
    <t>Office Contra</t>
  </si>
  <si>
    <t>Rates charge in year of assessment</t>
  </si>
  <si>
    <r>
      <t xml:space="preserve">Network Rates - </t>
    </r>
    <r>
      <rPr>
        <b/>
        <sz val="11"/>
        <rFont val="Calibri"/>
        <family val="2"/>
        <scheme val="minor"/>
      </rPr>
      <t>GD23 Determined Allowance (in calendar year)</t>
    </r>
  </si>
  <si>
    <r>
      <t>GD23 FINAL DETERMINATION NUMBERS - POST FRONTIER SHIFT</t>
    </r>
    <r>
      <rPr>
        <b/>
        <u/>
        <sz val="10"/>
        <color rgb="FFFF0000"/>
        <rFont val="Calibri"/>
        <family val="2"/>
        <scheme val="minor"/>
      </rPr>
      <t xml:space="preserve"> (Pre Fronteir Shift figures from column N &gt; &gt; &gt;)</t>
    </r>
  </si>
  <si>
    <t>COST TO SERVE MECHANISM - AMD OO</t>
  </si>
  <si>
    <t>Total Capex</t>
  </si>
  <si>
    <t xml:space="preserve">RPI - CPI </t>
  </si>
  <si>
    <r>
      <t>Total Capex -</t>
    </r>
    <r>
      <rPr>
        <b/>
        <sz val="11"/>
        <color theme="1"/>
        <rFont val="Calibri"/>
        <family val="2"/>
        <scheme val="minor"/>
      </rPr>
      <t xml:space="preserve"> GD23 Determined Allowance (less contributions)</t>
    </r>
  </si>
  <si>
    <r>
      <t>Total Capex -</t>
    </r>
    <r>
      <rPr>
        <b/>
        <sz val="11"/>
        <color theme="1"/>
        <rFont val="Calibri"/>
        <family val="2"/>
        <scheme val="minor"/>
      </rPr>
      <t xml:space="preserve"> GD23 UM Actual  (less contributions)</t>
    </r>
  </si>
  <si>
    <r>
      <t>Total Capex Spend -</t>
    </r>
    <r>
      <rPr>
        <b/>
        <sz val="10"/>
        <rFont val="Calibri"/>
        <family val="2"/>
        <scheme val="minor"/>
      </rPr>
      <t xml:space="preserve"> Actual (less contributions)</t>
    </r>
  </si>
  <si>
    <t>GD23 Final Determination, Annex I</t>
  </si>
  <si>
    <t>Contributions</t>
  </si>
  <si>
    <t>Pre-Efficiency Figures (£Sept.2020)</t>
  </si>
  <si>
    <t>Credit (U6)</t>
  </si>
  <si>
    <t>Credit (U16)</t>
  </si>
  <si>
    <t>Prepayment</t>
  </si>
  <si>
    <t>New Connections</t>
  </si>
  <si>
    <t>End of Life Replacement (U6)</t>
  </si>
  <si>
    <t>End of Life Replacement (U16)</t>
  </si>
  <si>
    <t>Other Replacement (U6)</t>
  </si>
  <si>
    <t>Other Replacement (U16)</t>
  </si>
  <si>
    <r>
      <t>Total UM adjustments -</t>
    </r>
    <r>
      <rPr>
        <b/>
        <sz val="10"/>
        <rFont val="Calibri"/>
        <family val="2"/>
        <scheme val="minor"/>
      </rPr>
      <t xml:space="preserve"> less contributions</t>
    </r>
  </si>
  <si>
    <t>UM adjustment</t>
  </si>
  <si>
    <t>Security of Supply - Resilience</t>
  </si>
  <si>
    <t>Security of Supply - Reinforcement</t>
  </si>
  <si>
    <t>SPEDs</t>
  </si>
  <si>
    <t>Additional Projects</t>
  </si>
  <si>
    <t>Future Consumer Protection Development</t>
  </si>
  <si>
    <t>GSN Meter Inspection Costs</t>
  </si>
  <si>
    <t>GSN Meter Reading Costs</t>
  </si>
  <si>
    <t>New Meter Specifications</t>
  </si>
  <si>
    <t>GD23 Final Determination, Annex E</t>
  </si>
  <si>
    <t>GD23 Final Determination, Annex C, Table 4.1</t>
  </si>
  <si>
    <t>GD23 Final Determination, Annex F, Table 6.16</t>
  </si>
  <si>
    <t>GD23 Final Determination, Annex F, Table 6.15</t>
  </si>
  <si>
    <t>GD23 Final Determination, Annex F, Table 6.20</t>
  </si>
  <si>
    <t>GD23 Final Determination, Annex F, Paragraph 6.7</t>
  </si>
  <si>
    <t>GD23 Final Determination, Annex F, Table 6.4</t>
  </si>
  <si>
    <t>GD23 Final Determination, Annex F, Paragraph 6.38</t>
  </si>
  <si>
    <t>GD23 Final Determination, Annex F, Paragraph 6.40</t>
  </si>
  <si>
    <t>GD23 Final Determination, Annex F, Table 6.5</t>
  </si>
  <si>
    <t>GD23 Final Determination, Annex F, Table 6.6</t>
  </si>
  <si>
    <t>GD23 Final Determination, Annex F, Paragraph 6.44</t>
  </si>
  <si>
    <t>GD23 Final Determination, Annex F, Paragraph 6.102</t>
  </si>
  <si>
    <t>GD23 Final Determination, Annex F, Paragraph 6.49</t>
  </si>
  <si>
    <t>GD23 Final Determination, Annex F, Table 6.7</t>
  </si>
  <si>
    <t>GD23 Final Determination, Table 9.6</t>
  </si>
  <si>
    <t>GD23 Final Determination, Annex F, Table 6.22</t>
  </si>
  <si>
    <t>GD23 Final Determination, Annex F, Table 6.13</t>
  </si>
  <si>
    <t>GD23 Final Determination, Annex F, Table 6.17</t>
  </si>
  <si>
    <t>GD23 Final Determination, Annex F, Table 6.18</t>
  </si>
  <si>
    <t>GD23 Final Determination, Annex F, Table 3.9</t>
  </si>
  <si>
    <t>GD23 Final Determination, Annex D, Paragraph 5.177</t>
  </si>
  <si>
    <t>GD23 Final Determination, Annex D, Paragraph 5.178</t>
  </si>
  <si>
    <t>GD23 Final Determination, Annex G</t>
  </si>
  <si>
    <t>GD23 Final Determination, Annex D, Paragraph 5.125</t>
  </si>
  <si>
    <t>GD23 Final Determination, Table 2.1</t>
  </si>
  <si>
    <t>GD23 Final Determination, Paragraph 8.3</t>
  </si>
  <si>
    <t>GD23 Final Determination, Paragraph 9.1</t>
  </si>
  <si>
    <t>Total UM Adjustment (excl. RoR)</t>
  </si>
  <si>
    <t>Total UM Adjustment (incl. RoR)</t>
  </si>
  <si>
    <t>Contains UM calculations and formulas only - no inputs required</t>
  </si>
  <si>
    <t>A summary of the UM adjustments and figures needed for Pi Model</t>
  </si>
  <si>
    <t>GD23 Final Determination, Annex F, Paragraph 3.110</t>
  </si>
  <si>
    <r>
      <t xml:space="preserve">Energy Strategy - </t>
    </r>
    <r>
      <rPr>
        <b/>
        <sz val="11"/>
        <color theme="1"/>
        <rFont val="Calibri"/>
        <family val="2"/>
        <scheme val="minor"/>
      </rPr>
      <t>GD23 Determined Total Allowance</t>
    </r>
  </si>
  <si>
    <t>*Note - cost to serve connection targets differ from connection targets in row 22*</t>
  </si>
  <si>
    <t>*Note - Domestic OO connection targets may not align with table 4.1*</t>
  </si>
  <si>
    <t xml:space="preserve">Customer Contributions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</si>
</sst>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000000;[Red]\(#,##0.0000000\)"/>
    <numFmt numFmtId="165" formatCode="0.0000"/>
    <numFmt numFmtId="166" formatCode="0.000"/>
    <numFmt numFmtId="167" formatCode="_-* #,##0_-;\-* #,##0_-;_-* &quot;-&quot;??_-;_-@_-"/>
    <numFmt numFmtId="168" formatCode="#,##0;[Red]\(#,##0\)"/>
    <numFmt numFmtId="169" formatCode="0.0%"/>
    <numFmt numFmtId="170" formatCode="_-* #,##0.0000_-;\-* #,##0.00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color rgb="FFFFFFFF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2D69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rgb="FFA6A6A6"/>
      </right>
      <top/>
      <bottom style="medium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/>
    <xf numFmtId="0" fontId="9" fillId="0" borderId="0" xfId="7" applyFont="1"/>
    <xf numFmtId="0" fontId="10" fillId="0" borderId="0" xfId="3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164" fontId="14" fillId="0" borderId="0" xfId="0" applyNumberFormat="1" applyFont="1" applyFill="1"/>
    <xf numFmtId="0" fontId="15" fillId="0" borderId="0" xfId="6" applyFont="1" applyFill="1" applyBorder="1" applyAlignment="1">
      <alignment horizontal="center" vertical="center" wrapText="1"/>
    </xf>
    <xf numFmtId="0" fontId="12" fillId="0" borderId="0" xfId="8" applyFont="1" applyFill="1" applyAlignment="1">
      <alignment horizontal="center"/>
    </xf>
    <xf numFmtId="0" fontId="12" fillId="5" borderId="0" xfId="8" applyFont="1" applyFill="1"/>
    <xf numFmtId="0" fontId="1" fillId="0" borderId="0" xfId="0" applyFont="1"/>
    <xf numFmtId="0" fontId="16" fillId="0" borderId="0" xfId="0" applyFont="1" applyAlignment="1">
      <alignment horizontal="center"/>
    </xf>
    <xf numFmtId="0" fontId="17" fillId="0" borderId="0" xfId="6" applyFont="1" applyFill="1" applyBorder="1" applyAlignment="1">
      <alignment vertical="center" wrapText="1"/>
    </xf>
    <xf numFmtId="0" fontId="18" fillId="4" borderId="6" xfId="6" applyFont="1" applyFill="1" applyBorder="1" applyAlignment="1">
      <alignment horizontal="center" vertical="center" wrapText="1"/>
    </xf>
    <xf numFmtId="0" fontId="18" fillId="4" borderId="7" xfId="6" applyFont="1" applyFill="1" applyBorder="1" applyAlignment="1">
      <alignment horizontal="center" vertical="center" wrapText="1"/>
    </xf>
    <xf numFmtId="0" fontId="18" fillId="4" borderId="8" xfId="6" applyFont="1" applyFill="1" applyBorder="1" applyAlignment="1">
      <alignment horizontal="center" vertical="center" wrapText="1"/>
    </xf>
    <xf numFmtId="0" fontId="18" fillId="4" borderId="9" xfId="6" applyFont="1" applyFill="1" applyBorder="1" applyAlignment="1">
      <alignment horizontal="center" vertical="center" wrapText="1"/>
    </xf>
    <xf numFmtId="0" fontId="19" fillId="4" borderId="10" xfId="3" applyFont="1" applyFill="1" applyBorder="1" applyAlignment="1">
      <alignment horizontal="center" vertical="center" wrapText="1"/>
    </xf>
    <xf numFmtId="0" fontId="20" fillId="0" borderId="4" xfId="9" applyFont="1" applyFill="1" applyBorder="1" applyAlignment="1">
      <alignment vertical="center"/>
    </xf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>
      <alignment horizontal="left"/>
    </xf>
    <xf numFmtId="0" fontId="18" fillId="0" borderId="0" xfId="6" applyFont="1" applyFill="1" applyBorder="1" applyAlignment="1">
      <alignment horizontal="center" vertical="center" wrapText="1"/>
    </xf>
    <xf numFmtId="0" fontId="12" fillId="0" borderId="0" xfId="8" applyFont="1" applyFill="1"/>
    <xf numFmtId="0" fontId="1" fillId="0" borderId="0" xfId="0" applyFont="1" applyFill="1"/>
    <xf numFmtId="0" fontId="21" fillId="0" borderId="4" xfId="8" applyFont="1" applyFill="1" applyBorder="1" applyAlignment="1">
      <alignment horizontal="center" vertical="center"/>
    </xf>
    <xf numFmtId="0" fontId="21" fillId="0" borderId="0" xfId="8" applyFont="1" applyFill="1" applyBorder="1" applyAlignment="1">
      <alignment horizontal="center" vertical="center"/>
    </xf>
    <xf numFmtId="0" fontId="21" fillId="0" borderId="0" xfId="8" applyFont="1" applyFill="1" applyAlignment="1">
      <alignment horizontal="center" vertical="center"/>
    </xf>
    <xf numFmtId="10" fontId="21" fillId="0" borderId="4" xfId="2" applyNumberFormat="1" applyFont="1" applyFill="1" applyBorder="1" applyAlignment="1">
      <alignment horizontal="center" vertical="center" wrapText="1"/>
    </xf>
    <xf numFmtId="0" fontId="3" fillId="0" borderId="0" xfId="3"/>
    <xf numFmtId="0" fontId="21" fillId="0" borderId="0" xfId="8" applyFont="1" applyFill="1"/>
    <xf numFmtId="165" fontId="21" fillId="0" borderId="4" xfId="6" applyNumberFormat="1" applyFont="1" applyFill="1" applyBorder="1" applyAlignment="1">
      <alignment horizontal="center"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20" fillId="0" borderId="11" xfId="9" applyFont="1" applyFill="1" applyBorder="1" applyAlignment="1">
      <alignment horizontal="left" vertical="center"/>
    </xf>
    <xf numFmtId="0" fontId="10" fillId="0" borderId="3" xfId="9" applyFont="1" applyFill="1" applyBorder="1"/>
    <xf numFmtId="0" fontId="10" fillId="0" borderId="0" xfId="9" applyFont="1" applyFill="1" applyBorder="1"/>
    <xf numFmtId="166" fontId="21" fillId="0" borderId="4" xfId="6" applyNumberFormat="1" applyFont="1" applyFill="1" applyBorder="1" applyAlignment="1">
      <alignment horizontal="center" vertical="center" wrapText="1"/>
    </xf>
    <xf numFmtId="0" fontId="20" fillId="0" borderId="12" xfId="9" applyFont="1" applyFill="1" applyBorder="1" applyAlignment="1">
      <alignment horizontal="left" vertical="center"/>
    </xf>
    <xf numFmtId="0" fontId="24" fillId="4" borderId="13" xfId="6" applyFont="1" applyFill="1" applyBorder="1" applyAlignment="1">
      <alignment vertical="center" wrapText="1"/>
    </xf>
    <xf numFmtId="0" fontId="24" fillId="4" borderId="14" xfId="6" applyFont="1" applyFill="1" applyBorder="1" applyAlignment="1">
      <alignment vertical="center" wrapText="1"/>
    </xf>
    <xf numFmtId="0" fontId="24" fillId="4" borderId="15" xfId="6" applyFont="1" applyFill="1" applyBorder="1" applyAlignment="1">
      <alignment vertical="center" wrapText="1"/>
    </xf>
    <xf numFmtId="0" fontId="4" fillId="3" borderId="13" xfId="5" applyFont="1" applyBorder="1" applyAlignment="1">
      <alignment vertical="center" wrapText="1"/>
    </xf>
    <xf numFmtId="0" fontId="4" fillId="3" borderId="14" xfId="5" applyFont="1" applyBorder="1" applyAlignment="1">
      <alignment vertical="center" wrapText="1"/>
    </xf>
    <xf numFmtId="0" fontId="4" fillId="3" borderId="15" xfId="5" applyFont="1" applyBorder="1" applyAlignment="1">
      <alignment vertical="center" wrapText="1"/>
    </xf>
    <xf numFmtId="164" fontId="25" fillId="0" borderId="0" xfId="0" applyNumberFormat="1" applyFont="1" applyFill="1"/>
    <xf numFmtId="0" fontId="26" fillId="0" borderId="16" xfId="6" applyFont="1" applyFill="1" applyBorder="1" applyAlignment="1">
      <alignment vertical="center" wrapText="1"/>
    </xf>
    <xf numFmtId="0" fontId="23" fillId="0" borderId="0" xfId="6" applyFont="1" applyFill="1" applyBorder="1" applyAlignment="1">
      <alignment vertical="center" wrapText="1"/>
    </xf>
    <xf numFmtId="0" fontId="0" fillId="0" borderId="11" xfId="0" applyBorder="1"/>
    <xf numFmtId="167" fontId="11" fillId="0" borderId="4" xfId="1" applyNumberFormat="1" applyFont="1" applyBorder="1"/>
    <xf numFmtId="168" fontId="21" fillId="5" borderId="17" xfId="0" applyNumberFormat="1" applyFont="1" applyFill="1" applyBorder="1" applyAlignment="1">
      <alignment vertical="center" wrapText="1"/>
    </xf>
    <xf numFmtId="168" fontId="21" fillId="5" borderId="12" xfId="0" applyNumberFormat="1" applyFont="1" applyFill="1" applyBorder="1" applyAlignment="1">
      <alignment vertical="center" wrapText="1"/>
    </xf>
    <xf numFmtId="0" fontId="10" fillId="0" borderId="4" xfId="9" applyFont="1" applyFill="1" applyBorder="1"/>
    <xf numFmtId="1" fontId="11" fillId="0" borderId="4" xfId="1" applyNumberFormat="1" applyFont="1" applyBorder="1"/>
    <xf numFmtId="0" fontId="27" fillId="0" borderId="18" xfId="9" applyFont="1" applyFill="1" applyBorder="1"/>
    <xf numFmtId="0" fontId="28" fillId="0" borderId="18" xfId="9" applyFont="1" applyFill="1" applyBorder="1"/>
    <xf numFmtId="1" fontId="29" fillId="0" borderId="18" xfId="1" applyNumberFormat="1" applyFont="1" applyBorder="1"/>
    <xf numFmtId="0" fontId="27" fillId="0" borderId="0" xfId="9" applyFont="1" applyFill="1" applyBorder="1"/>
    <xf numFmtId="0" fontId="28" fillId="0" borderId="0" xfId="9" applyFont="1" applyFill="1" applyBorder="1"/>
    <xf numFmtId="1" fontId="29" fillId="0" borderId="0" xfId="1" applyNumberFormat="1" applyFont="1" applyBorder="1"/>
    <xf numFmtId="0" fontId="14" fillId="0" borderId="0" xfId="6" applyFont="1" applyFill="1" applyBorder="1" applyAlignment="1">
      <alignment vertical="center" wrapText="1"/>
    </xf>
    <xf numFmtId="0" fontId="10" fillId="0" borderId="4" xfId="4" applyFont="1" applyFill="1" applyBorder="1"/>
    <xf numFmtId="0" fontId="10" fillId="0" borderId="0" xfId="4" applyFont="1" applyFill="1" applyBorder="1"/>
    <xf numFmtId="0" fontId="1" fillId="0" borderId="0" xfId="4" applyFill="1"/>
    <xf numFmtId="3" fontId="21" fillId="6" borderId="4" xfId="0" applyNumberFormat="1" applyFont="1" applyFill="1" applyBorder="1" applyAlignment="1">
      <alignment horizontal="center" vertical="center"/>
    </xf>
    <xf numFmtId="0" fontId="4" fillId="3" borderId="13" xfId="5" applyFont="1" applyBorder="1" applyAlignment="1">
      <alignment horizontal="left" vertical="center" wrapText="1"/>
    </xf>
    <xf numFmtId="0" fontId="4" fillId="3" borderId="14" xfId="5" applyFont="1" applyBorder="1" applyAlignment="1">
      <alignment horizontal="left" vertical="center" wrapText="1"/>
    </xf>
    <xf numFmtId="0" fontId="4" fillId="3" borderId="15" xfId="5" applyFont="1" applyBorder="1" applyAlignment="1">
      <alignment horizontal="left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4" fillId="0" borderId="0" xfId="0" applyFont="1" applyFill="1"/>
    <xf numFmtId="3" fontId="21" fillId="0" borderId="4" xfId="0" applyNumberFormat="1" applyFont="1" applyFill="1" applyBorder="1" applyAlignment="1">
      <alignment horizontal="center" vertical="center"/>
    </xf>
    <xf numFmtId="0" fontId="20" fillId="0" borderId="16" xfId="4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left" vertical="center"/>
    </xf>
    <xf numFmtId="0" fontId="0" fillId="5" borderId="11" xfId="0" applyFill="1" applyBorder="1"/>
    <xf numFmtId="0" fontId="10" fillId="0" borderId="3" xfId="4" applyFont="1" applyFill="1" applyBorder="1"/>
    <xf numFmtId="0" fontId="20" fillId="5" borderId="17" xfId="4" applyFont="1" applyFill="1" applyBorder="1" applyAlignment="1">
      <alignment horizontal="left" vertical="center"/>
    </xf>
    <xf numFmtId="0" fontId="0" fillId="5" borderId="17" xfId="0" applyFill="1" applyBorder="1"/>
    <xf numFmtId="0" fontId="20" fillId="5" borderId="12" xfId="4" applyFont="1" applyFill="1" applyBorder="1" applyAlignment="1">
      <alignment horizontal="left" vertical="center"/>
    </xf>
    <xf numFmtId="0" fontId="10" fillId="0" borderId="0" xfId="0" applyFont="1"/>
    <xf numFmtId="3" fontId="21" fillId="0" borderId="4" xfId="0" applyNumberFormat="1" applyFont="1" applyFill="1" applyBorder="1" applyAlignment="1">
      <alignment horizontal="right" vertical="center"/>
    </xf>
    <xf numFmtId="3" fontId="21" fillId="6" borderId="4" xfId="0" applyNumberFormat="1" applyFont="1" applyFill="1" applyBorder="1" applyAlignment="1">
      <alignment horizontal="right" vertical="center"/>
    </xf>
    <xf numFmtId="0" fontId="3" fillId="0" borderId="0" xfId="3" applyFill="1"/>
    <xf numFmtId="43" fontId="11" fillId="0" borderId="4" xfId="1" applyNumberFormat="1" applyFont="1" applyFill="1" applyBorder="1"/>
    <xf numFmtId="43" fontId="11" fillId="0" borderId="4" xfId="1" applyNumberFormat="1" applyFont="1" applyBorder="1"/>
    <xf numFmtId="0" fontId="4" fillId="3" borderId="6" xfId="5" applyFont="1" applyBorder="1" applyAlignment="1">
      <alignment vertical="center" wrapText="1"/>
    </xf>
    <xf numFmtId="43" fontId="30" fillId="0" borderId="4" xfId="1" applyNumberFormat="1" applyFont="1" applyFill="1" applyBorder="1" applyAlignment="1">
      <alignment horizontal="right"/>
    </xf>
    <xf numFmtId="43" fontId="11" fillId="0" borderId="4" xfId="1" applyNumberFormat="1" applyFont="1" applyBorder="1" applyAlignment="1">
      <alignment horizontal="right"/>
    </xf>
    <xf numFmtId="43" fontId="21" fillId="0" borderId="4" xfId="0" applyNumberFormat="1" applyFont="1" applyFill="1" applyBorder="1" applyAlignment="1">
      <alignment horizontal="right" vertical="center"/>
    </xf>
    <xf numFmtId="0" fontId="20" fillId="0" borderId="0" xfId="9" applyFont="1" applyFill="1" applyBorder="1" applyAlignment="1">
      <alignment vertical="center"/>
    </xf>
    <xf numFmtId="43" fontId="21" fillId="0" borderId="0" xfId="0" applyNumberFormat="1" applyFont="1" applyFill="1" applyBorder="1" applyAlignment="1">
      <alignment horizontal="right" vertical="center"/>
    </xf>
    <xf numFmtId="167" fontId="11" fillId="0" borderId="4" xfId="1" applyNumberFormat="1" applyFont="1" applyBorder="1" applyAlignment="1">
      <alignment horizontal="right"/>
    </xf>
    <xf numFmtId="168" fontId="31" fillId="0" borderId="0" xfId="0" applyNumberFormat="1" applyFont="1" applyFill="1" applyAlignment="1">
      <alignment wrapText="1"/>
    </xf>
    <xf numFmtId="168" fontId="23" fillId="0" borderId="0" xfId="0" applyNumberFormat="1" applyFont="1" applyFill="1" applyAlignment="1">
      <alignment horizontal="center" vertical="center" wrapText="1"/>
    </xf>
    <xf numFmtId="1" fontId="21" fillId="6" borderId="4" xfId="0" applyNumberFormat="1" applyFont="1" applyFill="1" applyBorder="1" applyAlignment="1">
      <alignment horizontal="right" vertical="center"/>
    </xf>
    <xf numFmtId="168" fontId="31" fillId="0" borderId="0" xfId="0" applyNumberFormat="1" applyFont="1" applyFill="1" applyAlignment="1">
      <alignment vertical="center" wrapText="1"/>
    </xf>
    <xf numFmtId="1" fontId="11" fillId="0" borderId="4" xfId="1" applyNumberFormat="1" applyFont="1" applyBorder="1" applyAlignment="1">
      <alignment horizontal="right"/>
    </xf>
    <xf numFmtId="0" fontId="4" fillId="3" borderId="6" xfId="5" applyFont="1" applyBorder="1" applyAlignment="1">
      <alignment horizontal="left" vertical="center" wrapText="1"/>
    </xf>
    <xf numFmtId="0" fontId="0" fillId="5" borderId="17" xfId="4" applyFont="1" applyFill="1" applyBorder="1" applyAlignment="1">
      <alignment horizontal="left" vertical="center"/>
    </xf>
    <xf numFmtId="168" fontId="32" fillId="0" borderId="19" xfId="0" applyNumberFormat="1" applyFont="1" applyFill="1" applyBorder="1" applyAlignment="1">
      <alignment horizontal="right" vertical="center"/>
    </xf>
    <xf numFmtId="168" fontId="0" fillId="0" borderId="0" xfId="0" applyNumberFormat="1"/>
    <xf numFmtId="167" fontId="11" fillId="0" borderId="0" xfId="1" applyNumberFormat="1" applyFont="1" applyBorder="1" applyAlignment="1">
      <alignment horizontal="right"/>
    </xf>
    <xf numFmtId="0" fontId="20" fillId="5" borderId="17" xfId="9" applyFont="1" applyFill="1" applyBorder="1" applyAlignment="1">
      <alignment horizontal="left" vertical="center"/>
    </xf>
    <xf numFmtId="0" fontId="20" fillId="5" borderId="12" xfId="9" applyFont="1" applyFill="1" applyBorder="1" applyAlignment="1">
      <alignment horizontal="left" vertical="center"/>
    </xf>
    <xf numFmtId="0" fontId="20" fillId="5" borderId="11" xfId="9" applyFont="1" applyFill="1" applyBorder="1" applyAlignment="1">
      <alignment horizontal="left" vertical="center"/>
    </xf>
    <xf numFmtId="0" fontId="1" fillId="5" borderId="11" xfId="0" applyFont="1" applyFill="1" applyBorder="1"/>
    <xf numFmtId="0" fontId="0" fillId="0" borderId="0" xfId="0" applyBorder="1"/>
    <xf numFmtId="0" fontId="0" fillId="5" borderId="11" xfId="0" applyFont="1" applyFill="1" applyBorder="1"/>
    <xf numFmtId="167" fontId="11" fillId="0" borderId="0" xfId="1" applyNumberFormat="1" applyFont="1" applyBorder="1"/>
    <xf numFmtId="0" fontId="1" fillId="0" borderId="11" xfId="0" applyFont="1" applyBorder="1"/>
    <xf numFmtId="1" fontId="11" fillId="0" borderId="0" xfId="1" applyNumberFormat="1" applyFont="1" applyBorder="1"/>
    <xf numFmtId="0" fontId="20" fillId="0" borderId="0" xfId="9" applyFont="1" applyFill="1" applyBorder="1" applyAlignment="1">
      <alignment horizontal="left" vertical="center"/>
    </xf>
    <xf numFmtId="0" fontId="1" fillId="0" borderId="12" xfId="0" applyFont="1" applyBorder="1"/>
    <xf numFmtId="167" fontId="11" fillId="0" borderId="4" xfId="1" applyNumberFormat="1" applyFont="1" applyFill="1" applyBorder="1"/>
    <xf numFmtId="167" fontId="30" fillId="0" borderId="4" xfId="1" applyNumberFormat="1" applyFont="1" applyFill="1" applyBorder="1"/>
    <xf numFmtId="0" fontId="24" fillId="4" borderId="13" xfId="6" applyFont="1" applyFill="1" applyBorder="1" applyAlignment="1">
      <alignment horizontal="center" vertical="center" wrapText="1"/>
    </xf>
    <xf numFmtId="0" fontId="24" fillId="4" borderId="14" xfId="6" applyFont="1" applyFill="1" applyBorder="1" applyAlignment="1">
      <alignment horizontal="center" vertical="center" wrapText="1"/>
    </xf>
    <xf numFmtId="0" fontId="24" fillId="4" borderId="15" xfId="6" applyFont="1" applyFill="1" applyBorder="1" applyAlignment="1">
      <alignment horizontal="center" vertical="center" wrapText="1"/>
    </xf>
    <xf numFmtId="0" fontId="0" fillId="0" borderId="0" xfId="0" applyFont="1"/>
    <xf numFmtId="3" fontId="21" fillId="0" borderId="0" xfId="10" applyNumberFormat="1" applyFont="1" applyFill="1" applyAlignment="1">
      <alignment horizontal="center" vertical="center"/>
    </xf>
    <xf numFmtId="0" fontId="0" fillId="0" borderId="0" xfId="0" applyFont="1" applyBorder="1"/>
    <xf numFmtId="0" fontId="33" fillId="4" borderId="0" xfId="6" applyFont="1" applyFill="1" applyBorder="1" applyAlignment="1">
      <alignment vertical="center" wrapText="1"/>
    </xf>
    <xf numFmtId="0" fontId="33" fillId="4" borderId="0" xfId="6" applyFont="1" applyFill="1" applyBorder="1" applyAlignment="1">
      <alignment vertical="center"/>
    </xf>
    <xf numFmtId="0" fontId="33" fillId="4" borderId="20" xfId="6" applyFont="1" applyFill="1" applyBorder="1" applyAlignment="1">
      <alignment vertical="center" wrapText="1"/>
    </xf>
    <xf numFmtId="0" fontId="19" fillId="4" borderId="4" xfId="3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center" vertical="center"/>
    </xf>
    <xf numFmtId="0" fontId="21" fillId="0" borderId="0" xfId="8" applyFont="1" applyFill="1" applyAlignment="1">
      <alignment horizontal="left" vertical="center"/>
    </xf>
    <xf numFmtId="0" fontId="18" fillId="4" borderId="13" xfId="6" applyFont="1" applyFill="1" applyBorder="1" applyAlignment="1">
      <alignment horizontal="center" vertical="center" wrapText="1"/>
    </xf>
    <xf numFmtId="0" fontId="21" fillId="0" borderId="5" xfId="8" applyFont="1" applyFill="1" applyBorder="1" applyAlignment="1">
      <alignment vertical="center"/>
    </xf>
    <xf numFmtId="0" fontId="18" fillId="4" borderId="13" xfId="6" applyFont="1" applyFill="1" applyBorder="1" applyAlignment="1">
      <alignment vertical="center" wrapText="1"/>
    </xf>
    <xf numFmtId="0" fontId="18" fillId="4" borderId="14" xfId="6" applyFont="1" applyFill="1" applyBorder="1" applyAlignment="1">
      <alignment vertical="center" wrapText="1"/>
    </xf>
    <xf numFmtId="0" fontId="18" fillId="4" borderId="15" xfId="6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/>
    <xf numFmtId="0" fontId="0" fillId="5" borderId="21" xfId="0" applyFill="1" applyBorder="1" applyAlignment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8" fontId="21" fillId="0" borderId="0" xfId="0" applyNumberFormat="1" applyFont="1" applyFill="1" applyAlignment="1">
      <alignment wrapText="1"/>
    </xf>
    <xf numFmtId="0" fontId="34" fillId="0" borderId="0" xfId="0" applyFont="1" applyFill="1" applyAlignment="1">
      <alignment horizontal="left" vertical="center"/>
    </xf>
    <xf numFmtId="168" fontId="23" fillId="0" borderId="0" xfId="0" applyNumberFormat="1" applyFont="1" applyFill="1" applyAlignment="1">
      <alignment vertical="center" wrapText="1"/>
    </xf>
    <xf numFmtId="168" fontId="23" fillId="0" borderId="18" xfId="0" applyNumberFormat="1" applyFont="1" applyFill="1" applyBorder="1" applyAlignment="1">
      <alignment horizontal="center" vertical="center"/>
    </xf>
    <xf numFmtId="168" fontId="23" fillId="0" borderId="22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68" fontId="35" fillId="0" borderId="0" xfId="3" applyNumberFormat="1" applyFont="1" applyFill="1" applyAlignment="1">
      <alignment horizontal="center" vertical="center" wrapText="1"/>
    </xf>
    <xf numFmtId="168" fontId="1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168" fontId="21" fillId="0" borderId="0" xfId="0" applyNumberFormat="1" applyFont="1" applyFill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left"/>
    </xf>
    <xf numFmtId="3" fontId="0" fillId="0" borderId="0" xfId="0" applyNumberFormat="1"/>
    <xf numFmtId="168" fontId="21" fillId="5" borderId="0" xfId="0" applyNumberFormat="1" applyFont="1" applyFill="1" applyAlignment="1">
      <alignment vertical="center" wrapText="1"/>
    </xf>
    <xf numFmtId="3" fontId="23" fillId="0" borderId="0" xfId="10" applyNumberFormat="1" applyFont="1" applyFill="1" applyAlignment="1">
      <alignment horizontal="center" vertical="center"/>
    </xf>
    <xf numFmtId="168" fontId="21" fillId="0" borderId="0" xfId="0" applyNumberFormat="1" applyFont="1" applyFill="1" applyAlignment="1">
      <alignment horizontal="left" vertical="center" wrapText="1"/>
    </xf>
    <xf numFmtId="3" fontId="23" fillId="0" borderId="23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/>
    <xf numFmtId="168" fontId="21" fillId="0" borderId="0" xfId="0" applyNumberFormat="1" applyFont="1" applyFill="1" applyAlignment="1">
      <alignment vertical="center" wrapText="1"/>
    </xf>
    <xf numFmtId="0" fontId="0" fillId="0" borderId="0" xfId="0" quotePrefix="1" applyAlignment="1">
      <alignment horizontal="left"/>
    </xf>
    <xf numFmtId="0" fontId="18" fillId="4" borderId="6" xfId="6" applyFont="1" applyFill="1" applyBorder="1" applyAlignment="1">
      <alignment vertical="center" wrapText="1"/>
    </xf>
    <xf numFmtId="0" fontId="18" fillId="4" borderId="13" xfId="6" applyFont="1" applyFill="1" applyBorder="1" applyAlignment="1">
      <alignment vertical="center"/>
    </xf>
    <xf numFmtId="0" fontId="18" fillId="0" borderId="5" xfId="6" applyFont="1" applyFill="1" applyBorder="1" applyAlignment="1">
      <alignment horizontal="left" vertical="center" wrapText="1"/>
    </xf>
    <xf numFmtId="0" fontId="18" fillId="0" borderId="0" xfId="6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8" fontId="23" fillId="0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/>
    </xf>
    <xf numFmtId="168" fontId="21" fillId="5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16" fillId="0" borderId="0" xfId="0" applyFont="1"/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left" vertical="center"/>
    </xf>
    <xf numFmtId="168" fontId="12" fillId="0" borderId="0" xfId="0" applyNumberFormat="1" applyFont="1" applyFill="1" applyAlignment="1">
      <alignment wrapText="1"/>
    </xf>
    <xf numFmtId="168" fontId="23" fillId="0" borderId="0" xfId="0" applyNumberFormat="1" applyFont="1" applyFill="1" applyAlignment="1">
      <alignment wrapText="1"/>
    </xf>
    <xf numFmtId="0" fontId="0" fillId="5" borderId="24" xfId="0" applyFill="1" applyBorder="1" applyAlignment="1"/>
    <xf numFmtId="0" fontId="0" fillId="5" borderId="25" xfId="0" applyFill="1" applyBorder="1" applyAlignment="1"/>
    <xf numFmtId="168" fontId="34" fillId="0" borderId="0" xfId="0" applyNumberFormat="1" applyFont="1" applyFill="1" applyAlignment="1">
      <alignment horizontal="left" vertical="center"/>
    </xf>
    <xf numFmtId="0" fontId="0" fillId="7" borderId="0" xfId="0" applyFill="1"/>
    <xf numFmtId="0" fontId="18" fillId="4" borderId="14" xfId="6" applyFont="1" applyFill="1" applyBorder="1" applyAlignment="1">
      <alignment vertical="center"/>
    </xf>
    <xf numFmtId="0" fontId="23" fillId="4" borderId="14" xfId="6" applyFont="1" applyFill="1" applyBorder="1" applyAlignment="1">
      <alignment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8" fillId="4" borderId="26" xfId="6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/>
    </xf>
    <xf numFmtId="168" fontId="21" fillId="0" borderId="26" xfId="0" applyNumberFormat="1" applyFont="1" applyFill="1" applyBorder="1" applyAlignment="1">
      <alignment horizontal="center" vertical="center"/>
    </xf>
    <xf numFmtId="168" fontId="23" fillId="0" borderId="26" xfId="0" applyNumberFormat="1" applyFont="1" applyFill="1" applyBorder="1" applyAlignment="1">
      <alignment horizontal="center" vertical="center"/>
    </xf>
    <xf numFmtId="0" fontId="37" fillId="8" borderId="13" xfId="6" applyFont="1" applyFill="1" applyBorder="1" applyAlignment="1">
      <alignment vertical="top" wrapText="1"/>
    </xf>
    <xf numFmtId="0" fontId="37" fillId="8" borderId="14" xfId="6" applyFont="1" applyFill="1" applyBorder="1" applyAlignment="1">
      <alignment vertical="top" wrapText="1"/>
    </xf>
    <xf numFmtId="0" fontId="37" fillId="8" borderId="15" xfId="6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left" vertical="center"/>
    </xf>
    <xf numFmtId="168" fontId="23" fillId="0" borderId="6" xfId="0" applyNumberFormat="1" applyFont="1" applyFill="1" applyBorder="1" applyAlignment="1">
      <alignment horizontal="center" vertical="center"/>
    </xf>
    <xf numFmtId="168" fontId="21" fillId="0" borderId="6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8" fontId="23" fillId="0" borderId="2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8" fontId="38" fillId="0" borderId="0" xfId="0" applyNumberFormat="1" applyFont="1" applyFill="1" applyAlignment="1">
      <alignment horizontal="center" vertical="center"/>
    </xf>
    <xf numFmtId="0" fontId="0" fillId="0" borderId="6" xfId="0" applyBorder="1"/>
    <xf numFmtId="3" fontId="4" fillId="0" borderId="0" xfId="0" applyNumberFormat="1" applyFont="1" applyFill="1"/>
    <xf numFmtId="0" fontId="31" fillId="0" borderId="0" xfId="0" applyFont="1" applyFill="1"/>
    <xf numFmtId="0" fontId="20" fillId="5" borderId="0" xfId="4" applyFont="1" applyFill="1" applyBorder="1" applyAlignment="1">
      <alignment horizontal="left" vertical="center"/>
    </xf>
    <xf numFmtId="0" fontId="20" fillId="5" borderId="0" xfId="9" applyFont="1" applyFill="1" applyBorder="1" applyAlignment="1">
      <alignment horizontal="left" vertical="center"/>
    </xf>
    <xf numFmtId="2" fontId="11" fillId="0" borderId="4" xfId="1" applyNumberFormat="1" applyFont="1" applyBorder="1" applyAlignment="1">
      <alignment horizontal="right"/>
    </xf>
    <xf numFmtId="0" fontId="1" fillId="0" borderId="4" xfId="9" applyFont="1" applyFill="1" applyBorder="1" applyAlignment="1">
      <alignment vertical="center"/>
    </xf>
    <xf numFmtId="0" fontId="1" fillId="0" borderId="0" xfId="9" applyFont="1" applyFill="1" applyBorder="1" applyAlignment="1">
      <alignment vertical="center"/>
    </xf>
    <xf numFmtId="0" fontId="41" fillId="0" borderId="0" xfId="9" applyFont="1" applyFill="1" applyBorder="1" applyAlignment="1">
      <alignment vertical="center"/>
    </xf>
    <xf numFmtId="43" fontId="11" fillId="0" borderId="0" xfId="1" applyNumberFormat="1" applyFont="1" applyBorder="1" applyAlignment="1">
      <alignment horizontal="right"/>
    </xf>
    <xf numFmtId="2" fontId="11" fillId="0" borderId="0" xfId="1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6" borderId="28" xfId="0" applyFill="1" applyBorder="1"/>
    <xf numFmtId="0" fontId="0" fillId="6" borderId="5" xfId="0" applyFill="1" applyBorder="1"/>
    <xf numFmtId="0" fontId="0" fillId="6" borderId="29" xfId="0" applyFill="1" applyBorder="1"/>
    <xf numFmtId="0" fontId="24" fillId="4" borderId="6" xfId="6" applyFont="1" applyFill="1" applyBorder="1" applyAlignment="1">
      <alignment vertical="center" wrapText="1"/>
    </xf>
    <xf numFmtId="0" fontId="0" fillId="6" borderId="0" xfId="0" applyFill="1" applyBorder="1"/>
    <xf numFmtId="0" fontId="0" fillId="6" borderId="20" xfId="0" applyFill="1" applyBorder="1"/>
    <xf numFmtId="0" fontId="0" fillId="6" borderId="27" xfId="0" applyFill="1" applyBorder="1"/>
    <xf numFmtId="168" fontId="38" fillId="0" borderId="0" xfId="0" applyNumberFormat="1" applyFont="1" applyFill="1" applyBorder="1" applyAlignment="1">
      <alignment horizontal="center" vertical="center"/>
    </xf>
    <xf numFmtId="0" fontId="0" fillId="6" borderId="30" xfId="0" applyFill="1" applyBorder="1"/>
    <xf numFmtId="0" fontId="0" fillId="6" borderId="22" xfId="0" applyFill="1" applyBorder="1"/>
    <xf numFmtId="0" fontId="0" fillId="6" borderId="31" xfId="0" applyFill="1" applyBorder="1"/>
    <xf numFmtId="168" fontId="23" fillId="0" borderId="13" xfId="0" applyNumberFormat="1" applyFont="1" applyFill="1" applyBorder="1" applyAlignment="1">
      <alignment horizontal="center" vertical="center"/>
    </xf>
    <xf numFmtId="168" fontId="38" fillId="0" borderId="27" xfId="0" applyNumberFormat="1" applyFont="1" applyFill="1" applyBorder="1" applyAlignment="1">
      <alignment horizontal="center" vertical="center"/>
    </xf>
    <xf numFmtId="168" fontId="38" fillId="0" borderId="32" xfId="0" applyNumberFormat="1" applyFont="1" applyFill="1" applyBorder="1" applyAlignment="1">
      <alignment horizontal="center" vertical="center"/>
    </xf>
    <xf numFmtId="0" fontId="42" fillId="8" borderId="13" xfId="6" applyFont="1" applyFill="1" applyBorder="1" applyAlignment="1">
      <alignment vertical="top" wrapText="1"/>
    </xf>
    <xf numFmtId="0" fontId="42" fillId="8" borderId="14" xfId="6" applyFont="1" applyFill="1" applyBorder="1" applyAlignment="1">
      <alignment vertical="top" wrapText="1"/>
    </xf>
    <xf numFmtId="0" fontId="42" fillId="8" borderId="15" xfId="6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68" fontId="32" fillId="0" borderId="0" xfId="0" applyNumberFormat="1" applyFont="1" applyFill="1" applyBorder="1" applyAlignment="1">
      <alignment horizontal="right" vertical="center"/>
    </xf>
    <xf numFmtId="167" fontId="29" fillId="0" borderId="4" xfId="1" applyNumberFormat="1" applyFont="1" applyBorder="1" applyAlignment="1">
      <alignment horizontal="right"/>
    </xf>
    <xf numFmtId="1" fontId="29" fillId="0" borderId="4" xfId="1" applyNumberFormat="1" applyFont="1" applyBorder="1" applyAlignment="1">
      <alignment horizontal="right"/>
    </xf>
    <xf numFmtId="9" fontId="23" fillId="0" borderId="6" xfId="2" applyFont="1" applyFill="1" applyBorder="1" applyAlignment="1">
      <alignment horizontal="center" vertical="center"/>
    </xf>
    <xf numFmtId="0" fontId="0" fillId="0" borderId="0" xfId="0" applyFill="1" applyBorder="1"/>
    <xf numFmtId="168" fontId="43" fillId="0" borderId="0" xfId="0" applyNumberFormat="1" applyFont="1" applyFill="1" applyBorder="1" applyAlignment="1">
      <alignment horizontal="left" vertical="center" wrapText="1"/>
    </xf>
    <xf numFmtId="9" fontId="11" fillId="0" borderId="4" xfId="2" applyFont="1" applyBorder="1" applyAlignment="1">
      <alignment horizontal="right"/>
    </xf>
    <xf numFmtId="0" fontId="0" fillId="0" borderId="0" xfId="0" applyFont="1" applyFill="1" applyBorder="1"/>
    <xf numFmtId="165" fontId="11" fillId="0" borderId="4" xfId="2" applyNumberFormat="1" applyFont="1" applyBorder="1" applyAlignment="1">
      <alignment horizontal="right"/>
    </xf>
    <xf numFmtId="0" fontId="18" fillId="4" borderId="14" xfId="6" applyFont="1" applyFill="1" applyBorder="1" applyAlignment="1">
      <alignment horizontal="left" vertical="center"/>
    </xf>
    <xf numFmtId="0" fontId="18" fillId="4" borderId="14" xfId="6" applyFont="1" applyFill="1" applyBorder="1" applyAlignment="1">
      <alignment horizontal="center" vertical="center" wrapText="1"/>
    </xf>
    <xf numFmtId="0" fontId="18" fillId="4" borderId="15" xfId="6" applyFont="1" applyFill="1" applyBorder="1" applyAlignment="1">
      <alignment horizontal="center" vertical="center" wrapText="1"/>
    </xf>
    <xf numFmtId="0" fontId="2" fillId="0" borderId="0" xfId="3" applyFont="1"/>
    <xf numFmtId="0" fontId="4" fillId="0" borderId="0" xfId="4" applyFont="1" applyFill="1"/>
    <xf numFmtId="169" fontId="10" fillId="0" borderId="4" xfId="2" applyNumberFormat="1" applyFont="1" applyFill="1" applyBorder="1"/>
    <xf numFmtId="170" fontId="11" fillId="0" borderId="4" xfId="1" applyNumberFormat="1" applyFont="1" applyBorder="1"/>
    <xf numFmtId="165" fontId="21" fillId="0" borderId="0" xfId="8" applyNumberFormat="1" applyFont="1" applyFill="1" applyAlignment="1">
      <alignment horizontal="center" vertical="center"/>
    </xf>
    <xf numFmtId="169" fontId="21" fillId="0" borderId="0" xfId="2" applyNumberFormat="1" applyFont="1" applyFill="1" applyAlignment="1">
      <alignment horizontal="center" vertical="center"/>
    </xf>
    <xf numFmtId="0" fontId="1" fillId="5" borderId="17" xfId="0" applyFont="1" applyFill="1" applyBorder="1"/>
    <xf numFmtId="0" fontId="1" fillId="5" borderId="33" xfId="0" applyFont="1" applyFill="1" applyBorder="1"/>
    <xf numFmtId="168" fontId="21" fillId="5" borderId="4" xfId="0" applyNumberFormat="1" applyFont="1" applyFill="1" applyBorder="1" applyAlignment="1">
      <alignment vertical="center" wrapText="1"/>
    </xf>
    <xf numFmtId="168" fontId="21" fillId="5" borderId="16" xfId="0" applyNumberFormat="1" applyFont="1" applyFill="1" applyBorder="1" applyAlignment="1">
      <alignment vertical="center" wrapText="1"/>
    </xf>
    <xf numFmtId="168" fontId="0" fillId="0" borderId="0" xfId="0" applyNumberFormat="1" applyFill="1"/>
    <xf numFmtId="166" fontId="21" fillId="0" borderId="0" xfId="6" applyNumberFormat="1" applyFont="1" applyFill="1" applyBorder="1" applyAlignment="1">
      <alignment horizontal="center" vertical="center" wrapText="1"/>
    </xf>
    <xf numFmtId="169" fontId="21" fillId="0" borderId="4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18" fillId="4" borderId="6" xfId="6" applyFont="1" applyFill="1" applyBorder="1" applyAlignment="1">
      <alignment horizontal="left" vertical="center" wrapText="1"/>
    </xf>
    <xf numFmtId="0" fontId="7" fillId="4" borderId="13" xfId="6" applyFont="1" applyFill="1" applyBorder="1" applyAlignment="1">
      <alignment horizontal="left" vertical="center"/>
    </xf>
    <xf numFmtId="0" fontId="7" fillId="4" borderId="14" xfId="6" applyFont="1" applyFill="1" applyBorder="1" applyAlignment="1">
      <alignment horizontal="left" vertical="center"/>
    </xf>
    <xf numFmtId="0" fontId="18" fillId="4" borderId="15" xfId="6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1">
    <cellStyle name="20% - Accent2" xfId="4" builtinId="34"/>
    <cellStyle name="40% - Accent6" xfId="5" builtinId="51"/>
    <cellStyle name="Comma" xfId="1" builtinId="3"/>
    <cellStyle name="Explanatory Text" xfId="3" builtinId="53"/>
    <cellStyle name="Hyperlink" xfId="7" builtinId="8"/>
    <cellStyle name="Normal" xfId="0" builtinId="0"/>
    <cellStyle name="Normal - Style1 2" xfId="8"/>
    <cellStyle name="Normal 2 2 7 3" xfId="10"/>
    <cellStyle name="Normal 2 3" xfId="6"/>
    <cellStyle name="Normal 48 2" xfId="9"/>
    <cellStyle name="Percent" xfId="2" builtinId="5"/>
  </cellStyles>
  <dxfs count="25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109764</xdr:colOff>
      <xdr:row>1</xdr:row>
      <xdr:rowOff>79829</xdr:rowOff>
    </xdr:from>
    <xdr:to>
      <xdr:col>1</xdr:col>
      <xdr:colOff>2186214</xdr:colOff>
      <xdr:row>1</xdr:row>
      <xdr:rowOff>607786</xdr:rowOff>
    </xdr:to>
    <xdr:pic>
      <xdr:nvPicPr>
        <xdr:cNvPr id="2" name="Picture 1" descr="cid:image001.png@01CCFBA6.65191FB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263979"/>
          <a:ext cx="2076450" cy="527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53"/>
  <sheetViews>
    <sheetView tabSelected="1" workbookViewId="0">
      <selection activeCell="D60" sqref="D60"/>
    </sheetView>
  </sheetViews>
  <sheetFormatPr defaultRowHeight="14.5" x14ac:dyDescent="0.35"/>
  <cols>
    <col min="3" max="3" width="30.453125" bestFit="1" customWidth="1"/>
    <col min="4" max="4" width="36.26953125" bestFit="1" customWidth="1"/>
    <col min="5" max="5" width="93.81640625" bestFit="1" customWidth="1"/>
  </cols>
  <sheetData>
    <row r="1" spans="3:5" ht="15" thickBot="1" x14ac:dyDescent="0.4"/>
    <row r="2" spans="3:5" ht="18.649999999999999" customHeight="1" thickBot="1" x14ac:dyDescent="0.4">
      <c r="C2" s="260"/>
      <c r="D2" s="261"/>
      <c r="E2" s="262" t="s">
        <v>2</v>
      </c>
    </row>
    <row r="3" spans="3:5" ht="15" thickBot="1" x14ac:dyDescent="0.4">
      <c r="C3" s="259" t="s">
        <v>3</v>
      </c>
      <c r="D3" s="4" t="s">
        <v>4</v>
      </c>
      <c r="E3" s="5" t="s">
        <v>5</v>
      </c>
    </row>
    <row r="4" spans="3:5" x14ac:dyDescent="0.35">
      <c r="C4" s="3"/>
      <c r="D4" s="4" t="s">
        <v>6</v>
      </c>
      <c r="E4" s="5" t="s">
        <v>7</v>
      </c>
    </row>
    <row r="5" spans="3:5" x14ac:dyDescent="0.35">
      <c r="C5" s="3"/>
      <c r="D5" s="4" t="s">
        <v>8</v>
      </c>
      <c r="E5" s="5" t="s">
        <v>480</v>
      </c>
    </row>
    <row r="6" spans="3:5" x14ac:dyDescent="0.35">
      <c r="C6" s="3"/>
      <c r="D6" s="4" t="s">
        <v>9</v>
      </c>
      <c r="E6" s="5" t="s">
        <v>481</v>
      </c>
    </row>
    <row r="7" spans="3:5" x14ac:dyDescent="0.35">
      <c r="C7" s="3"/>
      <c r="D7" s="6"/>
      <c r="E7" s="6"/>
    </row>
    <row r="8" spans="3:5" ht="15" thickBot="1" x14ac:dyDescent="0.4">
      <c r="C8" s="3"/>
      <c r="D8" s="6"/>
      <c r="E8" s="6"/>
    </row>
    <row r="9" spans="3:5" ht="15" thickBot="1" x14ac:dyDescent="0.4">
      <c r="C9" s="259" t="s">
        <v>10</v>
      </c>
      <c r="D9" s="4" t="s">
        <v>11</v>
      </c>
      <c r="E9" s="6"/>
    </row>
    <row r="10" spans="3:5" x14ac:dyDescent="0.35">
      <c r="C10" s="3"/>
      <c r="D10" s="4" t="s">
        <v>12</v>
      </c>
      <c r="E10" s="6"/>
    </row>
    <row r="11" spans="3:5" x14ac:dyDescent="0.35">
      <c r="D11" s="4" t="s">
        <v>13</v>
      </c>
      <c r="E11" s="7"/>
    </row>
    <row r="12" spans="3:5" x14ac:dyDescent="0.35">
      <c r="D12" s="4" t="s">
        <v>0</v>
      </c>
      <c r="E12" s="6"/>
    </row>
    <row r="13" spans="3:5" x14ac:dyDescent="0.35">
      <c r="D13" s="4" t="s">
        <v>14</v>
      </c>
      <c r="E13" s="6"/>
    </row>
    <row r="14" spans="3:5" x14ac:dyDescent="0.35">
      <c r="D14" s="4" t="s">
        <v>15</v>
      </c>
      <c r="E14" s="6"/>
    </row>
    <row r="15" spans="3:5" x14ac:dyDescent="0.35">
      <c r="D15" s="4" t="s">
        <v>16</v>
      </c>
      <c r="E15" s="6"/>
    </row>
    <row r="16" spans="3:5" x14ac:dyDescent="0.35">
      <c r="D16" s="4" t="s">
        <v>17</v>
      </c>
      <c r="E16" s="6"/>
    </row>
    <row r="17" spans="4:5" x14ac:dyDescent="0.35">
      <c r="D17" s="4" t="s">
        <v>18</v>
      </c>
      <c r="E17" s="6"/>
    </row>
    <row r="18" spans="4:5" x14ac:dyDescent="0.35">
      <c r="D18" s="4" t="s">
        <v>365</v>
      </c>
      <c r="E18" s="6"/>
    </row>
    <row r="19" spans="4:5" x14ac:dyDescent="0.35">
      <c r="D19" s="4" t="s">
        <v>366</v>
      </c>
      <c r="E19" s="6"/>
    </row>
    <row r="20" spans="4:5" x14ac:dyDescent="0.35">
      <c r="D20" s="4" t="s">
        <v>19</v>
      </c>
    </row>
    <row r="21" spans="4:5" x14ac:dyDescent="0.35">
      <c r="D21" s="4" t="s">
        <v>20</v>
      </c>
    </row>
    <row r="22" spans="4:5" x14ac:dyDescent="0.35">
      <c r="D22" s="4" t="s">
        <v>21</v>
      </c>
    </row>
    <row r="23" spans="4:5" x14ac:dyDescent="0.35">
      <c r="D23" s="4" t="s">
        <v>22</v>
      </c>
    </row>
    <row r="24" spans="4:5" x14ac:dyDescent="0.35">
      <c r="D24" s="4" t="s">
        <v>400</v>
      </c>
    </row>
    <row r="25" spans="4:5" x14ac:dyDescent="0.35">
      <c r="D25" s="4" t="s">
        <v>446</v>
      </c>
    </row>
    <row r="26" spans="4:5" x14ac:dyDescent="0.35">
      <c r="D26" s="4" t="s">
        <v>402</v>
      </c>
    </row>
    <row r="27" spans="4:5" x14ac:dyDescent="0.35">
      <c r="D27" s="4" t="s">
        <v>403</v>
      </c>
    </row>
    <row r="28" spans="4:5" x14ac:dyDescent="0.35">
      <c r="D28" s="4" t="s">
        <v>404</v>
      </c>
    </row>
    <row r="29" spans="4:5" x14ac:dyDescent="0.35">
      <c r="D29" s="4" t="s">
        <v>23</v>
      </c>
    </row>
    <row r="30" spans="4:5" x14ac:dyDescent="0.35">
      <c r="D30" s="4"/>
    </row>
    <row r="31" spans="4:5" x14ac:dyDescent="0.35">
      <c r="D31" s="4" t="s">
        <v>24</v>
      </c>
    </row>
    <row r="32" spans="4:5" x14ac:dyDescent="0.35">
      <c r="D32" s="4" t="s">
        <v>25</v>
      </c>
    </row>
    <row r="33" spans="3:4" x14ac:dyDescent="0.35">
      <c r="D33" s="4" t="s">
        <v>26</v>
      </c>
    </row>
    <row r="34" spans="3:4" x14ac:dyDescent="0.35">
      <c r="D34" s="4" t="s">
        <v>1</v>
      </c>
    </row>
    <row r="35" spans="3:4" x14ac:dyDescent="0.35">
      <c r="D35" s="4" t="s">
        <v>27</v>
      </c>
    </row>
    <row r="36" spans="3:4" x14ac:dyDescent="0.35">
      <c r="D36" s="4" t="s">
        <v>21</v>
      </c>
    </row>
    <row r="37" spans="3:4" x14ac:dyDescent="0.35">
      <c r="D37" s="4" t="s">
        <v>400</v>
      </c>
    </row>
    <row r="38" spans="3:4" x14ac:dyDescent="0.35">
      <c r="D38" s="4" t="s">
        <v>446</v>
      </c>
    </row>
    <row r="39" spans="3:4" x14ac:dyDescent="0.35">
      <c r="D39" s="4" t="s">
        <v>402</v>
      </c>
    </row>
    <row r="40" spans="3:4" x14ac:dyDescent="0.35">
      <c r="D40" s="4" t="s">
        <v>403</v>
      </c>
    </row>
    <row r="41" spans="3:4" x14ac:dyDescent="0.35">
      <c r="D41" s="4" t="s">
        <v>404</v>
      </c>
    </row>
    <row r="42" spans="3:4" x14ac:dyDescent="0.35">
      <c r="D42" s="4"/>
    </row>
    <row r="43" spans="3:4" ht="15" thickBot="1" x14ac:dyDescent="0.4">
      <c r="D43" s="4"/>
    </row>
    <row r="44" spans="3:4" ht="15" thickBot="1" x14ac:dyDescent="0.4">
      <c r="C44" s="17" t="s">
        <v>28</v>
      </c>
      <c r="D44" s="4" t="s">
        <v>478</v>
      </c>
    </row>
    <row r="45" spans="3:4" x14ac:dyDescent="0.35">
      <c r="D45" s="4" t="s">
        <v>30</v>
      </c>
    </row>
    <row r="46" spans="3:4" x14ac:dyDescent="0.35">
      <c r="D46" s="4" t="s">
        <v>31</v>
      </c>
    </row>
    <row r="47" spans="3:4" x14ac:dyDescent="0.35">
      <c r="D47" s="4" t="s">
        <v>32</v>
      </c>
    </row>
    <row r="48" spans="3:4" x14ac:dyDescent="0.35">
      <c r="D48" s="4" t="s">
        <v>29</v>
      </c>
    </row>
    <row r="49" spans="4:4" x14ac:dyDescent="0.35">
      <c r="D49" s="4" t="s">
        <v>33</v>
      </c>
    </row>
    <row r="50" spans="4:4" x14ac:dyDescent="0.35">
      <c r="D50" s="4" t="s">
        <v>479</v>
      </c>
    </row>
    <row r="51" spans="4:4" x14ac:dyDescent="0.35">
      <c r="D51" s="4"/>
    </row>
    <row r="52" spans="4:4" x14ac:dyDescent="0.35">
      <c r="D52" s="4"/>
    </row>
    <row r="53" spans="4:4" x14ac:dyDescent="0.35">
      <c r="D53" s="4"/>
    </row>
  </sheetData>
  <sheetProtection algorithmName="SHA-512" hashValue="7+H2ihfutIP4SKF3wBoVhpLxEiO4Jb/eUtOjLfbPyD4JP3xckQN8pNpcejgQnSq4rJukodMihrlLhWfttkO0kQ==" saltValue="phqMhft/c7cBRD32olVYZg==" spinCount="100000" sheet="1" objects="1" scenarios="1"/>
  <hyperlinks>
    <hyperlink ref="D3" location="'Change Log'!A1" display="Change Log"/>
    <hyperlink ref="D4" location="Inputs!A1" display="Inputs"/>
    <hyperlink ref="D5" location="'Uncertainty Mechanism '!A1" display="Uncertainty Mechanism "/>
    <hyperlink ref="D6" location="Summary!A1" display="Summary"/>
    <hyperlink ref="D9" location="'Uncertainty Mechanism '!B10" display="Traffic Management Act"/>
    <hyperlink ref="D10" location="'Uncertainty Mechanism '!B23" display="Pressure Reduction Stations"/>
    <hyperlink ref="D11" location="'Uncertainty Mechanism '!B35" display="7 Bar Mains"/>
    <hyperlink ref="D12" location="'Uncertainty Mechanism '!B48" display="Infill"/>
    <hyperlink ref="D13" location="'Uncertainty Mechanism '!B65" display="Properties Passed"/>
    <hyperlink ref="D14" location="'Uncertainty Mechanism '!B81" display="Security of Supply"/>
    <hyperlink ref="D15" location="'Uncertainty Mechanism '!B106" display="Individually Funded"/>
    <hyperlink ref="D16" location="'Uncertainty Mechanism '!B126" display="Domestic Meters"/>
    <hyperlink ref="D17" location="'Uncertainty Mechanism '!B182" display="Domestic Services"/>
    <hyperlink ref="D18" location="'Uncertainty Mechanism '!B201" display="Industrial &amp; Commercial Meters"/>
    <hyperlink ref="D19" location="'Uncertainty Mechanism '!B360" display="Industrial &amp; Commercial Services"/>
    <hyperlink ref="D20" location="'Uncertainty Mechanism '!B400" display="Other Capex"/>
    <hyperlink ref="D21" location="'Uncertainty Mechanism '!B412" display="Projects of Specific Engineering Difficulty (SPEDs)"/>
    <hyperlink ref="D22" location="'Uncertainty Mechanism '!B425" display="Additional Projects (Additional Development Areas)"/>
    <hyperlink ref="D23" location="'Uncertainty Mechanism '!B438" display="Capex Materiality Threshold"/>
    <hyperlink ref="D29" location="'Uncertainty Mechanism '!B511" display="Capex Risk Sharing Mechanism "/>
    <hyperlink ref="D31" location="'Uncertainty Mechanism '!B556" display="Network Rates"/>
    <hyperlink ref="D32" location="'Uncertainty Mechanism '!B565" display="Licence Fees"/>
    <hyperlink ref="D33" location="'Uncertainty Mechanism '!B574" display="Supplier of Last Resort"/>
    <hyperlink ref="D34" location="'Uncertainty Mechanism '!B583" display="Cost to Serve"/>
    <hyperlink ref="D35" location="'Uncertainty Mechanism '!B592" display="Opex Materiality Threshold "/>
    <hyperlink ref="D36" location="'Uncertainty Mechanism '!B602" display="Additional Projects (Additional Development Areas)"/>
    <hyperlink ref="D44" location="Summary!J9" display="Total UM Adjustment (excl. RoR)"/>
    <hyperlink ref="D48" location="Summary!J18" display="Total Rate of Return Adjustment"/>
    <hyperlink ref="D45" location="Summary!U24" display="Capex 40 Year Adjustment"/>
    <hyperlink ref="D46" location="Summary!U31" display="Capex 15 Year Adjustment"/>
    <hyperlink ref="D47" location="Summary!U36" display="Capex 5 Year Adjustment"/>
    <hyperlink ref="D49" location="Summary!AE16" display="Opex Adjustment "/>
    <hyperlink ref="D24" location="'Uncertainty Mechanism '!B451" display="Energy Strategy"/>
    <hyperlink ref="D25" location="'Uncertainty Mechanism '!B463" display="Future Consumer Protection Development"/>
    <hyperlink ref="D26" location="'Uncertainty Mechanism '!B475" display="GDN Meter Inspection Costs"/>
    <hyperlink ref="D27" location="'Uncertainty Mechanism '!B487" display="GDN Meter Reading Costs"/>
    <hyperlink ref="D28" location="'Uncertainty Mechanism '!B499" display="New Meter Specification"/>
    <hyperlink ref="D37" location="'Uncertainty Mechanism '!B612" display="Energy Strategy"/>
    <hyperlink ref="D38" location="'Uncertainty Mechanism '!B621" display="Future Consumer Protection Development"/>
    <hyperlink ref="D39" location="'Uncertainty Mechanism '!B630" display="GDN Meter Inspection Costs"/>
    <hyperlink ref="D40" location="'Uncertainty Mechanism '!B639" display="GDN Meter Reading Costs"/>
    <hyperlink ref="D41" location="'Uncertainty Mechanism '!B648" display="New Meter Specification"/>
    <hyperlink ref="D50" location="Summary!J27" display="Total UM Adjustment (incl. RoR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/>
  </sheetViews>
  <sheetFormatPr defaultRowHeight="14.5" x14ac:dyDescent="0.35"/>
  <cols>
    <col min="2" max="2" width="10.26953125" bestFit="1" customWidth="1"/>
    <col min="3" max="3" width="40.54296875" customWidth="1"/>
    <col min="4" max="4" width="10" bestFit="1" customWidth="1"/>
    <col min="5" max="5" width="8.54296875" bestFit="1" customWidth="1"/>
  </cols>
  <sheetData>
    <row r="2" spans="2:5" x14ac:dyDescent="0.35">
      <c r="B2" s="263" t="s">
        <v>4</v>
      </c>
      <c r="C2" s="264"/>
      <c r="D2" s="264"/>
      <c r="E2" s="265"/>
    </row>
    <row r="3" spans="2:5" x14ac:dyDescent="0.35">
      <c r="B3" s="8" t="s">
        <v>34</v>
      </c>
      <c r="C3" s="9" t="s">
        <v>35</v>
      </c>
      <c r="D3" s="8" t="s">
        <v>36</v>
      </c>
      <c r="E3" s="8" t="s">
        <v>37</v>
      </c>
    </row>
    <row r="4" spans="2:5" x14ac:dyDescent="0.35">
      <c r="B4" s="8"/>
      <c r="C4" s="8"/>
      <c r="D4" s="8"/>
      <c r="E4" s="8"/>
    </row>
    <row r="5" spans="2:5" x14ac:dyDescent="0.35">
      <c r="B5" s="8"/>
      <c r="C5" s="8"/>
      <c r="D5" s="8"/>
      <c r="E5" s="8"/>
    </row>
    <row r="6" spans="2:5" x14ac:dyDescent="0.35">
      <c r="B6" s="8"/>
      <c r="C6" s="8"/>
      <c r="D6" s="8"/>
      <c r="E6" s="8"/>
    </row>
    <row r="7" spans="2:5" x14ac:dyDescent="0.35">
      <c r="B7" s="8"/>
      <c r="C7" s="8"/>
      <c r="D7" s="8"/>
      <c r="E7" s="8"/>
    </row>
    <row r="8" spans="2:5" x14ac:dyDescent="0.35">
      <c r="B8" s="8"/>
      <c r="C8" s="8"/>
      <c r="D8" s="8"/>
      <c r="E8" s="8"/>
    </row>
    <row r="9" spans="2:5" x14ac:dyDescent="0.35">
      <c r="B9" s="8"/>
      <c r="C9" s="8"/>
      <c r="D9" s="8"/>
      <c r="E9" s="8"/>
    </row>
    <row r="10" spans="2:5" x14ac:dyDescent="0.35">
      <c r="B10" s="8"/>
      <c r="C10" s="8"/>
      <c r="D10" s="8"/>
      <c r="E10" s="8"/>
    </row>
    <row r="11" spans="2:5" x14ac:dyDescent="0.35">
      <c r="B11" s="8"/>
      <c r="C11" s="8"/>
      <c r="D11" s="8"/>
      <c r="E11" s="8"/>
    </row>
    <row r="12" spans="2:5" x14ac:dyDescent="0.35">
      <c r="B12" s="8"/>
      <c r="C12" s="8"/>
      <c r="D12" s="8"/>
      <c r="E12" s="8"/>
    </row>
    <row r="13" spans="2:5" x14ac:dyDescent="0.35">
      <c r="B13" s="8"/>
      <c r="C13" s="8"/>
      <c r="D13" s="8"/>
      <c r="E13" s="8"/>
    </row>
    <row r="14" spans="2:5" x14ac:dyDescent="0.35">
      <c r="B14" s="8"/>
      <c r="C14" s="8"/>
      <c r="D14" s="8"/>
      <c r="E14" s="8"/>
    </row>
    <row r="15" spans="2:5" x14ac:dyDescent="0.35">
      <c r="B15" s="8"/>
      <c r="C15" s="8"/>
      <c r="D15" s="8"/>
      <c r="E15" s="8"/>
    </row>
    <row r="16" spans="2:5" x14ac:dyDescent="0.35">
      <c r="B16" s="8"/>
      <c r="C16" s="8"/>
      <c r="D16" s="8"/>
      <c r="E16" s="8"/>
    </row>
    <row r="17" spans="2:5" x14ac:dyDescent="0.35">
      <c r="B17" s="8"/>
      <c r="C17" s="8"/>
      <c r="D17" s="8"/>
      <c r="E17" s="8"/>
    </row>
    <row r="18" spans="2:5" x14ac:dyDescent="0.35">
      <c r="B18" s="8"/>
      <c r="C18" s="8"/>
      <c r="D18" s="8"/>
      <c r="E18" s="8"/>
    </row>
    <row r="19" spans="2:5" x14ac:dyDescent="0.35">
      <c r="B19" s="8"/>
      <c r="C19" s="8"/>
      <c r="D19" s="8"/>
      <c r="E19" s="8"/>
    </row>
    <row r="20" spans="2:5" x14ac:dyDescent="0.35">
      <c r="B20" s="8"/>
      <c r="C20" s="8"/>
      <c r="D20" s="8"/>
      <c r="E20" s="8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H629"/>
  <sheetViews>
    <sheetView zoomScale="80" zoomScaleNormal="80" workbookViewId="0">
      <pane ySplit="4" topLeftCell="A5" activePane="bottomLeft" state="frozen"/>
      <selection activeCell="P46" sqref="P46"/>
      <selection pane="bottomLeft" activeCell="W424" sqref="W424"/>
    </sheetView>
  </sheetViews>
  <sheetFormatPr defaultRowHeight="14.5" x14ac:dyDescent="0.35"/>
  <cols>
    <col min="1" max="1" width="60.453125" style="14" customWidth="1"/>
    <col min="2" max="2" width="21.26953125" customWidth="1"/>
    <col min="3" max="3" width="1.453125" customWidth="1"/>
    <col min="4" max="4" width="12.54296875" bestFit="1" customWidth="1"/>
    <col min="5" max="9" width="14.7265625" bestFit="1" customWidth="1"/>
    <col min="10" max="10" width="14.7265625" customWidth="1"/>
    <col min="11" max="11" width="16.54296875" customWidth="1"/>
    <col min="12" max="12" width="71.7265625" bestFit="1" customWidth="1"/>
    <col min="13" max="13" width="8.7265625" customWidth="1"/>
    <col min="14" max="14" width="48.81640625" bestFit="1" customWidth="1"/>
    <col min="15" max="15" width="20.1796875" customWidth="1"/>
    <col min="17" max="22" width="11.26953125" bestFit="1" customWidth="1"/>
    <col min="25" max="25" width="48.81640625" bestFit="1" customWidth="1"/>
    <col min="26" max="26" width="20.7265625" customWidth="1"/>
  </cols>
  <sheetData>
    <row r="1" spans="1:60" s="13" customFormat="1" ht="28.5" customHeight="1" thickBot="1" x14ac:dyDescent="0.35">
      <c r="A1" s="131"/>
      <c r="B1" s="242" t="s">
        <v>422</v>
      </c>
      <c r="C1" s="242"/>
      <c r="D1" s="242"/>
      <c r="E1" s="242"/>
      <c r="F1" s="242"/>
      <c r="G1" s="242"/>
      <c r="H1" s="242"/>
      <c r="I1" s="243"/>
      <c r="J1" s="244"/>
      <c r="K1" s="10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x14ac:dyDescent="0.35"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60" ht="15" thickBot="1" x14ac:dyDescent="0.4">
      <c r="B3" s="15" t="s">
        <v>38</v>
      </c>
      <c r="D3" s="15" t="s">
        <v>39</v>
      </c>
      <c r="J3" s="15" t="s">
        <v>40</v>
      </c>
      <c r="K3" s="10"/>
      <c r="L3" s="10"/>
      <c r="M3" s="10"/>
      <c r="N3" s="10"/>
      <c r="O3" s="10"/>
      <c r="P3" s="10"/>
      <c r="Q3" s="10"/>
      <c r="R3" s="10"/>
      <c r="S3" s="12"/>
      <c r="T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60" s="13" customFormat="1" ht="12.65" customHeight="1" thickBot="1" x14ac:dyDescent="0.4">
      <c r="A4" s="14"/>
      <c r="B4" s="16"/>
      <c r="C4" s="16"/>
      <c r="D4" s="17">
        <v>2022</v>
      </c>
      <c r="E4" s="17">
        <v>2023</v>
      </c>
      <c r="F4" s="18">
        <v>2024</v>
      </c>
      <c r="G4" s="19">
        <v>2025</v>
      </c>
      <c r="H4" s="19">
        <v>2026</v>
      </c>
      <c r="I4" s="19">
        <v>2027</v>
      </c>
      <c r="J4" s="20">
        <v>2028</v>
      </c>
      <c r="K4" s="10"/>
      <c r="L4" s="21" t="s">
        <v>41</v>
      </c>
      <c r="M4" s="12"/>
      <c r="N4" s="21" t="s">
        <v>431</v>
      </c>
      <c r="O4" s="21"/>
      <c r="P4" s="21">
        <f>D4</f>
        <v>2022</v>
      </c>
      <c r="Q4" s="21">
        <f>E4</f>
        <v>2023</v>
      </c>
      <c r="R4" s="21">
        <f t="shared" ref="R4:V4" si="0">F4</f>
        <v>2024</v>
      </c>
      <c r="S4" s="21">
        <f t="shared" si="0"/>
        <v>2025</v>
      </c>
      <c r="T4" s="21">
        <f t="shared" si="0"/>
        <v>2026</v>
      </c>
      <c r="U4" s="21">
        <f t="shared" si="0"/>
        <v>2027</v>
      </c>
      <c r="V4" s="21">
        <f t="shared" si="0"/>
        <v>2028</v>
      </c>
      <c r="W4"/>
      <c r="X4"/>
      <c r="Y4"/>
      <c r="Z4"/>
      <c r="AA4"/>
      <c r="AB4"/>
      <c r="AC4"/>
      <c r="AD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60" x14ac:dyDescent="0.35">
      <c r="K5" s="10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60" s="27" customFormat="1" ht="15.65" customHeight="1" x14ac:dyDescent="0.35">
      <c r="A6" s="22" t="s">
        <v>42</v>
      </c>
      <c r="B6" s="23"/>
      <c r="C6" s="24"/>
      <c r="D6" s="2"/>
      <c r="E6" s="25" t="s">
        <v>316</v>
      </c>
      <c r="F6" s="25"/>
      <c r="G6" s="212"/>
      <c r="H6" s="213"/>
      <c r="I6" s="213"/>
      <c r="J6" s="214"/>
      <c r="K6" s="10"/>
      <c r="L6" s="26"/>
      <c r="M6" s="12"/>
      <c r="N6" s="12"/>
      <c r="O6" s="12"/>
      <c r="P6" s="12"/>
      <c r="Q6" s="12"/>
      <c r="R6" s="12"/>
      <c r="S6" s="12"/>
      <c r="T6" s="12"/>
      <c r="U6" s="12"/>
      <c r="V6" s="12"/>
      <c r="W6"/>
      <c r="X6"/>
      <c r="Y6"/>
      <c r="Z6"/>
      <c r="AA6"/>
      <c r="AB6"/>
      <c r="AC6"/>
      <c r="AD6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60" s="27" customFormat="1" ht="15.65" customHeight="1" x14ac:dyDescent="0.35">
      <c r="A7" s="28"/>
      <c r="B7" s="2"/>
      <c r="C7" s="2"/>
      <c r="D7" s="2"/>
      <c r="E7" s="26"/>
      <c r="F7" s="26"/>
      <c r="G7" s="26"/>
      <c r="H7" s="26"/>
      <c r="I7" s="26"/>
      <c r="J7" s="26"/>
      <c r="K7" s="10"/>
      <c r="L7" s="26"/>
      <c r="M7" s="12"/>
      <c r="N7" s="12"/>
      <c r="O7" s="12"/>
      <c r="P7" s="12"/>
      <c r="Q7" s="12"/>
      <c r="R7" s="12"/>
      <c r="S7" s="12"/>
      <c r="T7" s="12"/>
      <c r="U7" s="12"/>
      <c r="V7" s="12"/>
      <c r="W7"/>
      <c r="X7"/>
      <c r="Y7"/>
      <c r="Z7"/>
      <c r="AA7"/>
      <c r="AB7"/>
      <c r="AC7"/>
      <c r="AD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60" s="34" customFormat="1" x14ac:dyDescent="0.35">
      <c r="A8" s="22" t="s">
        <v>43</v>
      </c>
      <c r="B8" s="29"/>
      <c r="C8" s="30"/>
      <c r="D8" s="31"/>
      <c r="E8" s="32">
        <v>1.0563108641975303E-2</v>
      </c>
      <c r="F8" s="32">
        <v>4.0230658641975302E-2</v>
      </c>
      <c r="G8" s="32">
        <v>5.9636308641975305E-2</v>
      </c>
      <c r="H8" s="32">
        <v>5.3937758641975309E-2</v>
      </c>
      <c r="I8" s="32">
        <v>5.3937758641975309E-2</v>
      </c>
      <c r="J8" s="32">
        <v>5.3937758641975309E-2</v>
      </c>
      <c r="K8" s="10"/>
      <c r="L8" s="33" t="s">
        <v>429</v>
      </c>
      <c r="M8" s="31"/>
      <c r="N8"/>
      <c r="O8"/>
      <c r="P8"/>
      <c r="W8"/>
      <c r="X8"/>
      <c r="Y8"/>
      <c r="Z8"/>
      <c r="AA8"/>
      <c r="AB8"/>
      <c r="AC8"/>
      <c r="AD8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60" s="34" customFormat="1" x14ac:dyDescent="0.35">
      <c r="A9" s="22" t="s">
        <v>44</v>
      </c>
      <c r="B9" s="29">
        <v>0</v>
      </c>
      <c r="C9" s="30"/>
      <c r="D9" s="31"/>
      <c r="E9" s="31"/>
      <c r="F9" s="31"/>
      <c r="G9" s="31"/>
      <c r="H9" s="31"/>
      <c r="I9" s="31"/>
      <c r="J9" s="31"/>
      <c r="K9" s="10"/>
      <c r="L9" s="31"/>
      <c r="M9" s="31"/>
      <c r="N9"/>
      <c r="O9"/>
      <c r="P9"/>
      <c r="W9"/>
      <c r="X9"/>
      <c r="Y9"/>
      <c r="Z9"/>
      <c r="AA9"/>
      <c r="AB9"/>
      <c r="AC9"/>
      <c r="AD9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60" s="34" customFormat="1" x14ac:dyDescent="0.35">
      <c r="A10" s="22" t="s">
        <v>45</v>
      </c>
      <c r="B10" s="29"/>
      <c r="C10" s="30"/>
      <c r="D10" s="31"/>
      <c r="E10" s="35">
        <f>F10*(1+E8)</f>
        <v>1.2373137763985298</v>
      </c>
      <c r="F10" s="35">
        <f>G10*(1+F8)</f>
        <v>1.2243805120308309</v>
      </c>
      <c r="G10" s="35">
        <f>H10*(1+G8)</f>
        <v>1.1770279042046923</v>
      </c>
      <c r="H10" s="35">
        <f>I10*(1+H8)</f>
        <v>1.1107847990912707</v>
      </c>
      <c r="I10" s="35">
        <f>J10*(1+I8)</f>
        <v>1.0539377586419754</v>
      </c>
      <c r="J10" s="35">
        <f>1+J8*B9</f>
        <v>1</v>
      </c>
      <c r="K10" s="10"/>
      <c r="L10" s="31"/>
      <c r="M10" s="31"/>
      <c r="N10"/>
      <c r="O10"/>
      <c r="P10"/>
      <c r="W10"/>
      <c r="X10"/>
      <c r="Y10"/>
      <c r="Z10"/>
      <c r="AA10"/>
      <c r="AB10"/>
      <c r="AC10"/>
      <c r="AD10"/>
      <c r="AE10"/>
    </row>
    <row r="11" spans="1:60" s="27" customFormat="1" ht="15.65" customHeight="1" x14ac:dyDescent="0.35">
      <c r="A11" s="36"/>
      <c r="B11" s="2"/>
      <c r="C11" s="2"/>
      <c r="D11" s="2"/>
      <c r="E11" s="37"/>
      <c r="F11" s="37"/>
      <c r="G11" s="37"/>
      <c r="H11" s="37"/>
      <c r="I11" s="37"/>
      <c r="J11" s="37"/>
      <c r="K11" s="10"/>
      <c r="L11" s="26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60" s="27" customFormat="1" ht="15.65" customHeight="1" x14ac:dyDescent="0.35">
      <c r="A12" s="38" t="s">
        <v>46</v>
      </c>
      <c r="B12" s="39" t="s">
        <v>47</v>
      </c>
      <c r="C12" s="40"/>
      <c r="D12" s="2"/>
      <c r="E12" s="41">
        <v>1.0846785692248635</v>
      </c>
      <c r="F12" s="41">
        <v>1.0781248340426668</v>
      </c>
      <c r="G12" s="41">
        <v>1.084967720640269</v>
      </c>
      <c r="H12" s="41">
        <v>1.0843928183998268</v>
      </c>
      <c r="I12" s="41">
        <v>1.0838182207883424</v>
      </c>
      <c r="J12" s="41">
        <v>1.0832439276443993</v>
      </c>
      <c r="K12" s="10"/>
      <c r="L12" s="33" t="s">
        <v>450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60" s="27" customFormat="1" ht="15.65" customHeight="1" x14ac:dyDescent="0.35">
      <c r="A13" s="42"/>
      <c r="B13" s="39" t="s">
        <v>48</v>
      </c>
      <c r="C13" s="40"/>
      <c r="D13" s="41">
        <v>0.95621498834234908</v>
      </c>
      <c r="E13" s="41">
        <v>0.99</v>
      </c>
      <c r="F13" s="41">
        <v>0.98099999999999998</v>
      </c>
      <c r="G13" s="41">
        <v>0.97799999999999998</v>
      </c>
      <c r="H13" s="41">
        <v>0.98</v>
      </c>
      <c r="I13" s="41">
        <v>0.98099999999999998</v>
      </c>
      <c r="J13" s="41">
        <v>0.98199999999999998</v>
      </c>
      <c r="K13" s="10"/>
      <c r="L13" s="33" t="s">
        <v>450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60" s="27" customFormat="1" ht="15.65" customHeight="1" x14ac:dyDescent="0.35">
      <c r="A14" s="115"/>
      <c r="B14" s="40"/>
      <c r="C14" s="40"/>
      <c r="D14" s="256"/>
      <c r="E14" s="256"/>
      <c r="F14" s="256"/>
      <c r="G14" s="256"/>
      <c r="H14" s="256"/>
      <c r="I14" s="256"/>
      <c r="J14" s="256"/>
      <c r="K14" s="10"/>
      <c r="L14" s="3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60" s="27" customFormat="1" ht="15.65" customHeight="1" x14ac:dyDescent="0.35">
      <c r="A15" s="22" t="s">
        <v>430</v>
      </c>
      <c r="B15" s="31"/>
      <c r="C15" s="31"/>
      <c r="E15" s="257">
        <v>-2.1999999999999999E-2</v>
      </c>
      <c r="F15" s="257">
        <v>-2.1999999999999999E-2</v>
      </c>
      <c r="G15" s="257">
        <v>-2.1999999999999999E-2</v>
      </c>
      <c r="H15" s="257">
        <v>-2.1999999999999999E-2</v>
      </c>
      <c r="I15" s="257">
        <v>-2.1999999999999999E-2</v>
      </c>
      <c r="J15" s="257">
        <v>-2.1999999999999999E-2</v>
      </c>
      <c r="K15" s="10"/>
      <c r="L15" s="33" t="s">
        <v>482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60" s="27" customFormat="1" ht="19" customHeight="1" thickBot="1" x14ac:dyDescent="0.4">
      <c r="A16" s="36"/>
      <c r="B16" s="2"/>
      <c r="C16" s="2"/>
      <c r="D16" s="2"/>
      <c r="E16" s="2"/>
      <c r="F16" s="2"/>
      <c r="G16" s="2"/>
      <c r="H16" s="2"/>
      <c r="I16" s="2"/>
      <c r="J16" s="2"/>
      <c r="K16" s="10"/>
      <c r="L16" s="26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27" customFormat="1" ht="15.65" customHeight="1" thickBot="1" x14ac:dyDescent="0.35">
      <c r="A17" s="43" t="s">
        <v>49</v>
      </c>
      <c r="B17" s="44"/>
      <c r="C17" s="44"/>
      <c r="D17" s="44"/>
      <c r="E17" s="44"/>
      <c r="F17" s="44"/>
      <c r="G17" s="44"/>
      <c r="H17" s="44"/>
      <c r="I17" s="44"/>
      <c r="J17" s="45"/>
      <c r="K17" s="10"/>
      <c r="L17" s="26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27" customFormat="1" ht="15" customHeight="1" thickBot="1" x14ac:dyDescent="0.4">
      <c r="A18" s="36"/>
      <c r="B18" s="2"/>
      <c r="C18" s="2"/>
      <c r="D18" s="2"/>
      <c r="E18" s="26"/>
      <c r="F18" s="26"/>
      <c r="G18" s="26"/>
      <c r="H18" s="26"/>
      <c r="I18" s="26"/>
      <c r="J18" s="26"/>
      <c r="K18" s="10"/>
      <c r="L18" s="2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27" customFormat="1" ht="15" thickBot="1" x14ac:dyDescent="0.35">
      <c r="A19" s="46" t="s">
        <v>50</v>
      </c>
      <c r="B19" s="47"/>
      <c r="C19" s="47"/>
      <c r="D19" s="47"/>
      <c r="E19" s="47"/>
      <c r="F19" s="47"/>
      <c r="G19" s="47"/>
      <c r="H19" s="47"/>
      <c r="I19" s="47"/>
      <c r="J19" s="48"/>
      <c r="K19" s="10"/>
      <c r="L19" s="2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35">
      <c r="A20" s="49"/>
      <c r="B20" s="10"/>
      <c r="C20" s="10"/>
      <c r="D20" s="10"/>
      <c r="E20" s="10"/>
      <c r="F20" s="10"/>
      <c r="G20" s="10"/>
      <c r="H20" s="10"/>
      <c r="I20" s="10"/>
      <c r="J20" s="10"/>
      <c r="K20" s="1"/>
    </row>
    <row r="21" spans="1:28" x14ac:dyDescent="0.35">
      <c r="A21" s="50" t="s">
        <v>51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28" x14ac:dyDescent="0.35">
      <c r="A22" s="78"/>
      <c r="B22" s="39" t="s">
        <v>52</v>
      </c>
      <c r="C22" s="40"/>
      <c r="E22" s="117">
        <v>4037.5</v>
      </c>
      <c r="F22" s="117">
        <v>4159.3188477329968</v>
      </c>
      <c r="G22" s="53">
        <v>3726.6847315191408</v>
      </c>
      <c r="H22" s="53">
        <v>3612.240711721417</v>
      </c>
      <c r="I22" s="53">
        <v>3502.0205646760005</v>
      </c>
      <c r="J22" s="53">
        <v>3395.9507832183153</v>
      </c>
      <c r="K22" s="1"/>
      <c r="L22" s="33" t="s">
        <v>451</v>
      </c>
    </row>
    <row r="23" spans="1:28" x14ac:dyDescent="0.35">
      <c r="A23" s="252"/>
      <c r="B23" s="39" t="s">
        <v>54</v>
      </c>
      <c r="C23" s="40"/>
      <c r="E23" s="53">
        <v>2000</v>
      </c>
      <c r="F23" s="53">
        <v>2000</v>
      </c>
      <c r="G23" s="53">
        <v>2000</v>
      </c>
      <c r="H23" s="53">
        <v>2000</v>
      </c>
      <c r="I23" s="53">
        <v>2000</v>
      </c>
      <c r="J23" s="53">
        <v>2000</v>
      </c>
      <c r="K23" s="1"/>
      <c r="L23" s="33" t="s">
        <v>485</v>
      </c>
    </row>
    <row r="24" spans="1:28" x14ac:dyDescent="0.35">
      <c r="A24" s="54" t="s">
        <v>53</v>
      </c>
      <c r="B24" s="39" t="s">
        <v>55</v>
      </c>
      <c r="C24" s="40"/>
      <c r="E24" s="53">
        <v>350</v>
      </c>
      <c r="F24" s="53">
        <v>350</v>
      </c>
      <c r="G24" s="53">
        <v>350</v>
      </c>
      <c r="H24" s="53">
        <v>300</v>
      </c>
      <c r="I24" s="53">
        <v>300</v>
      </c>
      <c r="J24" s="53">
        <v>300</v>
      </c>
      <c r="L24" s="258"/>
    </row>
    <row r="25" spans="1:28" x14ac:dyDescent="0.35">
      <c r="A25" s="253" t="s">
        <v>56</v>
      </c>
      <c r="B25" s="56" t="s">
        <v>57</v>
      </c>
      <c r="C25" s="40"/>
      <c r="E25" s="53">
        <v>65.88</v>
      </c>
      <c r="F25" s="53">
        <v>81</v>
      </c>
      <c r="G25" s="53">
        <v>80</v>
      </c>
      <c r="H25" s="53">
        <v>67</v>
      </c>
      <c r="I25" s="53">
        <v>67</v>
      </c>
      <c r="J25" s="53">
        <v>67</v>
      </c>
      <c r="K25" s="1"/>
    </row>
    <row r="26" spans="1:28" x14ac:dyDescent="0.35">
      <c r="A26" s="52"/>
      <c r="B26" s="56" t="s">
        <v>58</v>
      </c>
      <c r="C26" s="40"/>
      <c r="E26" s="57">
        <v>30.90666666666667</v>
      </c>
      <c r="F26" s="57">
        <v>38</v>
      </c>
      <c r="G26" s="57">
        <v>38</v>
      </c>
      <c r="H26" s="57">
        <v>33</v>
      </c>
      <c r="I26" s="57">
        <v>31</v>
      </c>
      <c r="J26" s="57">
        <v>32</v>
      </c>
      <c r="K26" s="1"/>
    </row>
    <row r="27" spans="1:28" x14ac:dyDescent="0.35">
      <c r="A27" s="54" t="s">
        <v>59</v>
      </c>
      <c r="B27" s="56" t="s">
        <v>60</v>
      </c>
      <c r="C27" s="40"/>
      <c r="E27" s="57">
        <v>10.573333333333334</v>
      </c>
      <c r="F27" s="57">
        <v>12</v>
      </c>
      <c r="G27" s="57">
        <v>12</v>
      </c>
      <c r="H27" s="57">
        <v>10</v>
      </c>
      <c r="I27" s="57">
        <v>10</v>
      </c>
      <c r="J27" s="57">
        <v>10</v>
      </c>
      <c r="K27" s="1"/>
    </row>
    <row r="28" spans="1:28" x14ac:dyDescent="0.35">
      <c r="A28" s="55"/>
      <c r="B28" s="56" t="s">
        <v>61</v>
      </c>
      <c r="C28" s="40"/>
      <c r="E28" s="57">
        <v>8.1333333333333346</v>
      </c>
      <c r="F28" s="57">
        <v>8</v>
      </c>
      <c r="G28" s="57">
        <v>10</v>
      </c>
      <c r="H28" s="57">
        <v>8</v>
      </c>
      <c r="I28" s="57">
        <v>8</v>
      </c>
      <c r="J28" s="57">
        <v>7</v>
      </c>
      <c r="K28" s="1"/>
    </row>
    <row r="29" spans="1:28" x14ac:dyDescent="0.35">
      <c r="A29" s="52"/>
      <c r="B29" s="56" t="s">
        <v>62</v>
      </c>
      <c r="C29" s="40"/>
      <c r="E29" s="57">
        <v>3.2533333333333334</v>
      </c>
      <c r="F29" s="57">
        <v>5</v>
      </c>
      <c r="G29" s="57">
        <v>4</v>
      </c>
      <c r="H29" s="57">
        <v>4</v>
      </c>
      <c r="I29" s="57">
        <v>4</v>
      </c>
      <c r="J29" s="57">
        <v>4</v>
      </c>
      <c r="K29" s="1"/>
    </row>
    <row r="30" spans="1:28" x14ac:dyDescent="0.35">
      <c r="A30" s="54" t="s">
        <v>63</v>
      </c>
      <c r="B30" s="56" t="s">
        <v>64</v>
      </c>
      <c r="C30" s="40"/>
      <c r="E30" s="57">
        <v>0.81333333333333335</v>
      </c>
      <c r="F30" s="57">
        <v>2</v>
      </c>
      <c r="G30" s="57">
        <v>2</v>
      </c>
      <c r="H30" s="57">
        <v>1</v>
      </c>
      <c r="I30" s="57">
        <v>1</v>
      </c>
      <c r="J30" s="57">
        <v>2</v>
      </c>
      <c r="K30" s="1"/>
    </row>
    <row r="31" spans="1:28" x14ac:dyDescent="0.35">
      <c r="A31" s="55"/>
      <c r="B31" s="56" t="s">
        <v>65</v>
      </c>
      <c r="C31" s="40"/>
      <c r="E31" s="57">
        <v>0.81333333333333335</v>
      </c>
      <c r="F31" s="57">
        <v>1</v>
      </c>
      <c r="G31" s="57">
        <v>2</v>
      </c>
      <c r="H31" s="57">
        <v>1</v>
      </c>
      <c r="I31" s="57">
        <v>1</v>
      </c>
      <c r="J31" s="57">
        <v>1</v>
      </c>
      <c r="K31" s="1"/>
    </row>
    <row r="32" spans="1:28" x14ac:dyDescent="0.35">
      <c r="A32" s="52"/>
      <c r="B32" s="56" t="s">
        <v>66</v>
      </c>
      <c r="C32" s="40"/>
      <c r="E32" s="57">
        <v>0.81333333333333335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1"/>
    </row>
    <row r="33" spans="1:12" x14ac:dyDescent="0.35">
      <c r="A33" s="54" t="s">
        <v>67</v>
      </c>
      <c r="B33" s="56" t="s">
        <v>68</v>
      </c>
      <c r="C33" s="40"/>
      <c r="E33" s="57">
        <v>0.81333333333333335</v>
      </c>
      <c r="F33" s="57">
        <v>1</v>
      </c>
      <c r="G33" s="57">
        <v>1</v>
      </c>
      <c r="H33" s="57">
        <v>0</v>
      </c>
      <c r="I33" s="57">
        <v>1</v>
      </c>
      <c r="J33" s="57">
        <v>1</v>
      </c>
      <c r="K33" s="1"/>
    </row>
    <row r="34" spans="1:12" x14ac:dyDescent="0.35">
      <c r="A34" s="55"/>
      <c r="B34" s="56" t="s">
        <v>69</v>
      </c>
      <c r="C34" s="40"/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1"/>
    </row>
    <row r="35" spans="1:12" x14ac:dyDescent="0.35">
      <c r="A35" s="52"/>
      <c r="B35" s="56" t="s">
        <v>70</v>
      </c>
      <c r="C35" s="40"/>
      <c r="E35" s="57">
        <v>0</v>
      </c>
      <c r="F35" s="57">
        <v>1</v>
      </c>
      <c r="G35" s="57">
        <v>0</v>
      </c>
      <c r="H35" s="57">
        <v>0</v>
      </c>
      <c r="I35" s="57">
        <v>1</v>
      </c>
      <c r="J35" s="57">
        <v>0</v>
      </c>
      <c r="K35" s="1"/>
    </row>
    <row r="36" spans="1:12" x14ac:dyDescent="0.35">
      <c r="A36" s="54" t="s">
        <v>71</v>
      </c>
      <c r="B36" s="56" t="s">
        <v>72</v>
      </c>
      <c r="C36" s="40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1"/>
    </row>
    <row r="37" spans="1:12" s="1" customFormat="1" x14ac:dyDescent="0.35">
      <c r="A37" s="55"/>
      <c r="B37" s="56" t="s">
        <v>73</v>
      </c>
      <c r="C37" s="40"/>
      <c r="D37"/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</row>
    <row r="38" spans="1:12" s="1" customFormat="1" ht="15" thickBot="1" x14ac:dyDescent="0.4">
      <c r="A38" s="58" t="s">
        <v>74</v>
      </c>
      <c r="B38" s="59"/>
      <c r="C38" s="59"/>
      <c r="D38" s="59"/>
      <c r="E38" s="60">
        <f t="shared" ref="E38:J38" si="1">SUM(E22:E37)</f>
        <v>6509.5000000000009</v>
      </c>
      <c r="F38" s="60">
        <f t="shared" si="1"/>
        <v>6659.3188477329968</v>
      </c>
      <c r="G38" s="60">
        <f t="shared" si="1"/>
        <v>6226.6847315191408</v>
      </c>
      <c r="H38" s="60">
        <f t="shared" si="1"/>
        <v>6037.240711721417</v>
      </c>
      <c r="I38" s="60">
        <f t="shared" si="1"/>
        <v>5927.0205646760005</v>
      </c>
      <c r="J38" s="60">
        <f t="shared" si="1"/>
        <v>5820.9507832183153</v>
      </c>
    </row>
    <row r="39" spans="1:12" x14ac:dyDescent="0.35">
      <c r="A39" s="61"/>
      <c r="B39" s="62"/>
      <c r="C39" s="62"/>
      <c r="D39" s="62"/>
      <c r="E39" s="63"/>
      <c r="F39" s="63"/>
      <c r="G39" s="63"/>
      <c r="H39" s="63"/>
      <c r="I39" s="63"/>
      <c r="J39" s="63"/>
      <c r="K39" s="1"/>
    </row>
    <row r="41" spans="1:12" x14ac:dyDescent="0.35">
      <c r="A41" s="50" t="s">
        <v>75</v>
      </c>
      <c r="B41" s="64"/>
      <c r="C41" s="64"/>
      <c r="D41" s="64"/>
      <c r="E41" s="64"/>
      <c r="F41" s="64"/>
      <c r="G41" s="64"/>
      <c r="H41" s="64"/>
      <c r="I41" s="64"/>
      <c r="J41" s="64"/>
      <c r="L41" s="33"/>
    </row>
    <row r="42" spans="1:12" x14ac:dyDescent="0.35">
      <c r="A42" s="78"/>
      <c r="B42" s="39" t="s">
        <v>52</v>
      </c>
      <c r="C42" s="66"/>
      <c r="D42" s="67"/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</row>
    <row r="43" spans="1:12" x14ac:dyDescent="0.35">
      <c r="A43" s="252"/>
      <c r="B43" s="39" t="s">
        <v>54</v>
      </c>
      <c r="C43" s="40"/>
      <c r="D43" s="67"/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</row>
    <row r="44" spans="1:12" x14ac:dyDescent="0.35">
      <c r="A44" s="54" t="s">
        <v>53</v>
      </c>
      <c r="B44" s="39" t="s">
        <v>55</v>
      </c>
      <c r="C44" s="40"/>
      <c r="D44" s="67"/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</row>
    <row r="45" spans="1:12" x14ac:dyDescent="0.35">
      <c r="A45" s="253" t="s">
        <v>56</v>
      </c>
      <c r="B45" s="65" t="s">
        <v>57</v>
      </c>
      <c r="C45" s="66"/>
      <c r="D45" s="67"/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</row>
    <row r="46" spans="1:12" x14ac:dyDescent="0.35">
      <c r="A46" s="52"/>
      <c r="B46" s="65" t="s">
        <v>58</v>
      </c>
      <c r="C46" s="66"/>
      <c r="D46" s="67"/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</row>
    <row r="47" spans="1:12" x14ac:dyDescent="0.35">
      <c r="A47" s="54" t="s">
        <v>59</v>
      </c>
      <c r="B47" s="65" t="s">
        <v>60</v>
      </c>
      <c r="C47" s="66"/>
      <c r="D47" s="67"/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</row>
    <row r="48" spans="1:12" x14ac:dyDescent="0.35">
      <c r="A48" s="55"/>
      <c r="B48" s="65" t="s">
        <v>61</v>
      </c>
      <c r="C48" s="66"/>
      <c r="D48" s="67"/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2" x14ac:dyDescent="0.35">
      <c r="A49" s="52"/>
      <c r="B49" s="65" t="s">
        <v>62</v>
      </c>
      <c r="C49" s="66"/>
      <c r="D49" s="67"/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</row>
    <row r="50" spans="1:12" x14ac:dyDescent="0.35">
      <c r="A50" s="54" t="s">
        <v>63</v>
      </c>
      <c r="B50" s="65" t="s">
        <v>64</v>
      </c>
      <c r="C50" s="66"/>
      <c r="D50" s="67"/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</row>
    <row r="51" spans="1:12" x14ac:dyDescent="0.35">
      <c r="A51" s="55"/>
      <c r="B51" s="65" t="s">
        <v>65</v>
      </c>
      <c r="C51" s="66"/>
      <c r="D51" s="67"/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</row>
    <row r="52" spans="1:12" x14ac:dyDescent="0.35">
      <c r="A52" s="52"/>
      <c r="B52" s="65" t="s">
        <v>66</v>
      </c>
      <c r="C52" s="66"/>
      <c r="D52" s="67"/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</row>
    <row r="53" spans="1:12" x14ac:dyDescent="0.35">
      <c r="A53" s="54" t="s">
        <v>67</v>
      </c>
      <c r="B53" s="65" t="s">
        <v>68</v>
      </c>
      <c r="C53" s="66"/>
      <c r="D53" s="67"/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</row>
    <row r="54" spans="1:12" x14ac:dyDescent="0.35">
      <c r="A54" s="55"/>
      <c r="B54" s="65" t="s">
        <v>69</v>
      </c>
      <c r="C54" s="66"/>
      <c r="D54" s="67"/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</row>
    <row r="55" spans="1:12" x14ac:dyDescent="0.35">
      <c r="A55" s="52"/>
      <c r="B55" s="65" t="s">
        <v>70</v>
      </c>
      <c r="C55" s="66"/>
      <c r="D55" s="67"/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</row>
    <row r="56" spans="1:12" x14ac:dyDescent="0.35">
      <c r="A56" s="54" t="s">
        <v>71</v>
      </c>
      <c r="B56" s="65" t="s">
        <v>72</v>
      </c>
      <c r="C56" s="66"/>
      <c r="D56" s="67"/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</row>
    <row r="57" spans="1:12" s="1" customFormat="1" x14ac:dyDescent="0.35">
      <c r="A57" s="55"/>
      <c r="B57" s="65" t="s">
        <v>73</v>
      </c>
      <c r="C57" s="66"/>
      <c r="D57" s="67"/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</row>
    <row r="58" spans="1:12" s="1" customFormat="1" ht="15" thickBot="1" x14ac:dyDescent="0.4">
      <c r="A58" s="58" t="s">
        <v>74</v>
      </c>
      <c r="B58" s="59"/>
      <c r="C58" s="59"/>
      <c r="D58" s="59"/>
      <c r="E58" s="60">
        <f t="shared" ref="E58:J58" si="2">SUM(E42:E57)</f>
        <v>0</v>
      </c>
      <c r="F58" s="60">
        <f t="shared" si="2"/>
        <v>0</v>
      </c>
      <c r="G58" s="60">
        <f t="shared" si="2"/>
        <v>0</v>
      </c>
      <c r="H58" s="60">
        <f t="shared" si="2"/>
        <v>0</v>
      </c>
      <c r="I58" s="60">
        <f t="shared" si="2"/>
        <v>0</v>
      </c>
      <c r="J58" s="60">
        <f t="shared" si="2"/>
        <v>0</v>
      </c>
    </row>
    <row r="59" spans="1:12" s="1" customFormat="1" ht="14.15" customHeight="1" x14ac:dyDescent="0.35">
      <c r="A59" s="61"/>
      <c r="B59" s="62"/>
      <c r="C59" s="62"/>
      <c r="D59" s="62"/>
      <c r="E59" s="63"/>
      <c r="F59" s="63"/>
      <c r="G59" s="63"/>
      <c r="H59" s="63"/>
      <c r="I59" s="63"/>
      <c r="J59" s="63"/>
    </row>
    <row r="60" spans="1:12" s="1" customFormat="1" ht="14.15" customHeight="1" thickBot="1" x14ac:dyDescent="0.4">
      <c r="A60" s="61"/>
      <c r="B60" s="62"/>
      <c r="C60" s="62"/>
      <c r="D60" s="62"/>
      <c r="E60" s="63"/>
      <c r="F60" s="63"/>
      <c r="G60" s="63"/>
      <c r="H60" s="63"/>
      <c r="I60" s="63"/>
      <c r="J60" s="63"/>
    </row>
    <row r="61" spans="1:12" s="1" customFormat="1" ht="14.15" customHeight="1" thickBot="1" x14ac:dyDescent="0.4">
      <c r="A61" s="69" t="s">
        <v>17</v>
      </c>
      <c r="B61" s="70"/>
      <c r="C61" s="70"/>
      <c r="D61" s="70"/>
      <c r="E61" s="70"/>
      <c r="F61" s="70"/>
      <c r="G61" s="70"/>
      <c r="H61" s="70"/>
      <c r="I61" s="70"/>
      <c r="J61" s="71"/>
      <c r="K61" s="73"/>
    </row>
    <row r="62" spans="1:12" s="1" customFormat="1" ht="14.15" customHeight="1" x14ac:dyDescent="0.3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3"/>
    </row>
    <row r="63" spans="1:12" s="1" customFormat="1" ht="14.15" customHeight="1" x14ac:dyDescent="0.35">
      <c r="A63" s="50" t="s">
        <v>51</v>
      </c>
      <c r="B63" s="72"/>
      <c r="C63" s="72"/>
      <c r="D63" s="72"/>
      <c r="E63" s="72"/>
      <c r="F63" s="72"/>
      <c r="G63" s="72"/>
      <c r="H63" s="72"/>
      <c r="I63" s="72"/>
      <c r="J63" s="72"/>
    </row>
    <row r="64" spans="1:12" s="1" customFormat="1" ht="14.15" customHeight="1" x14ac:dyDescent="0.35">
      <c r="A64" s="52"/>
      <c r="B64" s="65" t="s">
        <v>76</v>
      </c>
      <c r="C64" s="72"/>
      <c r="D64" s="72"/>
      <c r="E64" s="74">
        <v>2936.5250863441051</v>
      </c>
      <c r="F64" s="74">
        <v>2993.0533813433449</v>
      </c>
      <c r="G64" s="74">
        <v>2792.2957038312816</v>
      </c>
      <c r="H64" s="74">
        <v>2730.6810348616368</v>
      </c>
      <c r="I64" s="74">
        <v>2679.5349511234376</v>
      </c>
      <c r="J64" s="74">
        <v>2630.314785210468</v>
      </c>
      <c r="L64" s="33" t="s">
        <v>453</v>
      </c>
    </row>
    <row r="65" spans="1:12" s="1" customFormat="1" ht="14.15" customHeight="1" x14ac:dyDescent="0.35">
      <c r="A65" s="54" t="s">
        <v>435</v>
      </c>
      <c r="B65" s="65" t="s">
        <v>78</v>
      </c>
      <c r="C65" s="72"/>
      <c r="D65" s="72"/>
      <c r="E65" s="74">
        <v>12.505256523413726</v>
      </c>
      <c r="F65" s="74">
        <v>12.797141007058679</v>
      </c>
      <c r="G65" s="74">
        <v>11.760526493227029</v>
      </c>
      <c r="H65" s="74">
        <v>11.486312492302252</v>
      </c>
      <c r="I65" s="74">
        <v>11.222219116717744</v>
      </c>
      <c r="J65" s="74">
        <v>10.968070239370224</v>
      </c>
    </row>
    <row r="66" spans="1:12" s="1" customFormat="1" ht="14.15" customHeight="1" x14ac:dyDescent="0.35">
      <c r="A66" s="55"/>
      <c r="B66" s="65" t="s">
        <v>79</v>
      </c>
      <c r="C66" s="72"/>
      <c r="D66" s="72"/>
      <c r="E66" s="74">
        <v>3438.4696571324807</v>
      </c>
      <c r="F66" s="74">
        <v>3503.4683253825933</v>
      </c>
      <c r="G66" s="74">
        <v>3272.628501194632</v>
      </c>
      <c r="H66" s="74">
        <v>3170.0733643674776</v>
      </c>
      <c r="I66" s="74">
        <v>3111.2633944358454</v>
      </c>
      <c r="J66" s="74">
        <v>3054.6679277684771</v>
      </c>
      <c r="L66" s="258"/>
    </row>
    <row r="67" spans="1:12" s="1" customFormat="1" ht="14.15" customHeight="1" x14ac:dyDescent="0.35">
      <c r="A67" s="254"/>
      <c r="B67" s="66"/>
      <c r="C67" s="72"/>
      <c r="D67" s="72"/>
      <c r="E67" s="72"/>
      <c r="F67" s="72"/>
      <c r="G67" s="72"/>
      <c r="H67" s="72"/>
      <c r="I67" s="72"/>
      <c r="J67" s="72"/>
      <c r="K67" s="73"/>
    </row>
    <row r="68" spans="1:12" s="1" customFormat="1" ht="14.15" customHeight="1" x14ac:dyDescent="0.35">
      <c r="A68" s="50" t="s">
        <v>75</v>
      </c>
      <c r="B68" s="62"/>
      <c r="C68" s="72"/>
      <c r="D68" s="72"/>
      <c r="E68" s="72"/>
      <c r="F68" s="72"/>
      <c r="G68" s="72"/>
      <c r="H68" s="72"/>
      <c r="I68" s="72"/>
      <c r="J68" s="72"/>
      <c r="K68" s="73"/>
    </row>
    <row r="69" spans="1:12" s="1" customFormat="1" ht="14.15" customHeight="1" x14ac:dyDescent="0.35">
      <c r="A69" s="52"/>
      <c r="B69" s="65" t="s">
        <v>76</v>
      </c>
      <c r="C69" s="72"/>
      <c r="D69" s="72"/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73"/>
    </row>
    <row r="70" spans="1:12" s="1" customFormat="1" ht="14.15" customHeight="1" x14ac:dyDescent="0.35">
      <c r="A70" s="54" t="s">
        <v>435</v>
      </c>
      <c r="B70" s="65" t="s">
        <v>78</v>
      </c>
      <c r="C70" s="72"/>
      <c r="D70" s="72"/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73"/>
    </row>
    <row r="71" spans="1:12" s="1" customFormat="1" ht="14.15" customHeight="1" x14ac:dyDescent="0.35">
      <c r="A71" s="55"/>
      <c r="B71" s="65" t="s">
        <v>79</v>
      </c>
      <c r="C71" s="72"/>
      <c r="D71" s="72"/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73"/>
    </row>
    <row r="72" spans="1:12" s="1" customFormat="1" ht="14.15" customHeight="1" x14ac:dyDescent="0.3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3"/>
    </row>
    <row r="73" spans="1:12" s="73" customFormat="1" ht="14.15" customHeight="1" x14ac:dyDescent="0.35">
      <c r="A73" s="72"/>
      <c r="B73" s="72"/>
      <c r="C73" s="72"/>
      <c r="D73" s="72"/>
      <c r="E73" s="72"/>
      <c r="F73" s="72"/>
      <c r="G73" s="72"/>
      <c r="H73" s="72"/>
      <c r="I73" s="72"/>
      <c r="J73" s="72"/>
    </row>
    <row r="74" spans="1:12" x14ac:dyDescent="0.35">
      <c r="A74" s="50" t="s">
        <v>51</v>
      </c>
      <c r="B74" s="72"/>
      <c r="C74" s="72"/>
      <c r="D74" s="72"/>
      <c r="E74" s="72"/>
      <c r="F74" s="72"/>
      <c r="G74" s="72"/>
      <c r="H74" s="72"/>
      <c r="I74" s="72"/>
      <c r="J74" s="72"/>
    </row>
    <row r="75" spans="1:12" x14ac:dyDescent="0.35">
      <c r="A75" s="52"/>
      <c r="B75" s="65" t="s">
        <v>76</v>
      </c>
      <c r="C75" s="66"/>
      <c r="D75" s="67"/>
      <c r="E75" s="74">
        <v>4463</v>
      </c>
      <c r="F75" s="74">
        <v>3267</v>
      </c>
      <c r="G75" s="74">
        <v>2755</v>
      </c>
      <c r="H75" s="74">
        <v>1248</v>
      </c>
      <c r="I75" s="74">
        <v>1248</v>
      </c>
      <c r="J75" s="74">
        <v>1343</v>
      </c>
      <c r="K75" s="73"/>
      <c r="L75" s="33" t="s">
        <v>452</v>
      </c>
    </row>
    <row r="76" spans="1:12" x14ac:dyDescent="0.35">
      <c r="A76" s="54" t="s">
        <v>77</v>
      </c>
      <c r="B76" s="65" t="s">
        <v>78</v>
      </c>
      <c r="C76" s="66"/>
      <c r="D76" s="67"/>
      <c r="E76" s="74">
        <v>20.742870893117662</v>
      </c>
      <c r="F76" s="74">
        <v>17.652759234185311</v>
      </c>
      <c r="G76" s="74">
        <v>18.926819151569021</v>
      </c>
      <c r="H76" s="74">
        <v>14.626468869085963</v>
      </c>
      <c r="I76" s="74">
        <v>16.028664421566692</v>
      </c>
      <c r="J76" s="74">
        <v>13.235508459943388</v>
      </c>
      <c r="K76" s="202"/>
      <c r="L76" s="33"/>
    </row>
    <row r="77" spans="1:12" x14ac:dyDescent="0.35">
      <c r="A77" s="55"/>
      <c r="B77" s="65" t="s">
        <v>79</v>
      </c>
      <c r="C77" s="66"/>
      <c r="D77" s="67"/>
      <c r="E77" s="74">
        <v>4948</v>
      </c>
      <c r="F77" s="74">
        <v>6683</v>
      </c>
      <c r="G77" s="74">
        <v>8747</v>
      </c>
      <c r="H77" s="74">
        <v>9016</v>
      </c>
      <c r="I77" s="74">
        <v>6590</v>
      </c>
      <c r="J77" s="74">
        <v>5866</v>
      </c>
      <c r="K77" s="67"/>
    </row>
    <row r="78" spans="1:12" s="1" customFormat="1" ht="14.15" customHeight="1" x14ac:dyDescent="0.35">
      <c r="A78" s="75"/>
      <c r="B78" s="66"/>
      <c r="C78" s="66"/>
      <c r="D78" s="67"/>
      <c r="E78" s="67"/>
      <c r="F78" s="67"/>
      <c r="G78" s="67"/>
      <c r="H78" s="67"/>
      <c r="I78" s="67"/>
      <c r="J78" s="67"/>
      <c r="K78" s="73"/>
    </row>
    <row r="79" spans="1:12" x14ac:dyDescent="0.35">
      <c r="A79" s="50" t="s">
        <v>75</v>
      </c>
      <c r="B79" s="62"/>
      <c r="C79" s="62"/>
      <c r="D79" s="62"/>
      <c r="E79" s="63"/>
      <c r="F79" s="63"/>
      <c r="G79" s="63"/>
      <c r="H79" s="63"/>
      <c r="I79" s="63"/>
      <c r="J79" s="63"/>
    </row>
    <row r="80" spans="1:12" x14ac:dyDescent="0.35">
      <c r="A80" s="52"/>
      <c r="B80" s="65" t="s">
        <v>76</v>
      </c>
      <c r="C80" s="66"/>
      <c r="D80" s="67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</row>
    <row r="81" spans="1:12" x14ac:dyDescent="0.35">
      <c r="A81" s="54" t="s">
        <v>77</v>
      </c>
      <c r="B81" s="65" t="s">
        <v>78</v>
      </c>
      <c r="C81" s="66"/>
      <c r="D81" s="67"/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</row>
    <row r="82" spans="1:12" x14ac:dyDescent="0.35">
      <c r="A82" s="55"/>
      <c r="B82" s="65" t="s">
        <v>79</v>
      </c>
      <c r="C82" s="66"/>
      <c r="D82" s="67"/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</row>
    <row r="83" spans="1:12" x14ac:dyDescent="0.35">
      <c r="A83" s="77"/>
      <c r="B83" s="66"/>
      <c r="C83" s="66"/>
      <c r="D83" s="67"/>
      <c r="E83" s="76"/>
      <c r="F83" s="76"/>
      <c r="G83" s="76"/>
      <c r="H83" s="76"/>
      <c r="I83" s="76"/>
      <c r="J83" s="76"/>
    </row>
    <row r="84" spans="1:12" x14ac:dyDescent="0.35">
      <c r="A84" s="77"/>
      <c r="B84" s="66"/>
      <c r="C84" s="66"/>
      <c r="D84" s="67"/>
      <c r="E84" s="76"/>
      <c r="F84" s="76"/>
      <c r="G84" s="76"/>
      <c r="H84" s="76"/>
      <c r="I84" s="76"/>
      <c r="J84" s="76"/>
    </row>
    <row r="85" spans="1:12" s="73" customFormat="1" ht="14.15" customHeight="1" x14ac:dyDescent="0.35">
      <c r="A85" s="77"/>
      <c r="B85" s="66"/>
      <c r="C85" s="66"/>
      <c r="D85" s="67"/>
      <c r="E85" s="76"/>
      <c r="F85" s="76"/>
      <c r="G85" s="76"/>
      <c r="H85" s="76"/>
      <c r="I85" s="76"/>
      <c r="J85" s="76"/>
    </row>
    <row r="86" spans="1:12" x14ac:dyDescent="0.35">
      <c r="A86" s="50" t="s">
        <v>51</v>
      </c>
      <c r="B86" s="72"/>
      <c r="C86" s="72"/>
      <c r="D86" s="72"/>
      <c r="E86" s="72"/>
      <c r="F86" s="72"/>
      <c r="G86" s="72"/>
      <c r="H86" s="72"/>
      <c r="I86" s="72"/>
      <c r="J86" s="72"/>
      <c r="K86" s="73"/>
    </row>
    <row r="87" spans="1:12" x14ac:dyDescent="0.35">
      <c r="A87" s="52"/>
      <c r="B87" s="65" t="s">
        <v>76</v>
      </c>
      <c r="C87" s="66"/>
      <c r="D87" s="67"/>
      <c r="E87" s="74">
        <v>1074.1720674224334</v>
      </c>
      <c r="F87" s="74">
        <v>1103.227304936682</v>
      </c>
      <c r="G87" s="74">
        <v>1130.3514207318372</v>
      </c>
      <c r="H87" s="74">
        <v>1156.741518088998</v>
      </c>
      <c r="I87" s="74">
        <v>1182.6396327017007</v>
      </c>
      <c r="J87" s="74">
        <v>1208.0642902960228</v>
      </c>
      <c r="K87" s="73"/>
      <c r="L87" s="33" t="s">
        <v>452</v>
      </c>
    </row>
    <row r="88" spans="1:12" x14ac:dyDescent="0.35">
      <c r="A88" s="54" t="s">
        <v>80</v>
      </c>
      <c r="B88" s="65" t="s">
        <v>78</v>
      </c>
      <c r="C88" s="66"/>
      <c r="D88" s="67"/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3"/>
      <c r="L88" s="33"/>
    </row>
    <row r="89" spans="1:12" x14ac:dyDescent="0.35">
      <c r="A89" s="55"/>
      <c r="B89" s="65" t="s">
        <v>79</v>
      </c>
      <c r="C89" s="66"/>
      <c r="D89" s="67"/>
      <c r="E89" s="74">
        <v>3110.6885732292167</v>
      </c>
      <c r="F89" s="74">
        <v>3194.8294646833319</v>
      </c>
      <c r="G89" s="74">
        <v>3273.3780321073573</v>
      </c>
      <c r="H89" s="74">
        <v>3349.8009598532922</v>
      </c>
      <c r="I89" s="74">
        <v>3424.7991576627255</v>
      </c>
      <c r="J89" s="74">
        <v>3498.42627407686</v>
      </c>
      <c r="K89" s="73"/>
    </row>
    <row r="90" spans="1:12" s="1" customFormat="1" ht="14.15" customHeight="1" x14ac:dyDescent="0.35">
      <c r="A90" s="75"/>
      <c r="B90" s="66"/>
      <c r="C90" s="66"/>
      <c r="D90" s="67"/>
      <c r="E90" s="76"/>
      <c r="F90" s="76"/>
      <c r="G90" s="76"/>
      <c r="H90" s="76"/>
      <c r="I90" s="76"/>
      <c r="J90" s="76"/>
      <c r="K90" s="73"/>
    </row>
    <row r="91" spans="1:12" x14ac:dyDescent="0.35">
      <c r="A91" s="50" t="s">
        <v>75</v>
      </c>
      <c r="B91" s="62"/>
      <c r="C91" s="62"/>
      <c r="D91" s="62"/>
      <c r="E91" s="63"/>
      <c r="F91" s="63"/>
      <c r="G91" s="63"/>
      <c r="H91" s="63"/>
      <c r="I91" s="63"/>
      <c r="J91" s="63"/>
    </row>
    <row r="92" spans="1:12" x14ac:dyDescent="0.35">
      <c r="A92" s="52"/>
      <c r="B92" s="65" t="s">
        <v>76</v>
      </c>
      <c r="C92" s="66"/>
      <c r="D92" s="67"/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</row>
    <row r="93" spans="1:12" x14ac:dyDescent="0.35">
      <c r="A93" s="54" t="s">
        <v>80</v>
      </c>
      <c r="B93" s="65" t="s">
        <v>78</v>
      </c>
      <c r="C93" s="66"/>
      <c r="D93" s="67"/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</row>
    <row r="94" spans="1:12" x14ac:dyDescent="0.35">
      <c r="A94" s="55"/>
      <c r="B94" s="65" t="s">
        <v>79</v>
      </c>
      <c r="C94" s="66"/>
      <c r="D94" s="67"/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7"/>
    </row>
    <row r="95" spans="1:12" x14ac:dyDescent="0.35">
      <c r="A95" s="77"/>
      <c r="B95" s="66"/>
      <c r="C95" s="66"/>
      <c r="D95" s="67"/>
      <c r="E95" s="67"/>
      <c r="F95" s="67"/>
      <c r="G95" s="67"/>
      <c r="H95" s="67"/>
      <c r="I95" s="67"/>
      <c r="J95" s="67"/>
      <c r="K95" s="67"/>
    </row>
    <row r="96" spans="1:12" s="1" customFormat="1" ht="14.15" customHeight="1" thickBot="1" x14ac:dyDescent="0.4">
      <c r="A96" s="77"/>
      <c r="B96" s="66"/>
      <c r="C96" s="66"/>
      <c r="D96" s="67"/>
      <c r="E96" s="67"/>
      <c r="F96" s="67"/>
      <c r="G96" s="67"/>
      <c r="H96" s="67"/>
      <c r="I96" s="67"/>
      <c r="J96" s="67"/>
      <c r="K96" s="67"/>
    </row>
    <row r="97" spans="1:12" ht="15" thickBot="1" x14ac:dyDescent="0.4">
      <c r="A97" s="69" t="s">
        <v>367</v>
      </c>
      <c r="B97" s="70"/>
      <c r="C97" s="70"/>
      <c r="D97" s="70"/>
      <c r="E97" s="70"/>
      <c r="F97" s="70"/>
      <c r="G97" s="70"/>
      <c r="H97" s="70"/>
      <c r="I97" s="70"/>
      <c r="J97" s="71"/>
      <c r="K97" s="67"/>
      <c r="L97" s="1"/>
    </row>
    <row r="98" spans="1:12" x14ac:dyDescent="0.35">
      <c r="A98" s="77"/>
      <c r="B98" s="66"/>
      <c r="C98" s="66"/>
      <c r="D98" s="67"/>
      <c r="E98" s="67"/>
      <c r="F98" s="67"/>
      <c r="G98" s="67"/>
      <c r="H98" s="67"/>
      <c r="I98" s="67"/>
      <c r="J98" s="67"/>
      <c r="K98" s="67"/>
    </row>
    <row r="99" spans="1:12" x14ac:dyDescent="0.35">
      <c r="A99" s="50" t="s">
        <v>51</v>
      </c>
      <c r="B99" s="72"/>
      <c r="C99" s="72"/>
      <c r="D99" s="72"/>
      <c r="E99" s="72"/>
      <c r="F99" s="72"/>
      <c r="G99" s="72"/>
      <c r="H99" s="72"/>
      <c r="I99" s="72"/>
      <c r="J99" s="72"/>
    </row>
    <row r="100" spans="1:12" x14ac:dyDescent="0.35">
      <c r="A100" s="78"/>
      <c r="B100" s="79" t="s">
        <v>57</v>
      </c>
      <c r="C100" s="66"/>
      <c r="D100" s="67"/>
      <c r="E100" s="74">
        <v>251</v>
      </c>
      <c r="F100" s="74">
        <v>172</v>
      </c>
      <c r="G100" s="74">
        <v>143</v>
      </c>
      <c r="H100" s="74">
        <v>77</v>
      </c>
      <c r="I100" s="74">
        <v>67</v>
      </c>
      <c r="J100" s="74">
        <v>101</v>
      </c>
      <c r="K100" s="1"/>
      <c r="L100" s="33" t="s">
        <v>454</v>
      </c>
    </row>
    <row r="101" spans="1:12" x14ac:dyDescent="0.35">
      <c r="A101" s="54"/>
      <c r="B101" s="79" t="s">
        <v>58</v>
      </c>
      <c r="C101" s="66"/>
      <c r="D101" s="67"/>
      <c r="E101" s="74">
        <v>328</v>
      </c>
      <c r="F101" s="74">
        <v>229</v>
      </c>
      <c r="G101" s="74">
        <v>220</v>
      </c>
      <c r="H101" s="74">
        <v>184</v>
      </c>
      <c r="I101" s="74">
        <v>197</v>
      </c>
      <c r="J101" s="74">
        <v>104</v>
      </c>
    </row>
    <row r="102" spans="1:12" x14ac:dyDescent="0.35">
      <c r="A102" s="54"/>
      <c r="B102" s="79" t="s">
        <v>60</v>
      </c>
      <c r="C102" s="66"/>
      <c r="D102" s="67"/>
      <c r="E102" s="74">
        <v>71</v>
      </c>
      <c r="F102" s="74">
        <v>73</v>
      </c>
      <c r="G102" s="74">
        <v>83</v>
      </c>
      <c r="H102" s="74">
        <v>38</v>
      </c>
      <c r="I102" s="74">
        <v>46</v>
      </c>
      <c r="J102" s="74">
        <v>54</v>
      </c>
    </row>
    <row r="103" spans="1:12" s="1" customFormat="1" ht="14.15" customHeight="1" x14ac:dyDescent="0.35">
      <c r="A103" s="80"/>
      <c r="B103" s="79" t="s">
        <v>61</v>
      </c>
      <c r="C103" s="66"/>
      <c r="D103" s="67"/>
      <c r="E103" s="74">
        <v>51</v>
      </c>
      <c r="F103" s="74">
        <v>56</v>
      </c>
      <c r="G103" s="74">
        <v>57</v>
      </c>
      <c r="H103" s="74">
        <v>31</v>
      </c>
      <c r="I103" s="74">
        <v>28</v>
      </c>
      <c r="J103" s="74">
        <v>31</v>
      </c>
      <c r="K103"/>
    </row>
    <row r="104" spans="1:12" x14ac:dyDescent="0.35">
      <c r="A104" s="80"/>
      <c r="B104" s="79" t="s">
        <v>62</v>
      </c>
      <c r="C104" s="66"/>
      <c r="D104" s="62"/>
      <c r="E104" s="74">
        <v>28</v>
      </c>
      <c r="F104" s="74">
        <v>40</v>
      </c>
      <c r="G104" s="74">
        <v>37</v>
      </c>
      <c r="H104" s="74">
        <v>27</v>
      </c>
      <c r="I104" s="74">
        <v>22</v>
      </c>
      <c r="J104" s="74">
        <v>25</v>
      </c>
    </row>
    <row r="105" spans="1:12" x14ac:dyDescent="0.35">
      <c r="A105" s="80"/>
      <c r="B105" s="79" t="s">
        <v>64</v>
      </c>
      <c r="C105" s="66"/>
      <c r="D105" s="67"/>
      <c r="E105" s="74">
        <v>25</v>
      </c>
      <c r="F105" s="74">
        <v>22</v>
      </c>
      <c r="G105" s="74">
        <v>21</v>
      </c>
      <c r="H105" s="74">
        <v>18</v>
      </c>
      <c r="I105" s="74">
        <v>5</v>
      </c>
      <c r="J105" s="74">
        <v>6</v>
      </c>
    </row>
    <row r="106" spans="1:12" x14ac:dyDescent="0.35">
      <c r="A106" s="81" t="s">
        <v>77</v>
      </c>
      <c r="B106" s="79" t="s">
        <v>65</v>
      </c>
      <c r="C106" s="66"/>
      <c r="D106" s="67"/>
      <c r="E106" s="74">
        <v>15</v>
      </c>
      <c r="F106" s="74">
        <v>13</v>
      </c>
      <c r="G106" s="74">
        <v>5</v>
      </c>
      <c r="H106" s="74">
        <v>9</v>
      </c>
      <c r="I106" s="74">
        <v>7</v>
      </c>
      <c r="J106" s="74">
        <v>7</v>
      </c>
    </row>
    <row r="107" spans="1:12" x14ac:dyDescent="0.35">
      <c r="A107" s="80"/>
      <c r="B107" s="79" t="s">
        <v>66</v>
      </c>
      <c r="C107" s="66"/>
      <c r="D107" s="67"/>
      <c r="E107" s="74">
        <v>3</v>
      </c>
      <c r="F107" s="74">
        <v>5</v>
      </c>
      <c r="G107" s="74">
        <v>5</v>
      </c>
      <c r="H107" s="74">
        <v>4</v>
      </c>
      <c r="I107" s="74">
        <v>4</v>
      </c>
      <c r="J107" s="74">
        <v>2</v>
      </c>
    </row>
    <row r="108" spans="1:12" x14ac:dyDescent="0.35">
      <c r="A108" s="80"/>
      <c r="B108" s="79" t="s">
        <v>68</v>
      </c>
      <c r="C108" s="66"/>
      <c r="D108" s="67"/>
      <c r="E108" s="74">
        <v>1</v>
      </c>
      <c r="F108" s="74">
        <v>2</v>
      </c>
      <c r="G108" s="74">
        <v>1</v>
      </c>
      <c r="H108" s="74">
        <v>1</v>
      </c>
      <c r="I108" s="74">
        <v>3</v>
      </c>
      <c r="J108" s="74">
        <v>0</v>
      </c>
    </row>
    <row r="109" spans="1:12" x14ac:dyDescent="0.35">
      <c r="A109" s="80"/>
      <c r="B109" s="79" t="s">
        <v>69</v>
      </c>
      <c r="C109" s="66"/>
      <c r="D109" s="67"/>
      <c r="E109" s="74">
        <v>1</v>
      </c>
      <c r="F109" s="74">
        <v>2</v>
      </c>
      <c r="G109" s="74">
        <v>3</v>
      </c>
      <c r="H109" s="74">
        <v>0</v>
      </c>
      <c r="I109" s="74">
        <v>0</v>
      </c>
      <c r="J109" s="74">
        <v>1</v>
      </c>
    </row>
    <row r="110" spans="1:12" x14ac:dyDescent="0.35">
      <c r="A110" s="80"/>
      <c r="B110" s="79" t="s">
        <v>70</v>
      </c>
      <c r="C110" s="66"/>
      <c r="D110" s="67"/>
      <c r="E110" s="74">
        <v>1</v>
      </c>
      <c r="F110" s="74">
        <v>0</v>
      </c>
      <c r="G110" s="74">
        <v>0</v>
      </c>
      <c r="H110" s="74">
        <v>1</v>
      </c>
      <c r="I110" s="74">
        <v>0</v>
      </c>
      <c r="J110" s="74">
        <v>0</v>
      </c>
    </row>
    <row r="111" spans="1:12" x14ac:dyDescent="0.35">
      <c r="A111" s="80"/>
      <c r="B111" s="79" t="s">
        <v>72</v>
      </c>
      <c r="C111" s="66"/>
      <c r="D111" s="67"/>
      <c r="E111" s="74">
        <v>0</v>
      </c>
      <c r="F111" s="74">
        <v>1</v>
      </c>
      <c r="G111" s="74">
        <v>1</v>
      </c>
      <c r="H111" s="74">
        <v>0</v>
      </c>
      <c r="I111" s="74">
        <v>0</v>
      </c>
      <c r="J111" s="74">
        <v>0</v>
      </c>
    </row>
    <row r="112" spans="1:12" x14ac:dyDescent="0.35">
      <c r="A112" s="82"/>
      <c r="B112" s="79" t="s">
        <v>73</v>
      </c>
      <c r="C112" s="66"/>
      <c r="D112" s="67"/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1</v>
      </c>
    </row>
    <row r="113" spans="1:11" x14ac:dyDescent="0.35">
      <c r="A113" s="77"/>
      <c r="B113" s="66"/>
      <c r="C113" s="66"/>
      <c r="D113" s="67"/>
      <c r="E113" s="67"/>
      <c r="F113" s="67"/>
      <c r="G113" s="67"/>
      <c r="H113" s="67"/>
      <c r="I113" s="67"/>
      <c r="J113" s="67"/>
    </row>
    <row r="114" spans="1:11" x14ac:dyDescent="0.35">
      <c r="A114" s="50" t="s">
        <v>75</v>
      </c>
      <c r="B114" s="66"/>
      <c r="C114" s="66"/>
      <c r="D114" s="67"/>
      <c r="E114" s="67"/>
      <c r="F114" s="67"/>
      <c r="G114" s="67"/>
      <c r="H114" s="67"/>
      <c r="I114" s="67"/>
      <c r="J114" s="67"/>
    </row>
    <row r="115" spans="1:11" x14ac:dyDescent="0.35">
      <c r="A115" s="78"/>
      <c r="B115" s="65" t="s">
        <v>57</v>
      </c>
      <c r="C115" s="66"/>
      <c r="D115" s="67"/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7"/>
    </row>
    <row r="116" spans="1:11" x14ac:dyDescent="0.35">
      <c r="A116" s="54"/>
      <c r="B116" s="65" t="s">
        <v>58</v>
      </c>
      <c r="C116" s="66"/>
      <c r="D116" s="67"/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7"/>
    </row>
    <row r="117" spans="1:11" x14ac:dyDescent="0.35">
      <c r="A117" s="54"/>
      <c r="B117" s="65" t="s">
        <v>60</v>
      </c>
      <c r="C117" s="66"/>
      <c r="D117" s="67"/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7"/>
    </row>
    <row r="118" spans="1:11" x14ac:dyDescent="0.35">
      <c r="A118" s="80"/>
      <c r="B118" s="65" t="s">
        <v>61</v>
      </c>
      <c r="C118" s="66"/>
      <c r="D118" s="67"/>
      <c r="E118" s="68">
        <v>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7"/>
    </row>
    <row r="119" spans="1:11" x14ac:dyDescent="0.35">
      <c r="A119" s="80"/>
      <c r="B119" s="65" t="s">
        <v>62</v>
      </c>
      <c r="C119" s="66"/>
      <c r="D119" s="67"/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7"/>
    </row>
    <row r="120" spans="1:11" x14ac:dyDescent="0.35">
      <c r="A120" s="80"/>
      <c r="B120" s="65" t="s">
        <v>64</v>
      </c>
      <c r="C120" s="66"/>
      <c r="D120" s="67"/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7"/>
    </row>
    <row r="121" spans="1:11" x14ac:dyDescent="0.35">
      <c r="A121" s="81" t="s">
        <v>77</v>
      </c>
      <c r="B121" s="65" t="s">
        <v>65</v>
      </c>
      <c r="C121" s="66"/>
      <c r="D121" s="67"/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7"/>
    </row>
    <row r="122" spans="1:11" x14ac:dyDescent="0.35">
      <c r="A122" s="80"/>
      <c r="B122" s="65" t="s">
        <v>66</v>
      </c>
      <c r="C122" s="66"/>
      <c r="D122" s="67"/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7"/>
    </row>
    <row r="123" spans="1:11" x14ac:dyDescent="0.35">
      <c r="A123" s="80"/>
      <c r="B123" s="65" t="s">
        <v>68</v>
      </c>
      <c r="C123" s="66"/>
      <c r="D123" s="67"/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7"/>
    </row>
    <row r="124" spans="1:11" x14ac:dyDescent="0.35">
      <c r="A124" s="80"/>
      <c r="B124" s="65" t="s">
        <v>69</v>
      </c>
      <c r="C124" s="66"/>
      <c r="D124" s="67"/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7"/>
    </row>
    <row r="125" spans="1:11" x14ac:dyDescent="0.35">
      <c r="A125" s="80"/>
      <c r="B125" s="65" t="s">
        <v>70</v>
      </c>
      <c r="C125" s="66"/>
      <c r="D125" s="67"/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7"/>
    </row>
    <row r="126" spans="1:11" x14ac:dyDescent="0.35">
      <c r="A126" s="80"/>
      <c r="B126" s="65" t="s">
        <v>72</v>
      </c>
      <c r="C126" s="66"/>
      <c r="D126" s="67"/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7"/>
    </row>
    <row r="127" spans="1:11" x14ac:dyDescent="0.35">
      <c r="A127" s="82"/>
      <c r="B127" s="65" t="s">
        <v>73</v>
      </c>
      <c r="C127" s="66"/>
      <c r="D127" s="67"/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7"/>
    </row>
    <row r="128" spans="1:11" x14ac:dyDescent="0.3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67"/>
    </row>
    <row r="129" spans="1:12" s="73" customFormat="1" ht="14.15" customHeight="1" x14ac:dyDescent="0.35">
      <c r="A129" s="77"/>
      <c r="B129" s="66"/>
      <c r="C129" s="66"/>
      <c r="D129" s="67"/>
      <c r="E129" s="67"/>
      <c r="F129" s="67"/>
      <c r="G129" s="67"/>
      <c r="H129" s="67"/>
      <c r="I129" s="67"/>
      <c r="J129" s="67"/>
    </row>
    <row r="130" spans="1:12" x14ac:dyDescent="0.35">
      <c r="A130" s="50" t="s">
        <v>51</v>
      </c>
      <c r="B130" s="72"/>
      <c r="C130" s="72"/>
      <c r="D130" s="72"/>
      <c r="E130" s="72"/>
      <c r="F130" s="72"/>
      <c r="G130" s="72"/>
      <c r="H130" s="72"/>
      <c r="I130" s="72"/>
      <c r="J130" s="72"/>
    </row>
    <row r="131" spans="1:12" x14ac:dyDescent="0.35">
      <c r="A131" s="78"/>
      <c r="B131" s="65" t="s">
        <v>57</v>
      </c>
      <c r="C131" s="66"/>
      <c r="D131" s="67"/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1"/>
      <c r="L131" s="33" t="s">
        <v>454</v>
      </c>
    </row>
    <row r="132" spans="1:12" x14ac:dyDescent="0.35">
      <c r="A132" s="54"/>
      <c r="B132" s="65" t="s">
        <v>58</v>
      </c>
      <c r="C132" s="66"/>
      <c r="D132" s="67"/>
      <c r="E132" s="74">
        <v>52.548919543208804</v>
      </c>
      <c r="F132" s="74">
        <v>53.103233040500037</v>
      </c>
      <c r="G132" s="74">
        <v>53.657546537791269</v>
      </c>
      <c r="H132" s="74">
        <v>54.119474452200627</v>
      </c>
      <c r="I132" s="74">
        <v>54.581402366609986</v>
      </c>
      <c r="J132" s="74">
        <v>55.043330281019344</v>
      </c>
      <c r="K132" s="73"/>
    </row>
    <row r="133" spans="1:12" x14ac:dyDescent="0.35">
      <c r="A133" s="54"/>
      <c r="B133" s="65" t="s">
        <v>60</v>
      </c>
      <c r="C133" s="66"/>
      <c r="D133" s="67"/>
      <c r="E133" s="74">
        <v>26.213991036684646</v>
      </c>
      <c r="F133" s="74">
        <v>26.490509929476676</v>
      </c>
      <c r="G133" s="74">
        <v>26.76702882226871</v>
      </c>
      <c r="H133" s="74">
        <v>26.997461232928735</v>
      </c>
      <c r="I133" s="74">
        <v>27.227893643588764</v>
      </c>
      <c r="J133" s="74">
        <v>27.45832605424879</v>
      </c>
      <c r="K133" s="73"/>
    </row>
    <row r="134" spans="1:12" x14ac:dyDescent="0.35">
      <c r="A134" s="80"/>
      <c r="B134" s="65" t="s">
        <v>61</v>
      </c>
      <c r="C134" s="66"/>
      <c r="D134" s="67"/>
      <c r="E134" s="74">
        <v>10.068352975035332</v>
      </c>
      <c r="F134" s="74">
        <v>10.174559230046253</v>
      </c>
      <c r="G134" s="74">
        <v>10.280765485057174</v>
      </c>
      <c r="H134" s="74">
        <v>10.369270697566273</v>
      </c>
      <c r="I134" s="74">
        <v>10.457775910075375</v>
      </c>
      <c r="J134" s="74">
        <v>10.546281122584476</v>
      </c>
      <c r="K134" s="73"/>
    </row>
    <row r="135" spans="1:12" x14ac:dyDescent="0.35">
      <c r="A135" s="80"/>
      <c r="B135" s="65" t="s">
        <v>62</v>
      </c>
      <c r="C135" s="66"/>
      <c r="D135" s="67"/>
      <c r="E135" s="74">
        <v>7.0582874375946538</v>
      </c>
      <c r="F135" s="74">
        <v>7.1327419464300403</v>
      </c>
      <c r="G135" s="74">
        <v>7.2071964552654268</v>
      </c>
      <c r="H135" s="74">
        <v>7.2692418792949161</v>
      </c>
      <c r="I135" s="74">
        <v>7.3312873033244044</v>
      </c>
      <c r="J135" s="74">
        <v>7.3933327273538936</v>
      </c>
      <c r="K135" s="73"/>
    </row>
    <row r="136" spans="1:12" x14ac:dyDescent="0.35">
      <c r="A136" s="80"/>
      <c r="B136" s="65" t="s">
        <v>64</v>
      </c>
      <c r="C136" s="66"/>
      <c r="D136" s="67"/>
      <c r="E136" s="74">
        <v>4.4479518712120365</v>
      </c>
      <c r="F136" s="74">
        <v>4.4948711947480291</v>
      </c>
      <c r="G136" s="74">
        <v>4.5417905182840208</v>
      </c>
      <c r="H136" s="74">
        <v>4.5808899545640145</v>
      </c>
      <c r="I136" s="74">
        <v>4.6199893908440073</v>
      </c>
      <c r="J136" s="74">
        <v>4.659088827124001</v>
      </c>
      <c r="K136" s="73"/>
    </row>
    <row r="137" spans="1:12" x14ac:dyDescent="0.35">
      <c r="A137" s="81" t="s">
        <v>80</v>
      </c>
      <c r="B137" s="65" t="s">
        <v>65</v>
      </c>
      <c r="C137" s="66"/>
      <c r="D137" s="67"/>
      <c r="E137" s="74">
        <v>3.1427840880207287</v>
      </c>
      <c r="F137" s="74">
        <v>3.175935818907023</v>
      </c>
      <c r="G137" s="74">
        <v>3.2090875497933178</v>
      </c>
      <c r="H137" s="74">
        <v>3.2367139921985633</v>
      </c>
      <c r="I137" s="74">
        <v>3.2643404346038087</v>
      </c>
      <c r="J137" s="74">
        <v>3.2919668770090542</v>
      </c>
      <c r="K137" s="73"/>
    </row>
    <row r="138" spans="1:12" x14ac:dyDescent="0.35">
      <c r="A138" s="80"/>
      <c r="B138" s="65" t="s">
        <v>66</v>
      </c>
      <c r="C138" s="66"/>
      <c r="D138" s="67"/>
      <c r="E138" s="74">
        <v>2.8876827647319452</v>
      </c>
      <c r="F138" s="74">
        <v>2.9181435533894553</v>
      </c>
      <c r="G138" s="74">
        <v>2.948604342046965</v>
      </c>
      <c r="H138" s="74">
        <v>2.9739883325948901</v>
      </c>
      <c r="I138" s="74">
        <v>2.9993723231428149</v>
      </c>
      <c r="J138" s="74">
        <v>3.0247563136907401</v>
      </c>
      <c r="K138" s="73"/>
    </row>
    <row r="139" spans="1:12" x14ac:dyDescent="0.35">
      <c r="A139" s="80"/>
      <c r="B139" s="65" t="s">
        <v>68</v>
      </c>
      <c r="C139" s="66"/>
      <c r="D139" s="67"/>
      <c r="E139" s="74">
        <v>0.78754984492689406</v>
      </c>
      <c r="F139" s="74">
        <v>0.79585733274257864</v>
      </c>
      <c r="G139" s="74">
        <v>0.80416482055826322</v>
      </c>
      <c r="H139" s="74">
        <v>0.81108772707133359</v>
      </c>
      <c r="I139" s="74">
        <v>0.81801063358440407</v>
      </c>
      <c r="J139" s="74">
        <v>0.82493354009747455</v>
      </c>
      <c r="K139" s="73"/>
    </row>
    <row r="140" spans="1:12" x14ac:dyDescent="0.35">
      <c r="A140" s="80"/>
      <c r="B140" s="65" t="s">
        <v>69</v>
      </c>
      <c r="C140" s="66"/>
      <c r="D140" s="67"/>
      <c r="E140" s="74">
        <v>1.3185431797278864</v>
      </c>
      <c r="F140" s="74">
        <v>1.3324518630583493</v>
      </c>
      <c r="G140" s="74">
        <v>1.3463605463888122</v>
      </c>
      <c r="H140" s="74">
        <v>1.3579511158308646</v>
      </c>
      <c r="I140" s="74">
        <v>1.3695416852729172</v>
      </c>
      <c r="J140" s="74">
        <v>1.3811322547149696</v>
      </c>
      <c r="K140" s="73"/>
    </row>
    <row r="141" spans="1:12" x14ac:dyDescent="0.35">
      <c r="A141" s="80"/>
      <c r="B141" s="65" t="s">
        <v>70</v>
      </c>
      <c r="C141" s="66"/>
      <c r="D141" s="67"/>
      <c r="E141" s="74">
        <v>2.1544317781205482</v>
      </c>
      <c r="F141" s="74">
        <v>2.1771578517294148</v>
      </c>
      <c r="G141" s="74">
        <v>2.1998839253382814</v>
      </c>
      <c r="H141" s="74">
        <v>2.2188223200123369</v>
      </c>
      <c r="I141" s="74">
        <v>2.237760714686392</v>
      </c>
      <c r="J141" s="74">
        <v>2.2566991093604476</v>
      </c>
      <c r="K141" s="73"/>
    </row>
    <row r="142" spans="1:12" x14ac:dyDescent="0.35">
      <c r="A142" s="80"/>
      <c r="B142" s="65" t="s">
        <v>72</v>
      </c>
      <c r="C142" s="66"/>
      <c r="D142" s="67"/>
      <c r="E142" s="74">
        <v>0.26251661497563139</v>
      </c>
      <c r="F142" s="74">
        <v>0.26528577758085953</v>
      </c>
      <c r="G142" s="74">
        <v>0.26805494018608772</v>
      </c>
      <c r="H142" s="74">
        <v>0.27036257569044453</v>
      </c>
      <c r="I142" s="74">
        <v>0.27267021119480134</v>
      </c>
      <c r="J142" s="74">
        <v>0.27497784669915815</v>
      </c>
      <c r="K142" s="73"/>
    </row>
    <row r="143" spans="1:12" x14ac:dyDescent="0.35">
      <c r="A143" s="82"/>
      <c r="B143" s="65" t="s">
        <v>73</v>
      </c>
      <c r="C143" s="66"/>
      <c r="D143" s="67"/>
      <c r="E143" s="74">
        <v>0.26721286831028263</v>
      </c>
      <c r="F143" s="74">
        <v>0.27003156945279616</v>
      </c>
      <c r="G143" s="74">
        <v>0.2728502705953097</v>
      </c>
      <c r="H143" s="74">
        <v>0.27519918821407097</v>
      </c>
      <c r="I143" s="74">
        <v>0.27754810583283224</v>
      </c>
      <c r="J143" s="74">
        <v>0.27989702345159351</v>
      </c>
      <c r="K143" s="73"/>
    </row>
    <row r="144" spans="1:12" x14ac:dyDescent="0.35">
      <c r="A144" s="77"/>
      <c r="B144" s="66"/>
      <c r="C144" s="66"/>
      <c r="D144" s="67"/>
      <c r="E144" s="73"/>
      <c r="F144" s="73"/>
      <c r="G144" s="73"/>
      <c r="H144" s="73"/>
      <c r="I144" s="73"/>
      <c r="J144" s="73"/>
      <c r="K144" s="73"/>
    </row>
    <row r="145" spans="1:12" x14ac:dyDescent="0.35">
      <c r="A145" s="50" t="s">
        <v>75</v>
      </c>
      <c r="B145" s="66"/>
      <c r="C145" s="66"/>
      <c r="D145" s="67"/>
      <c r="E145" s="67"/>
      <c r="F145" s="67"/>
      <c r="G145" s="67"/>
      <c r="H145" s="67"/>
      <c r="I145" s="67"/>
      <c r="J145" s="67"/>
      <c r="K145" s="67"/>
    </row>
    <row r="146" spans="1:12" x14ac:dyDescent="0.35">
      <c r="A146" s="78"/>
      <c r="B146" s="65" t="s">
        <v>57</v>
      </c>
      <c r="C146" s="66"/>
      <c r="D146" s="67"/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7"/>
    </row>
    <row r="147" spans="1:12" x14ac:dyDescent="0.35">
      <c r="A147" s="54"/>
      <c r="B147" s="65" t="s">
        <v>58</v>
      </c>
      <c r="C147" s="66"/>
      <c r="D147" s="67"/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7"/>
    </row>
    <row r="148" spans="1:12" x14ac:dyDescent="0.35">
      <c r="A148" s="54"/>
      <c r="B148" s="65" t="s">
        <v>60</v>
      </c>
      <c r="C148" s="66"/>
      <c r="D148" s="67"/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7"/>
    </row>
    <row r="149" spans="1:12" x14ac:dyDescent="0.35">
      <c r="A149" s="80"/>
      <c r="B149" s="65" t="s">
        <v>61</v>
      </c>
      <c r="C149" s="66"/>
      <c r="D149" s="67"/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7"/>
    </row>
    <row r="150" spans="1:12" x14ac:dyDescent="0.35">
      <c r="A150" s="80"/>
      <c r="B150" s="65" t="s">
        <v>62</v>
      </c>
      <c r="C150" s="66"/>
      <c r="D150" s="67"/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7"/>
    </row>
    <row r="151" spans="1:12" x14ac:dyDescent="0.35">
      <c r="A151" s="80"/>
      <c r="B151" s="65" t="s">
        <v>64</v>
      </c>
      <c r="C151" s="66"/>
      <c r="D151" s="67"/>
      <c r="E151" s="68">
        <v>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7"/>
    </row>
    <row r="152" spans="1:12" x14ac:dyDescent="0.35">
      <c r="A152" s="81" t="s">
        <v>80</v>
      </c>
      <c r="B152" s="65" t="s">
        <v>65</v>
      </c>
      <c r="C152" s="66"/>
      <c r="D152" s="67"/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7"/>
    </row>
    <row r="153" spans="1:12" x14ac:dyDescent="0.35">
      <c r="A153" s="80"/>
      <c r="B153" s="65" t="s">
        <v>66</v>
      </c>
      <c r="C153" s="66"/>
      <c r="D153" s="67"/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7"/>
    </row>
    <row r="154" spans="1:12" x14ac:dyDescent="0.35">
      <c r="A154" s="80"/>
      <c r="B154" s="65" t="s">
        <v>68</v>
      </c>
      <c r="C154" s="66"/>
      <c r="D154" s="67"/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7"/>
    </row>
    <row r="155" spans="1:12" x14ac:dyDescent="0.35">
      <c r="A155" s="80"/>
      <c r="B155" s="65" t="s">
        <v>69</v>
      </c>
      <c r="C155" s="66"/>
      <c r="D155" s="67"/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7"/>
    </row>
    <row r="156" spans="1:12" x14ac:dyDescent="0.35">
      <c r="A156" s="80"/>
      <c r="B156" s="65" t="s">
        <v>70</v>
      </c>
      <c r="C156" s="66"/>
      <c r="D156" s="67"/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7"/>
    </row>
    <row r="157" spans="1:12" x14ac:dyDescent="0.35">
      <c r="A157" s="80"/>
      <c r="B157" s="65" t="s">
        <v>72</v>
      </c>
      <c r="C157" s="66"/>
      <c r="D157" s="67"/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7"/>
    </row>
    <row r="158" spans="1:12" x14ac:dyDescent="0.35">
      <c r="A158" s="82"/>
      <c r="B158" s="65" t="s">
        <v>73</v>
      </c>
      <c r="C158" s="66"/>
      <c r="D158" s="67"/>
      <c r="E158" s="68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7"/>
      <c r="L158" s="67"/>
    </row>
    <row r="159" spans="1:12" x14ac:dyDescent="0.35">
      <c r="A159" s="204"/>
      <c r="B159" s="66"/>
      <c r="C159" s="66"/>
      <c r="D159" s="67"/>
      <c r="E159" s="67"/>
      <c r="F159" s="67"/>
      <c r="G159" s="67"/>
      <c r="H159" s="67"/>
      <c r="I159" s="67"/>
      <c r="J159" s="67"/>
      <c r="K159" s="67"/>
    </row>
    <row r="160" spans="1:12" x14ac:dyDescent="0.35">
      <c r="A160" s="204"/>
      <c r="B160" s="66"/>
      <c r="C160" s="66"/>
      <c r="D160" s="67"/>
      <c r="E160" s="67"/>
      <c r="F160" s="67"/>
      <c r="G160" s="67"/>
      <c r="H160" s="67"/>
      <c r="I160" s="67"/>
      <c r="J160" s="67"/>
      <c r="K160" s="67"/>
    </row>
    <row r="161" spans="1:12" x14ac:dyDescent="0.35">
      <c r="A161" s="50" t="s">
        <v>51</v>
      </c>
      <c r="B161" s="72"/>
      <c r="C161" s="72"/>
      <c r="D161" s="72"/>
      <c r="E161" s="72"/>
      <c r="F161" s="72"/>
      <c r="G161" s="72"/>
      <c r="H161" s="72"/>
      <c r="I161" s="72"/>
      <c r="J161" s="72"/>
    </row>
    <row r="162" spans="1:12" x14ac:dyDescent="0.35">
      <c r="A162" s="78"/>
      <c r="B162" s="65" t="s">
        <v>57</v>
      </c>
      <c r="C162" s="66"/>
      <c r="D162" s="67"/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63"/>
      <c r="L162" s="33" t="s">
        <v>454</v>
      </c>
    </row>
    <row r="163" spans="1:12" x14ac:dyDescent="0.35">
      <c r="A163" s="54"/>
      <c r="B163" s="65" t="s">
        <v>58</v>
      </c>
      <c r="C163" s="66"/>
      <c r="D163" s="67"/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114"/>
    </row>
    <row r="164" spans="1:12" x14ac:dyDescent="0.35">
      <c r="A164" s="54"/>
      <c r="B164" s="65" t="s">
        <v>60</v>
      </c>
      <c r="C164" s="66"/>
      <c r="D164" s="67"/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114"/>
    </row>
    <row r="165" spans="1:12" x14ac:dyDescent="0.35">
      <c r="A165" s="80"/>
      <c r="B165" s="65" t="s">
        <v>61</v>
      </c>
      <c r="C165" s="66"/>
      <c r="D165" s="67"/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114"/>
    </row>
    <row r="166" spans="1:12" x14ac:dyDescent="0.35">
      <c r="A166" s="80"/>
      <c r="B166" s="65" t="s">
        <v>62</v>
      </c>
      <c r="C166" s="66"/>
      <c r="D166" s="67"/>
      <c r="E166" s="57">
        <v>0</v>
      </c>
      <c r="F166" s="57">
        <v>0</v>
      </c>
      <c r="G166" s="57">
        <v>0</v>
      </c>
      <c r="H166" s="57">
        <v>0</v>
      </c>
      <c r="I166" s="53">
        <v>3</v>
      </c>
      <c r="J166" s="53">
        <v>11</v>
      </c>
      <c r="K166" s="114"/>
    </row>
    <row r="167" spans="1:12" x14ac:dyDescent="0.35">
      <c r="A167" s="80"/>
      <c r="B167" s="65" t="s">
        <v>64</v>
      </c>
      <c r="C167" s="66"/>
      <c r="D167" s="67"/>
      <c r="E167" s="57">
        <v>0</v>
      </c>
      <c r="F167" s="57">
        <v>0</v>
      </c>
      <c r="G167" s="57">
        <v>0</v>
      </c>
      <c r="H167" s="57">
        <v>0</v>
      </c>
      <c r="I167" s="53">
        <v>2</v>
      </c>
      <c r="J167" s="53">
        <v>8</v>
      </c>
      <c r="K167" s="114"/>
    </row>
    <row r="168" spans="1:12" x14ac:dyDescent="0.35">
      <c r="A168" s="81" t="s">
        <v>320</v>
      </c>
      <c r="B168" s="65" t="s">
        <v>65</v>
      </c>
      <c r="C168" s="66"/>
      <c r="D168" s="67"/>
      <c r="E168" s="57">
        <v>0</v>
      </c>
      <c r="F168" s="57">
        <v>0</v>
      </c>
      <c r="G168" s="57">
        <v>0</v>
      </c>
      <c r="H168" s="57">
        <v>0</v>
      </c>
      <c r="I168" s="53">
        <v>3</v>
      </c>
      <c r="J168" s="53">
        <v>5</v>
      </c>
      <c r="K168" s="114"/>
    </row>
    <row r="169" spans="1:12" x14ac:dyDescent="0.35">
      <c r="A169" s="80"/>
      <c r="B169" s="65" t="s">
        <v>66</v>
      </c>
      <c r="C169" s="66"/>
      <c r="D169" s="67"/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3">
        <v>5</v>
      </c>
      <c r="K169" s="114"/>
    </row>
    <row r="170" spans="1:12" x14ac:dyDescent="0.35">
      <c r="A170" s="80"/>
      <c r="B170" s="65" t="s">
        <v>68</v>
      </c>
      <c r="C170" s="66"/>
      <c r="D170" s="67"/>
      <c r="E170" s="57">
        <v>0</v>
      </c>
      <c r="F170" s="57">
        <v>0</v>
      </c>
      <c r="G170" s="57">
        <v>0</v>
      </c>
      <c r="H170" s="57">
        <v>0</v>
      </c>
      <c r="I170" s="53">
        <v>1</v>
      </c>
      <c r="J170" s="53">
        <v>3</v>
      </c>
      <c r="K170" s="114"/>
    </row>
    <row r="171" spans="1:12" x14ac:dyDescent="0.35">
      <c r="A171" s="80"/>
      <c r="B171" s="65" t="s">
        <v>69</v>
      </c>
      <c r="C171" s="66"/>
      <c r="D171" s="67"/>
      <c r="E171" s="57">
        <v>0</v>
      </c>
      <c r="F171" s="57">
        <v>0</v>
      </c>
      <c r="G171" s="57">
        <v>0</v>
      </c>
      <c r="H171" s="53">
        <v>1</v>
      </c>
      <c r="I171" s="53">
        <v>2</v>
      </c>
      <c r="J171" s="57">
        <v>0</v>
      </c>
      <c r="K171" s="114"/>
    </row>
    <row r="172" spans="1:12" x14ac:dyDescent="0.35">
      <c r="A172" s="80"/>
      <c r="B172" s="65" t="s">
        <v>70</v>
      </c>
      <c r="C172" s="66"/>
      <c r="D172" s="67"/>
      <c r="E172" s="57">
        <v>0</v>
      </c>
      <c r="F172" s="57">
        <v>0</v>
      </c>
      <c r="G172" s="57">
        <v>0</v>
      </c>
      <c r="H172" s="57">
        <v>0</v>
      </c>
      <c r="I172" s="53">
        <v>2</v>
      </c>
      <c r="J172" s="53">
        <v>3</v>
      </c>
      <c r="K172" s="114"/>
    </row>
    <row r="173" spans="1:12" x14ac:dyDescent="0.35">
      <c r="A173" s="80"/>
      <c r="B173" s="65" t="s">
        <v>72</v>
      </c>
      <c r="C173" s="66"/>
      <c r="D173" s="67"/>
      <c r="E173" s="57">
        <v>0</v>
      </c>
      <c r="F173" s="57">
        <v>0</v>
      </c>
      <c r="G173" s="57">
        <v>0</v>
      </c>
      <c r="H173" s="57">
        <v>0</v>
      </c>
      <c r="I173" s="53">
        <v>1</v>
      </c>
      <c r="J173" s="53">
        <v>1</v>
      </c>
      <c r="K173" s="114"/>
    </row>
    <row r="174" spans="1:12" x14ac:dyDescent="0.35">
      <c r="A174" s="82"/>
      <c r="B174" s="65" t="s">
        <v>73</v>
      </c>
      <c r="C174" s="66"/>
      <c r="D174" s="67"/>
      <c r="E174" s="57">
        <v>0</v>
      </c>
      <c r="F174" s="57">
        <v>0</v>
      </c>
      <c r="G174" s="57">
        <v>0</v>
      </c>
      <c r="H174" s="57">
        <v>0</v>
      </c>
      <c r="I174" s="53">
        <v>1</v>
      </c>
      <c r="J174" s="57">
        <v>0</v>
      </c>
      <c r="K174" s="114"/>
    </row>
    <row r="175" spans="1:12" x14ac:dyDescent="0.35">
      <c r="A175" s="204"/>
      <c r="B175" s="66"/>
      <c r="C175" s="66"/>
      <c r="D175" s="67"/>
      <c r="E175" s="57">
        <v>0</v>
      </c>
      <c r="F175" s="57">
        <v>0</v>
      </c>
      <c r="G175" s="57">
        <v>0</v>
      </c>
      <c r="H175" s="57">
        <v>0</v>
      </c>
      <c r="I175" s="53">
        <v>1</v>
      </c>
      <c r="J175" s="57">
        <v>0</v>
      </c>
      <c r="K175" s="73"/>
    </row>
    <row r="176" spans="1:12" x14ac:dyDescent="0.35">
      <c r="A176" s="50" t="s">
        <v>75</v>
      </c>
      <c r="B176" s="66"/>
      <c r="C176" s="66"/>
      <c r="D176" s="67"/>
      <c r="E176" s="67"/>
      <c r="F176" s="67"/>
      <c r="G176" s="67"/>
      <c r="H176" s="67"/>
      <c r="I176" s="67"/>
      <c r="J176" s="67"/>
      <c r="K176" s="67"/>
    </row>
    <row r="177" spans="1:14" x14ac:dyDescent="0.35">
      <c r="A177" s="78"/>
      <c r="B177" s="65" t="s">
        <v>57</v>
      </c>
      <c r="C177" s="66"/>
      <c r="D177" s="67"/>
      <c r="E177" s="68">
        <v>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7"/>
    </row>
    <row r="178" spans="1:14" x14ac:dyDescent="0.35">
      <c r="A178" s="54"/>
      <c r="B178" s="65" t="s">
        <v>58</v>
      </c>
      <c r="C178" s="66"/>
      <c r="D178" s="67"/>
      <c r="E178" s="68">
        <v>0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7"/>
    </row>
    <row r="179" spans="1:14" x14ac:dyDescent="0.35">
      <c r="A179" s="54"/>
      <c r="B179" s="65" t="s">
        <v>60</v>
      </c>
      <c r="C179" s="66"/>
      <c r="D179" s="67"/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7"/>
    </row>
    <row r="180" spans="1:14" x14ac:dyDescent="0.35">
      <c r="A180" s="80"/>
      <c r="B180" s="65" t="s">
        <v>61</v>
      </c>
      <c r="C180" s="66"/>
      <c r="D180" s="67"/>
      <c r="E180" s="68">
        <v>0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7"/>
    </row>
    <row r="181" spans="1:14" x14ac:dyDescent="0.35">
      <c r="A181" s="80"/>
      <c r="B181" s="65" t="s">
        <v>62</v>
      </c>
      <c r="C181" s="66"/>
      <c r="D181" s="67"/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7"/>
    </row>
    <row r="182" spans="1:14" x14ac:dyDescent="0.35">
      <c r="A182" s="80"/>
      <c r="B182" s="65" t="s">
        <v>64</v>
      </c>
      <c r="C182" s="66"/>
      <c r="D182" s="67"/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7"/>
    </row>
    <row r="183" spans="1:14" x14ac:dyDescent="0.35">
      <c r="A183" s="81" t="s">
        <v>320</v>
      </c>
      <c r="B183" s="65" t="s">
        <v>65</v>
      </c>
      <c r="C183" s="66"/>
      <c r="D183" s="67"/>
      <c r="E183" s="68">
        <v>0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7"/>
    </row>
    <row r="184" spans="1:14" x14ac:dyDescent="0.35">
      <c r="A184" s="80"/>
      <c r="B184" s="65" t="s">
        <v>66</v>
      </c>
      <c r="C184" s="66"/>
      <c r="D184" s="67"/>
      <c r="E184" s="68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7"/>
    </row>
    <row r="185" spans="1:14" x14ac:dyDescent="0.35">
      <c r="A185" s="80"/>
      <c r="B185" s="65" t="s">
        <v>68</v>
      </c>
      <c r="C185" s="66"/>
      <c r="D185" s="67"/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7"/>
    </row>
    <row r="186" spans="1:14" x14ac:dyDescent="0.35">
      <c r="A186" s="80"/>
      <c r="B186" s="65" t="s">
        <v>69</v>
      </c>
      <c r="C186" s="66"/>
      <c r="D186" s="67"/>
      <c r="E186" s="68">
        <v>0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7"/>
    </row>
    <row r="187" spans="1:14" x14ac:dyDescent="0.35">
      <c r="A187" s="80"/>
      <c r="B187" s="65" t="s">
        <v>70</v>
      </c>
      <c r="C187" s="66"/>
      <c r="D187" s="67"/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7"/>
    </row>
    <row r="188" spans="1:14" x14ac:dyDescent="0.35">
      <c r="A188" s="80"/>
      <c r="B188" s="65" t="s">
        <v>72</v>
      </c>
      <c r="C188" s="66"/>
      <c r="D188" s="67"/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7"/>
    </row>
    <row r="189" spans="1:14" x14ac:dyDescent="0.35">
      <c r="A189" s="82"/>
      <c r="B189" s="65" t="s">
        <v>73</v>
      </c>
      <c r="C189" s="66"/>
      <c r="D189" s="67"/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7"/>
    </row>
    <row r="190" spans="1:14" x14ac:dyDescent="0.35">
      <c r="A190" s="204"/>
      <c r="B190" s="66"/>
      <c r="C190" s="66"/>
      <c r="D190" s="67"/>
      <c r="E190" s="67"/>
      <c r="F190" s="67"/>
      <c r="G190" s="67"/>
      <c r="H190" s="67"/>
      <c r="I190" s="67"/>
      <c r="J190" s="67"/>
      <c r="K190" s="67"/>
    </row>
    <row r="191" spans="1:14" ht="15" thickBot="1" x14ac:dyDescent="0.4">
      <c r="A191" s="204"/>
      <c r="B191" s="66"/>
      <c r="C191" s="66"/>
      <c r="D191" s="67"/>
      <c r="E191" s="67"/>
      <c r="F191" s="67"/>
      <c r="G191" s="67"/>
      <c r="H191" s="67"/>
      <c r="I191" s="67"/>
      <c r="J191" s="67"/>
      <c r="K191" s="67"/>
    </row>
    <row r="192" spans="1:14" ht="15" thickBot="1" x14ac:dyDescent="0.4">
      <c r="A192" s="46" t="s">
        <v>321</v>
      </c>
      <c r="B192" s="47"/>
      <c r="C192" s="47"/>
      <c r="D192" s="47"/>
      <c r="E192" s="47"/>
      <c r="F192" s="47"/>
      <c r="G192" s="47"/>
      <c r="H192" s="47"/>
      <c r="I192" s="47"/>
      <c r="J192" s="48"/>
      <c r="K192" s="67"/>
      <c r="N192" s="89" t="s">
        <v>322</v>
      </c>
    </row>
    <row r="193" spans="1:28" x14ac:dyDescent="0.35">
      <c r="A193" s="67"/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1:28" x14ac:dyDescent="0.35">
      <c r="A194" s="96" t="s">
        <v>323</v>
      </c>
      <c r="B194" s="97"/>
      <c r="C194" s="97"/>
      <c r="D194" s="83" t="s">
        <v>89</v>
      </c>
      <c r="E194" s="95">
        <f t="shared" ref="E194:J194" si="3">Q194*E12</f>
        <v>1786160.7887656668</v>
      </c>
      <c r="F194" s="95">
        <f t="shared" si="3"/>
        <v>2526755.6937967911</v>
      </c>
      <c r="G194" s="95">
        <f t="shared" si="3"/>
        <v>3145478.0736611886</v>
      </c>
      <c r="H194" s="95">
        <f t="shared" si="3"/>
        <v>2779464.39384152</v>
      </c>
      <c r="I194" s="95">
        <f t="shared" si="3"/>
        <v>0</v>
      </c>
      <c r="J194" s="95">
        <f t="shared" si="3"/>
        <v>0</v>
      </c>
      <c r="K194" s="246"/>
      <c r="L194" s="86" t="s">
        <v>455</v>
      </c>
      <c r="N194" s="22" t="s">
        <v>323</v>
      </c>
      <c r="Q194" s="117">
        <v>1646718.9814970703</v>
      </c>
      <c r="R194" s="117">
        <v>2343657.8158784853</v>
      </c>
      <c r="S194" s="117">
        <v>2899144.3835812518</v>
      </c>
      <c r="T194" s="117">
        <v>2563152.7124488046</v>
      </c>
      <c r="U194" s="117">
        <v>0</v>
      </c>
      <c r="V194" s="117">
        <v>0</v>
      </c>
    </row>
    <row r="195" spans="1:28" x14ac:dyDescent="0.35">
      <c r="A195" s="96" t="s">
        <v>324</v>
      </c>
      <c r="B195" s="97"/>
      <c r="C195" s="97"/>
      <c r="D195" s="97"/>
      <c r="E195" s="98">
        <v>0</v>
      </c>
      <c r="F195" s="98">
        <v>0</v>
      </c>
      <c r="G195" s="98">
        <v>0</v>
      </c>
      <c r="H195" s="98">
        <v>0</v>
      </c>
      <c r="I195" s="98">
        <v>0</v>
      </c>
      <c r="J195" s="98">
        <v>0</v>
      </c>
    </row>
    <row r="196" spans="1:28" s="27" customFormat="1" ht="15" thickBot="1" x14ac:dyDescent="0.4">
      <c r="A196" s="204"/>
      <c r="B196" s="66"/>
      <c r="C196" s="66"/>
      <c r="D196" s="67"/>
      <c r="E196" s="76"/>
      <c r="F196" s="76"/>
      <c r="G196" s="76"/>
      <c r="H196" s="76"/>
      <c r="I196" s="76"/>
      <c r="J196" s="76"/>
      <c r="K196" s="10"/>
      <c r="L196" s="26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ht="15" thickBot="1" x14ac:dyDescent="0.4">
      <c r="A197" s="46" t="s">
        <v>81</v>
      </c>
      <c r="B197" s="47"/>
      <c r="C197" s="47"/>
      <c r="D197" s="47"/>
      <c r="E197" s="47"/>
      <c r="F197" s="47"/>
      <c r="G197" s="47"/>
      <c r="H197" s="47"/>
      <c r="I197" s="47"/>
      <c r="J197" s="48"/>
      <c r="M197" s="12"/>
    </row>
    <row r="198" spans="1:28" ht="14.5" customHeight="1" x14ac:dyDescent="0.35">
      <c r="D198" s="83"/>
    </row>
    <row r="199" spans="1:28" x14ac:dyDescent="0.35">
      <c r="A199" s="22" t="s">
        <v>82</v>
      </c>
      <c r="B199" s="56" t="s">
        <v>83</v>
      </c>
      <c r="C199" s="40"/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  <c r="L199" s="86" t="s">
        <v>459</v>
      </c>
    </row>
    <row r="200" spans="1:28" s="2" customFormat="1" x14ac:dyDescent="0.35">
      <c r="A200" s="22" t="s">
        <v>84</v>
      </c>
      <c r="B200" s="56" t="s">
        <v>83</v>
      </c>
      <c r="C200" s="40"/>
      <c r="D200"/>
      <c r="E200" s="85">
        <v>0</v>
      </c>
      <c r="F200" s="85">
        <v>0</v>
      </c>
      <c r="G200" s="85">
        <v>0</v>
      </c>
      <c r="H200" s="85">
        <v>0</v>
      </c>
      <c r="I200" s="85">
        <v>0</v>
      </c>
      <c r="J200" s="85">
        <v>0</v>
      </c>
      <c r="K200"/>
      <c r="L200" s="33"/>
    </row>
    <row r="201" spans="1:28" x14ac:dyDescent="0.35">
      <c r="A201" s="28"/>
      <c r="B201" s="2"/>
      <c r="C201" s="2"/>
      <c r="E201" s="2"/>
      <c r="F201" s="2"/>
      <c r="G201" s="2"/>
      <c r="H201" s="2"/>
      <c r="I201" s="2"/>
      <c r="J201" s="2"/>
      <c r="L201" s="86"/>
    </row>
    <row r="202" spans="1:28" x14ac:dyDescent="0.35">
      <c r="A202" s="22" t="s">
        <v>85</v>
      </c>
      <c r="B202" s="56" t="s">
        <v>39</v>
      </c>
      <c r="C202" s="40"/>
      <c r="E202" s="84">
        <v>0</v>
      </c>
      <c r="F202" s="84">
        <v>0</v>
      </c>
      <c r="G202" s="84">
        <v>0</v>
      </c>
      <c r="H202" s="84">
        <v>0</v>
      </c>
      <c r="I202" s="84">
        <v>0</v>
      </c>
      <c r="J202" s="84">
        <v>0</v>
      </c>
      <c r="L202" s="86" t="s">
        <v>459</v>
      </c>
    </row>
    <row r="203" spans="1:28" ht="15" thickBot="1" x14ac:dyDescent="0.4">
      <c r="A203" s="22" t="s">
        <v>86</v>
      </c>
      <c r="B203" s="56" t="s">
        <v>39</v>
      </c>
      <c r="C203" s="40"/>
      <c r="E203" s="85">
        <v>0</v>
      </c>
      <c r="F203" s="85">
        <v>0</v>
      </c>
      <c r="G203" s="85">
        <v>0</v>
      </c>
      <c r="H203" s="85">
        <v>0</v>
      </c>
      <c r="I203" s="85">
        <v>0</v>
      </c>
      <c r="J203" s="85">
        <v>0</v>
      </c>
    </row>
    <row r="204" spans="1:28" ht="15" thickBot="1" x14ac:dyDescent="0.4">
      <c r="N204" s="89" t="s">
        <v>81</v>
      </c>
    </row>
    <row r="205" spans="1:28" x14ac:dyDescent="0.35">
      <c r="A205" s="22" t="s">
        <v>87</v>
      </c>
      <c r="B205" s="56" t="s">
        <v>88</v>
      </c>
      <c r="C205" s="40"/>
      <c r="D205" s="83" t="s">
        <v>89</v>
      </c>
      <c r="E205" s="87">
        <f>Q205*E$12</f>
        <v>82.823877764184218</v>
      </c>
      <c r="F205" s="88">
        <f>R205*F12</f>
        <v>82.323447704044838</v>
      </c>
      <c r="G205" s="88">
        <f>S205*G12</f>
        <v>82.845956785715913</v>
      </c>
      <c r="H205" s="88">
        <f>T205*H12</f>
        <v>82.80205840490548</v>
      </c>
      <c r="I205" s="88">
        <f>U205*I12</f>
        <v>82.758183284950661</v>
      </c>
      <c r="J205" s="88">
        <f>V205*J12</f>
        <v>82.714331413525969</v>
      </c>
      <c r="K205" s="1"/>
      <c r="L205" s="86" t="s">
        <v>458</v>
      </c>
      <c r="N205" s="22" t="s">
        <v>87</v>
      </c>
      <c r="O205" s="56" t="s">
        <v>88</v>
      </c>
      <c r="Q205" s="87">
        <v>76.357992233009711</v>
      </c>
      <c r="R205" s="87">
        <v>76.357992233009711</v>
      </c>
      <c r="S205" s="87">
        <v>76.357992233009711</v>
      </c>
      <c r="T205" s="87">
        <v>76.357992233009711</v>
      </c>
      <c r="U205" s="87">
        <v>76.357992233009711</v>
      </c>
      <c r="V205" s="87">
        <v>76.357992233009711</v>
      </c>
    </row>
    <row r="206" spans="1:28" x14ac:dyDescent="0.35">
      <c r="L206" s="33"/>
    </row>
    <row r="207" spans="1:28" x14ac:dyDescent="0.35">
      <c r="A207" s="22" t="s">
        <v>90</v>
      </c>
      <c r="B207" s="56" t="s">
        <v>91</v>
      </c>
      <c r="C207" s="40"/>
      <c r="E207" s="90">
        <v>5.16</v>
      </c>
      <c r="F207" s="90">
        <v>5.16</v>
      </c>
      <c r="G207" s="90">
        <v>5.16</v>
      </c>
      <c r="H207" s="90">
        <v>5.16</v>
      </c>
      <c r="I207" s="90">
        <v>5.16</v>
      </c>
      <c r="J207" s="90">
        <v>5.16</v>
      </c>
      <c r="K207" s="1"/>
      <c r="L207" s="86" t="s">
        <v>458</v>
      </c>
    </row>
    <row r="208" spans="1:28" x14ac:dyDescent="0.35">
      <c r="A208" s="22" t="s">
        <v>92</v>
      </c>
      <c r="B208" s="56" t="s">
        <v>91</v>
      </c>
      <c r="C208" s="40"/>
      <c r="E208" s="92">
        <f>IFERROR(SUM($E$203:E203)/SUM($E$200:E200),0)</f>
        <v>0</v>
      </c>
      <c r="F208" s="92">
        <f>IFERROR(SUM($E$200:F200)/SUM($E$203:F203),0)</f>
        <v>0</v>
      </c>
      <c r="G208" s="92">
        <f>IFERROR(SUM($E$200:G200)/SUM($E$203:G203),0)</f>
        <v>0</v>
      </c>
      <c r="H208" s="92">
        <f>IFERROR(SUM($E$200:H200)/SUM($E$203:H203),0)</f>
        <v>0</v>
      </c>
      <c r="I208" s="92">
        <f>IFERROR(SUM($E$200:I200)/SUM($E$203:I203),0)</f>
        <v>0</v>
      </c>
      <c r="J208" s="92">
        <f>IFERROR(SUM($E$199:J199)/SUM($E$202:J202),0)</f>
        <v>0</v>
      </c>
    </row>
    <row r="209" spans="1:28" s="27" customFormat="1" ht="15" thickBot="1" x14ac:dyDescent="0.4">
      <c r="A209" s="93"/>
      <c r="B209" s="40"/>
      <c r="C209" s="40"/>
      <c r="D209"/>
      <c r="E209" s="94"/>
      <c r="F209" s="94"/>
      <c r="G209" s="94"/>
      <c r="H209" s="94"/>
      <c r="I209" s="94"/>
      <c r="J209" s="94"/>
      <c r="K209" s="10"/>
      <c r="L209" s="26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ht="15" thickBot="1" x14ac:dyDescent="0.4">
      <c r="A210" s="46" t="s">
        <v>94</v>
      </c>
      <c r="B210" s="47"/>
      <c r="C210" s="47"/>
      <c r="D210" s="47"/>
      <c r="E210" s="47"/>
      <c r="F210" s="47"/>
      <c r="G210" s="47"/>
      <c r="H210" s="47"/>
      <c r="I210" s="47"/>
      <c r="J210" s="48"/>
    </row>
    <row r="212" spans="1:28" x14ac:dyDescent="0.35">
      <c r="A212" s="22" t="s">
        <v>82</v>
      </c>
      <c r="B212" s="56" t="s">
        <v>95</v>
      </c>
      <c r="C212" s="40"/>
      <c r="E212" s="95">
        <f t="shared" ref="E212:J212" si="4">E23</f>
        <v>2000</v>
      </c>
      <c r="F212" s="95">
        <f t="shared" si="4"/>
        <v>2000</v>
      </c>
      <c r="G212" s="95">
        <f t="shared" si="4"/>
        <v>2000</v>
      </c>
      <c r="H212" s="95">
        <f t="shared" si="4"/>
        <v>2000</v>
      </c>
      <c r="I212" s="95">
        <f t="shared" si="4"/>
        <v>2000</v>
      </c>
      <c r="J212" s="95">
        <f t="shared" si="4"/>
        <v>2000</v>
      </c>
      <c r="K212" s="1"/>
      <c r="L212" s="33" t="s">
        <v>460</v>
      </c>
    </row>
    <row r="213" spans="1:28" s="2" customFormat="1" x14ac:dyDescent="0.35">
      <c r="A213" s="22" t="s">
        <v>84</v>
      </c>
      <c r="B213" s="56" t="s">
        <v>95</v>
      </c>
      <c r="C213" s="40"/>
      <c r="D213"/>
      <c r="E213" s="95">
        <f t="shared" ref="E213:J213" si="5">E43</f>
        <v>0</v>
      </c>
      <c r="F213" s="95">
        <f t="shared" si="5"/>
        <v>0</v>
      </c>
      <c r="G213" s="95">
        <f t="shared" si="5"/>
        <v>0</v>
      </c>
      <c r="H213" s="95">
        <f t="shared" si="5"/>
        <v>0</v>
      </c>
      <c r="I213" s="95">
        <f t="shared" si="5"/>
        <v>0</v>
      </c>
      <c r="J213" s="95">
        <f t="shared" si="5"/>
        <v>0</v>
      </c>
      <c r="K213"/>
      <c r="L213" s="33"/>
    </row>
    <row r="214" spans="1:28" x14ac:dyDescent="0.35">
      <c r="A214" s="28"/>
      <c r="B214" s="2"/>
      <c r="C214" s="2"/>
      <c r="D214" s="2"/>
      <c r="E214" s="2"/>
      <c r="F214" s="2"/>
      <c r="G214" s="2"/>
      <c r="H214" s="2"/>
      <c r="I214" s="2"/>
      <c r="J214" s="2"/>
      <c r="L214" s="86"/>
    </row>
    <row r="215" spans="1:28" ht="15" thickBot="1" x14ac:dyDescent="0.4">
      <c r="A215" s="22" t="s">
        <v>85</v>
      </c>
      <c r="B215" s="56" t="s">
        <v>39</v>
      </c>
      <c r="C215" s="40"/>
      <c r="E215" s="53">
        <v>19000</v>
      </c>
      <c r="F215" s="53">
        <v>19000</v>
      </c>
      <c r="G215" s="53">
        <v>19000</v>
      </c>
      <c r="H215" s="53">
        <v>19000</v>
      </c>
      <c r="I215" s="53">
        <v>19000</v>
      </c>
      <c r="J215" s="53">
        <v>19000</v>
      </c>
      <c r="K215" s="1"/>
      <c r="L215" s="33" t="s">
        <v>460</v>
      </c>
    </row>
    <row r="216" spans="1:28" ht="15" thickBot="1" x14ac:dyDescent="0.4">
      <c r="A216" s="22" t="s">
        <v>86</v>
      </c>
      <c r="B216" s="56" t="s">
        <v>39</v>
      </c>
      <c r="C216" s="40"/>
      <c r="E216" s="85">
        <v>0</v>
      </c>
      <c r="F216" s="85">
        <v>0</v>
      </c>
      <c r="G216" s="85">
        <v>0</v>
      </c>
      <c r="H216" s="85">
        <v>0</v>
      </c>
      <c r="I216" s="85">
        <v>0</v>
      </c>
      <c r="J216" s="85">
        <v>0</v>
      </c>
      <c r="N216" s="89" t="s">
        <v>94</v>
      </c>
    </row>
    <row r="218" spans="1:28" x14ac:dyDescent="0.35">
      <c r="A218" s="22" t="s">
        <v>96</v>
      </c>
      <c r="B218" s="56"/>
      <c r="C218" s="40"/>
      <c r="D218" s="83" t="s">
        <v>89</v>
      </c>
      <c r="E218" s="88">
        <f t="shared" ref="E218:J218" si="6">Q218*E12</f>
        <v>50.613221764027358</v>
      </c>
      <c r="F218" s="88">
        <f t="shared" si="6"/>
        <v>50.307411672844054</v>
      </c>
      <c r="G218" s="88">
        <f t="shared" si="6"/>
        <v>50.626714134141906</v>
      </c>
      <c r="H218" s="88">
        <f t="shared" si="6"/>
        <v>50.599888072104989</v>
      </c>
      <c r="I218" s="88">
        <f t="shared" si="6"/>
        <v>50.573076224650571</v>
      </c>
      <c r="J218" s="88">
        <f t="shared" si="6"/>
        <v>50.546278584246622</v>
      </c>
      <c r="K218" s="1"/>
      <c r="L218" s="33" t="s">
        <v>461</v>
      </c>
      <c r="N218" s="22" t="s">
        <v>96</v>
      </c>
      <c r="Q218" s="88">
        <v>46.661954241611632</v>
      </c>
      <c r="R218" s="88">
        <v>46.661954241611632</v>
      </c>
      <c r="S218" s="88">
        <v>46.661954241611632</v>
      </c>
      <c r="T218" s="88">
        <v>46.661954241611632</v>
      </c>
      <c r="U218" s="88">
        <v>46.661954241611632</v>
      </c>
      <c r="V218" s="88">
        <v>46.661954241611632</v>
      </c>
    </row>
    <row r="219" spans="1:28" x14ac:dyDescent="0.35">
      <c r="L219" s="33"/>
    </row>
    <row r="220" spans="1:28" x14ac:dyDescent="0.35">
      <c r="A220" s="22" t="s">
        <v>90</v>
      </c>
      <c r="B220" s="56" t="s">
        <v>91</v>
      </c>
      <c r="C220" s="40"/>
      <c r="E220" s="91">
        <v>9.5</v>
      </c>
      <c r="F220" s="91">
        <v>9.5</v>
      </c>
      <c r="G220" s="91">
        <v>9.5</v>
      </c>
      <c r="H220" s="91">
        <v>9.5</v>
      </c>
      <c r="I220" s="91">
        <v>9.5</v>
      </c>
      <c r="J220" s="91">
        <v>9.5</v>
      </c>
      <c r="K220" s="1"/>
      <c r="L220" s="33" t="s">
        <v>461</v>
      </c>
    </row>
    <row r="221" spans="1:28" x14ac:dyDescent="0.35">
      <c r="A221" s="22" t="s">
        <v>92</v>
      </c>
      <c r="B221" s="56" t="s">
        <v>91</v>
      </c>
      <c r="C221" s="40"/>
      <c r="E221" s="92">
        <f>IFERROR(SUM($E$216:E216)/SUM($E$213:E213),0)</f>
        <v>0</v>
      </c>
      <c r="F221" s="92">
        <f>IFERROR(SUM($E$216:F216)/SUM($E$213:F213),0)</f>
        <v>0</v>
      </c>
      <c r="G221" s="92">
        <f>IFERROR(SUM($E$216:G216)/SUM($E$213:G213),0)</f>
        <v>0</v>
      </c>
      <c r="H221" s="92">
        <f>IFERROR(SUM($E$216:H216)/SUM($E$213:H213),0)</f>
        <v>0</v>
      </c>
      <c r="I221" s="92">
        <f>IFERROR(SUM($E$216:I216)/SUM($E$213:I213),0)</f>
        <v>0</v>
      </c>
      <c r="J221" s="92">
        <f>IFERROR(SUM($E$215:J215)/SUM($E$212:J212),0)</f>
        <v>9.5</v>
      </c>
    </row>
    <row r="222" spans="1:28" ht="15" thickBot="1" x14ac:dyDescent="0.4">
      <c r="A222" s="93"/>
      <c r="B222" s="40"/>
      <c r="C222" s="40"/>
      <c r="E222" s="94"/>
      <c r="F222" s="94"/>
      <c r="G222" s="94"/>
      <c r="H222" s="94"/>
      <c r="I222" s="94"/>
      <c r="J222" s="94"/>
    </row>
    <row r="223" spans="1:28" ht="15" thickBot="1" x14ac:dyDescent="0.4">
      <c r="A223" s="46" t="s">
        <v>97</v>
      </c>
      <c r="B223" s="47"/>
      <c r="C223" s="47"/>
      <c r="D223" s="47"/>
      <c r="E223" s="47"/>
      <c r="F223" s="47"/>
      <c r="G223" s="47"/>
      <c r="H223" s="47"/>
      <c r="I223" s="47"/>
      <c r="J223" s="48"/>
      <c r="K223" s="40"/>
    </row>
    <row r="224" spans="1:28" ht="15" thickBot="1" x14ac:dyDescent="0.4">
      <c r="A224" s="93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N224" s="89" t="s">
        <v>97</v>
      </c>
    </row>
    <row r="225" spans="1:45" x14ac:dyDescent="0.35">
      <c r="A225" s="96" t="s">
        <v>98</v>
      </c>
      <c r="B225" s="40" t="s">
        <v>93</v>
      </c>
      <c r="C225" s="97"/>
      <c r="D225" s="83" t="s">
        <v>89</v>
      </c>
      <c r="E225" s="95">
        <f t="shared" ref="E225:J225" si="7">Q225*E12</f>
        <v>1238228.5639230523</v>
      </c>
      <c r="F225" s="95">
        <f t="shared" si="7"/>
        <v>1106165.4797374271</v>
      </c>
      <c r="G225" s="95">
        <f t="shared" si="7"/>
        <v>1120749.0636662254</v>
      </c>
      <c r="H225" s="95">
        <f t="shared" si="7"/>
        <v>1057889.5406723244</v>
      </c>
      <c r="I225" s="95">
        <f t="shared" si="7"/>
        <v>768278.64064203005</v>
      </c>
      <c r="J225" s="95">
        <f t="shared" si="7"/>
        <v>754256.94378027041</v>
      </c>
      <c r="K225" s="1"/>
      <c r="L225" s="33" t="s">
        <v>462</v>
      </c>
      <c r="N225" s="22" t="s">
        <v>98</v>
      </c>
      <c r="O225" s="97"/>
      <c r="P225" s="97"/>
      <c r="Q225" s="95">
        <v>1141562.6703198527</v>
      </c>
      <c r="R225" s="95">
        <v>1026008.7188508734</v>
      </c>
      <c r="S225" s="95">
        <v>1032979.1774863504</v>
      </c>
      <c r="T225" s="95">
        <v>975559.3385738096</v>
      </c>
      <c r="U225" s="95">
        <v>708863.00479724654</v>
      </c>
      <c r="V225" s="95">
        <v>696294.64290694206</v>
      </c>
    </row>
    <row r="226" spans="1:45" x14ac:dyDescent="0.35">
      <c r="A226" s="96" t="s">
        <v>99</v>
      </c>
      <c r="B226" s="40" t="s">
        <v>93</v>
      </c>
      <c r="C226" s="97"/>
      <c r="D226" s="97"/>
      <c r="E226" s="98">
        <v>0</v>
      </c>
      <c r="F226" s="98">
        <v>0</v>
      </c>
      <c r="G226" s="98">
        <v>0</v>
      </c>
      <c r="H226" s="98">
        <v>0</v>
      </c>
      <c r="I226" s="98">
        <v>0</v>
      </c>
      <c r="J226" s="98">
        <v>0</v>
      </c>
      <c r="K226" s="40"/>
      <c r="L226" s="33"/>
    </row>
    <row r="227" spans="1:45" ht="15" thickBot="1" x14ac:dyDescent="0.4">
      <c r="A227" s="96"/>
      <c r="B227" s="97"/>
      <c r="C227" s="97"/>
      <c r="D227" s="97"/>
      <c r="E227" s="97"/>
      <c r="F227" s="97"/>
      <c r="G227" s="97"/>
      <c r="H227" s="97"/>
      <c r="I227" s="97"/>
      <c r="J227" s="97"/>
      <c r="K227" s="97"/>
    </row>
    <row r="228" spans="1:45" s="2" customFormat="1" ht="15" thickBot="1" x14ac:dyDescent="0.4">
      <c r="A228" s="46" t="s">
        <v>100</v>
      </c>
      <c r="B228" s="47"/>
      <c r="C228" s="47"/>
      <c r="D228" s="47"/>
      <c r="E228" s="47"/>
      <c r="F228" s="47"/>
      <c r="G228" s="47"/>
      <c r="H228" s="47"/>
      <c r="I228" s="47"/>
      <c r="J228" s="48"/>
      <c r="K228" s="40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ht="15" thickBot="1" x14ac:dyDescent="0.4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40"/>
      <c r="L229" s="2"/>
      <c r="M229" s="2"/>
      <c r="N229" s="89" t="s">
        <v>100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x14ac:dyDescent="0.35">
      <c r="A230" s="93" t="s">
        <v>101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N230" s="22" t="s">
        <v>101</v>
      </c>
    </row>
    <row r="231" spans="1:45" x14ac:dyDescent="0.35">
      <c r="A231" s="99" t="s">
        <v>102</v>
      </c>
      <c r="B231" s="40" t="s">
        <v>93</v>
      </c>
      <c r="D231" s="83" t="s">
        <v>89</v>
      </c>
      <c r="E231" s="100">
        <f t="shared" ref="E231:J231" si="8">Q231*E12</f>
        <v>0</v>
      </c>
      <c r="F231" s="100">
        <f t="shared" si="8"/>
        <v>0</v>
      </c>
      <c r="G231" s="100">
        <f t="shared" si="8"/>
        <v>0</v>
      </c>
      <c r="H231" s="100">
        <f t="shared" si="8"/>
        <v>0</v>
      </c>
      <c r="I231" s="100">
        <f t="shared" si="8"/>
        <v>0</v>
      </c>
      <c r="J231" s="100">
        <f t="shared" si="8"/>
        <v>0</v>
      </c>
      <c r="K231" s="1"/>
      <c r="L231" s="33" t="s">
        <v>456</v>
      </c>
      <c r="N231" s="22" t="s">
        <v>102</v>
      </c>
      <c r="Q231" s="100">
        <v>0</v>
      </c>
      <c r="R231" s="100">
        <v>0</v>
      </c>
      <c r="S231" s="100">
        <v>0</v>
      </c>
      <c r="T231" s="100">
        <v>0</v>
      </c>
      <c r="U231" s="100">
        <v>0</v>
      </c>
      <c r="V231" s="100">
        <v>0</v>
      </c>
    </row>
    <row r="232" spans="1:45" x14ac:dyDescent="0.35">
      <c r="A232" s="96" t="s">
        <v>103</v>
      </c>
      <c r="B232" s="40" t="s">
        <v>93</v>
      </c>
      <c r="E232" s="98">
        <v>0</v>
      </c>
      <c r="F232" s="98">
        <v>0</v>
      </c>
      <c r="G232" s="98">
        <v>0</v>
      </c>
      <c r="H232" s="98">
        <v>0</v>
      </c>
      <c r="I232" s="98">
        <v>0</v>
      </c>
      <c r="J232" s="98">
        <v>0</v>
      </c>
      <c r="K232" s="40"/>
    </row>
    <row r="233" spans="1:45" x14ac:dyDescent="0.35">
      <c r="A233" s="96"/>
    </row>
    <row r="234" spans="1:45" x14ac:dyDescent="0.35">
      <c r="A234" s="96"/>
    </row>
    <row r="235" spans="1:45" x14ac:dyDescent="0.35">
      <c r="A235" s="93" t="s">
        <v>104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N235" s="22" t="s">
        <v>104</v>
      </c>
    </row>
    <row r="236" spans="1:45" x14ac:dyDescent="0.35">
      <c r="A236" s="99" t="s">
        <v>102</v>
      </c>
      <c r="B236" s="40" t="s">
        <v>93</v>
      </c>
      <c r="D236" s="83" t="s">
        <v>89</v>
      </c>
      <c r="E236" s="100">
        <f t="shared" ref="E236:J236" si="9">Q236*E12</f>
        <v>0</v>
      </c>
      <c r="F236" s="100">
        <f t="shared" si="9"/>
        <v>0</v>
      </c>
      <c r="G236" s="100">
        <f t="shared" si="9"/>
        <v>0</v>
      </c>
      <c r="H236" s="100">
        <f t="shared" si="9"/>
        <v>0</v>
      </c>
      <c r="I236" s="100">
        <f t="shared" si="9"/>
        <v>0</v>
      </c>
      <c r="J236" s="100">
        <f t="shared" si="9"/>
        <v>0</v>
      </c>
      <c r="K236" s="1"/>
      <c r="L236" s="33" t="s">
        <v>457</v>
      </c>
      <c r="N236" s="22" t="s">
        <v>102</v>
      </c>
      <c r="Q236" s="100">
        <v>0</v>
      </c>
      <c r="R236" s="100">
        <v>0</v>
      </c>
      <c r="S236" s="100">
        <v>0</v>
      </c>
      <c r="T236" s="100">
        <v>0</v>
      </c>
      <c r="U236" s="100">
        <v>0</v>
      </c>
      <c r="V236" s="100">
        <v>0</v>
      </c>
    </row>
    <row r="237" spans="1:45" x14ac:dyDescent="0.35">
      <c r="A237" s="96" t="s">
        <v>103</v>
      </c>
      <c r="B237" s="40" t="s">
        <v>93</v>
      </c>
      <c r="E237" s="98">
        <v>0</v>
      </c>
      <c r="F237" s="98">
        <v>0</v>
      </c>
      <c r="G237" s="98">
        <v>0</v>
      </c>
      <c r="H237" s="98">
        <v>0</v>
      </c>
      <c r="I237" s="98">
        <v>0</v>
      </c>
      <c r="J237" s="98">
        <v>0</v>
      </c>
      <c r="K237" s="40"/>
      <c r="L237" s="33" t="s">
        <v>362</v>
      </c>
    </row>
    <row r="238" spans="1:45" ht="15" thickBot="1" x14ac:dyDescent="0.4">
      <c r="A238" s="96"/>
    </row>
    <row r="239" spans="1:45" ht="15" thickBot="1" x14ac:dyDescent="0.4">
      <c r="A239" s="69" t="s">
        <v>105</v>
      </c>
      <c r="B239" s="70"/>
      <c r="C239" s="70"/>
      <c r="D239" s="70"/>
      <c r="E239" s="70"/>
      <c r="F239" s="70"/>
      <c r="G239" s="70"/>
      <c r="H239" s="70"/>
      <c r="I239" s="70"/>
      <c r="J239" s="71"/>
    </row>
    <row r="240" spans="1:45" ht="15" thickBot="1" x14ac:dyDescent="0.4">
      <c r="A240" s="96"/>
      <c r="N240" s="101" t="s">
        <v>105</v>
      </c>
    </row>
    <row r="241" spans="1:22" x14ac:dyDescent="0.35">
      <c r="A241" t="s">
        <v>106</v>
      </c>
      <c r="B241" s="40" t="s">
        <v>93</v>
      </c>
      <c r="D241" s="83" t="s">
        <v>89</v>
      </c>
      <c r="E241" s="100">
        <f t="shared" ref="E241:J241" si="10">Q241*E12</f>
        <v>0</v>
      </c>
      <c r="F241" s="100">
        <f t="shared" si="10"/>
        <v>0</v>
      </c>
      <c r="G241" s="100">
        <f t="shared" si="10"/>
        <v>0</v>
      </c>
      <c r="H241" s="100">
        <f t="shared" si="10"/>
        <v>0</v>
      </c>
      <c r="I241" s="100">
        <f t="shared" si="10"/>
        <v>0</v>
      </c>
      <c r="J241" s="100">
        <f t="shared" si="10"/>
        <v>0</v>
      </c>
      <c r="L241" s="33" t="s">
        <v>465</v>
      </c>
      <c r="N241" s="22" t="s">
        <v>106</v>
      </c>
      <c r="Q241" s="100">
        <f>0</f>
        <v>0</v>
      </c>
      <c r="R241" s="100">
        <f>0</f>
        <v>0</v>
      </c>
      <c r="S241" s="100">
        <f>0</f>
        <v>0</v>
      </c>
      <c r="T241" s="100">
        <f>0</f>
        <v>0</v>
      </c>
      <c r="U241" s="100">
        <f>0</f>
        <v>0</v>
      </c>
      <c r="V241" s="100">
        <f>0</f>
        <v>0</v>
      </c>
    </row>
    <row r="242" spans="1:22" x14ac:dyDescent="0.35">
      <c r="A242" t="s">
        <v>107</v>
      </c>
      <c r="B242" s="40" t="s">
        <v>93</v>
      </c>
      <c r="C242" s="40"/>
      <c r="E242" s="98">
        <v>0</v>
      </c>
      <c r="F242" s="98">
        <v>0</v>
      </c>
      <c r="G242" s="98">
        <v>0</v>
      </c>
      <c r="H242" s="98">
        <v>0</v>
      </c>
      <c r="I242" s="98">
        <v>0</v>
      </c>
      <c r="J242" s="98">
        <v>0</v>
      </c>
    </row>
    <row r="243" spans="1:22" x14ac:dyDescent="0.35">
      <c r="A243"/>
      <c r="B243" s="40"/>
      <c r="C243" s="40"/>
    </row>
    <row r="244" spans="1:22" ht="15" thickBot="1" x14ac:dyDescent="0.4">
      <c r="A244"/>
      <c r="B244" s="40"/>
      <c r="C244" s="40"/>
    </row>
    <row r="245" spans="1:22" ht="15" thickBot="1" x14ac:dyDescent="0.4">
      <c r="A245" s="69" t="s">
        <v>203</v>
      </c>
      <c r="B245" s="70"/>
      <c r="C245" s="70"/>
      <c r="D245" s="70"/>
      <c r="E245" s="70"/>
      <c r="F245" s="70"/>
      <c r="G245" s="70"/>
      <c r="H245" s="70"/>
      <c r="I245" s="70"/>
      <c r="J245" s="71"/>
    </row>
    <row r="246" spans="1:22" x14ac:dyDescent="0.35">
      <c r="A246"/>
    </row>
    <row r="247" spans="1:22" ht="15.5" x14ac:dyDescent="0.35">
      <c r="A247" s="209" t="s">
        <v>335</v>
      </c>
      <c r="B247" s="40"/>
      <c r="C247" s="40"/>
    </row>
    <row r="248" spans="1:22" x14ac:dyDescent="0.35">
      <c r="A248" s="207" t="s">
        <v>326</v>
      </c>
      <c r="B248" s="56" t="s">
        <v>336</v>
      </c>
      <c r="C248" s="40"/>
      <c r="E248" s="95">
        <v>2838</v>
      </c>
      <c r="F248" s="95">
        <v>424.00000000000006</v>
      </c>
      <c r="G248" s="95">
        <v>424.00000000000006</v>
      </c>
      <c r="H248" s="95">
        <v>424.00000000000006</v>
      </c>
      <c r="I248" s="95">
        <v>423</v>
      </c>
      <c r="J248" s="95">
        <v>423</v>
      </c>
      <c r="L248" s="33" t="s">
        <v>464</v>
      </c>
    </row>
    <row r="249" spans="1:22" x14ac:dyDescent="0.35">
      <c r="A249" s="207" t="s">
        <v>327</v>
      </c>
      <c r="B249" s="56" t="s">
        <v>336</v>
      </c>
      <c r="C249" s="40"/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</row>
    <row r="250" spans="1:22" x14ac:dyDescent="0.35">
      <c r="A250" s="208"/>
      <c r="B250" s="40"/>
      <c r="C250" s="40"/>
    </row>
    <row r="251" spans="1:22" x14ac:dyDescent="0.35">
      <c r="A251" s="22" t="s">
        <v>85</v>
      </c>
      <c r="B251" s="56" t="s">
        <v>39</v>
      </c>
      <c r="C251" s="40"/>
      <c r="E251" s="95">
        <v>40583.4</v>
      </c>
      <c r="F251" s="95">
        <v>6063.2000000000007</v>
      </c>
      <c r="G251" s="95">
        <v>6063.2000000000007</v>
      </c>
      <c r="H251" s="95">
        <v>6063.2000000000007</v>
      </c>
      <c r="I251" s="95">
        <v>6048.9000000000005</v>
      </c>
      <c r="J251" s="95">
        <v>6048.9000000000005</v>
      </c>
      <c r="K251" s="1"/>
    </row>
    <row r="252" spans="1:22" ht="15" thickBot="1" x14ac:dyDescent="0.4">
      <c r="A252" s="22" t="s">
        <v>86</v>
      </c>
      <c r="B252" s="56" t="s">
        <v>39</v>
      </c>
      <c r="C252" s="40"/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</row>
    <row r="253" spans="1:22" ht="15" thickBot="1" x14ac:dyDescent="0.4">
      <c r="A253" s="93"/>
      <c r="B253" s="40"/>
      <c r="C253" s="40"/>
      <c r="N253" s="101" t="s">
        <v>203</v>
      </c>
    </row>
    <row r="254" spans="1:22" x14ac:dyDescent="0.35">
      <c r="A254" s="207" t="s">
        <v>332</v>
      </c>
      <c r="B254" s="56" t="s">
        <v>93</v>
      </c>
      <c r="C254" s="40"/>
      <c r="E254" s="91">
        <f t="shared" ref="E254:J254" si="11">Q254*E$12</f>
        <v>64.687171706857242</v>
      </c>
      <c r="F254" s="91">
        <f t="shared" si="11"/>
        <v>64.296325418306537</v>
      </c>
      <c r="G254" s="91">
        <f t="shared" si="11"/>
        <v>64.704415882033473</v>
      </c>
      <c r="H254" s="91">
        <f t="shared" si="11"/>
        <v>64.670130333302936</v>
      </c>
      <c r="I254" s="91">
        <f t="shared" si="11"/>
        <v>64.635862951784546</v>
      </c>
      <c r="J254" s="91">
        <f t="shared" si="11"/>
        <v>64.601613727851898</v>
      </c>
      <c r="K254" s="1"/>
      <c r="L254" s="33" t="s">
        <v>463</v>
      </c>
      <c r="N254" s="22" t="s">
        <v>332</v>
      </c>
      <c r="Q254" s="206">
        <v>59.63718058252428</v>
      </c>
      <c r="R254" s="206">
        <v>59.63718058252428</v>
      </c>
      <c r="S254" s="206">
        <v>59.63718058252428</v>
      </c>
      <c r="T254" s="206">
        <v>59.63718058252428</v>
      </c>
      <c r="U254" s="206">
        <v>59.63718058252428</v>
      </c>
      <c r="V254" s="206">
        <v>59.63718058252428</v>
      </c>
    </row>
    <row r="255" spans="1:22" x14ac:dyDescent="0.35">
      <c r="A255" s="208"/>
      <c r="B255" s="40"/>
      <c r="C255" s="40"/>
    </row>
    <row r="256" spans="1:22" x14ac:dyDescent="0.35">
      <c r="A256" s="207" t="s">
        <v>90</v>
      </c>
      <c r="B256" s="56" t="s">
        <v>91</v>
      </c>
      <c r="C256" s="40"/>
      <c r="E256" s="91">
        <v>14.3</v>
      </c>
      <c r="F256" s="91">
        <v>14.3</v>
      </c>
      <c r="G256" s="91">
        <v>14.3</v>
      </c>
      <c r="H256" s="91">
        <v>14.3</v>
      </c>
      <c r="I256" s="91">
        <v>14.3</v>
      </c>
      <c r="J256" s="91">
        <v>14.3</v>
      </c>
      <c r="K256" s="1"/>
      <c r="L256" s="33" t="s">
        <v>465</v>
      </c>
    </row>
    <row r="257" spans="1:22" x14ac:dyDescent="0.35">
      <c r="A257" s="207" t="s">
        <v>92</v>
      </c>
      <c r="B257" s="56" t="s">
        <v>91</v>
      </c>
      <c r="C257" s="40"/>
      <c r="E257" s="91">
        <f>IFERROR(SUM($E$252:E252)/SUM($E$249:E249),0)</f>
        <v>0</v>
      </c>
      <c r="F257" s="91">
        <f>IFERROR(SUM($E$252:F252)/SUM($E$249:F249),0)</f>
        <v>0</v>
      </c>
      <c r="G257" s="91">
        <f>IFERROR(SUM($E$252:G252)/SUM($E$249:G249),0)</f>
        <v>0</v>
      </c>
      <c r="H257" s="91">
        <f>IFERROR(SUM($E$252:H252)/SUM($E$249:H249),0)</f>
        <v>0</v>
      </c>
      <c r="I257" s="91">
        <f>IFERROR(SUM($E$252:I252)/SUM($E$249:I249),0)</f>
        <v>0</v>
      </c>
      <c r="J257" s="91">
        <f>IFERROR(SUM($E$252:J252)/SUM($E$249:J249),0)</f>
        <v>0</v>
      </c>
    </row>
    <row r="258" spans="1:22" x14ac:dyDescent="0.35">
      <c r="A258" s="93"/>
      <c r="B258" s="40"/>
      <c r="C258" s="40"/>
    </row>
    <row r="259" spans="1:22" ht="15.5" x14ac:dyDescent="0.35">
      <c r="A259" s="209" t="s">
        <v>337</v>
      </c>
      <c r="B259" s="40"/>
      <c r="C259" s="40"/>
      <c r="L259" s="33"/>
    </row>
    <row r="260" spans="1:22" x14ac:dyDescent="0.35">
      <c r="A260" s="207" t="s">
        <v>328</v>
      </c>
      <c r="B260" s="56" t="s">
        <v>336</v>
      </c>
      <c r="C260" s="40"/>
      <c r="E260" s="95">
        <v>13</v>
      </c>
      <c r="F260" s="95">
        <v>13</v>
      </c>
      <c r="G260" s="95">
        <v>13</v>
      </c>
      <c r="H260" s="95">
        <v>13</v>
      </c>
      <c r="I260" s="95">
        <v>13</v>
      </c>
      <c r="J260" s="95">
        <v>13</v>
      </c>
      <c r="L260" s="33" t="s">
        <v>464</v>
      </c>
    </row>
    <row r="261" spans="1:22" x14ac:dyDescent="0.35">
      <c r="A261" s="207" t="s">
        <v>329</v>
      </c>
      <c r="B261" s="56" t="s">
        <v>336</v>
      </c>
      <c r="C261" s="40"/>
      <c r="E261" s="85">
        <v>1</v>
      </c>
      <c r="F261" s="85">
        <v>0</v>
      </c>
      <c r="G261" s="85">
        <v>0</v>
      </c>
      <c r="H261" s="85">
        <v>0</v>
      </c>
      <c r="I261" s="85">
        <v>0</v>
      </c>
      <c r="J261" s="85">
        <v>0</v>
      </c>
    </row>
    <row r="262" spans="1:22" x14ac:dyDescent="0.35">
      <c r="A262" s="208"/>
      <c r="B262" s="40"/>
      <c r="C262" s="40"/>
    </row>
    <row r="263" spans="1:22" x14ac:dyDescent="0.35">
      <c r="A263" s="22" t="s">
        <v>85</v>
      </c>
      <c r="B263" s="56" t="s">
        <v>39</v>
      </c>
      <c r="C263" s="40"/>
      <c r="E263" s="95">
        <v>117</v>
      </c>
      <c r="F263" s="95">
        <v>117</v>
      </c>
      <c r="G263" s="95">
        <v>117</v>
      </c>
      <c r="H263" s="95">
        <v>117</v>
      </c>
      <c r="I263" s="95">
        <v>117</v>
      </c>
      <c r="J263" s="95">
        <v>117</v>
      </c>
      <c r="K263" s="1"/>
    </row>
    <row r="264" spans="1:22" x14ac:dyDescent="0.35">
      <c r="A264" s="22" t="s">
        <v>86</v>
      </c>
      <c r="B264" s="56" t="s">
        <v>39</v>
      </c>
      <c r="C264" s="40"/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</row>
    <row r="265" spans="1:22" x14ac:dyDescent="0.35">
      <c r="A265" s="208"/>
      <c r="B265" s="40"/>
      <c r="C265" s="40"/>
    </row>
    <row r="266" spans="1:22" x14ac:dyDescent="0.35">
      <c r="A266" s="207" t="s">
        <v>333</v>
      </c>
      <c r="B266" s="56" t="s">
        <v>93</v>
      </c>
      <c r="C266" s="40"/>
      <c r="E266" s="91">
        <f t="shared" ref="E266:J266" si="12">Q266*E$12</f>
        <v>83.968976638409046</v>
      </c>
      <c r="F266" s="91">
        <f t="shared" si="12"/>
        <v>83.461627777629531</v>
      </c>
      <c r="G266" s="91">
        <f t="shared" si="12"/>
        <v>83.991360918078655</v>
      </c>
      <c r="H266" s="91">
        <f t="shared" si="12"/>
        <v>83.946855611007308</v>
      </c>
      <c r="I266" s="91">
        <f t="shared" si="12"/>
        <v>83.902373886389384</v>
      </c>
      <c r="J266" s="91">
        <f t="shared" si="12"/>
        <v>83.857915731729037</v>
      </c>
      <c r="K266" s="1"/>
      <c r="L266" s="33" t="s">
        <v>463</v>
      </c>
      <c r="N266" s="22" t="s">
        <v>333</v>
      </c>
      <c r="Q266" s="206">
        <v>77.413695652173928</v>
      </c>
      <c r="R266" s="206">
        <v>77.413695652173928</v>
      </c>
      <c r="S266" s="206">
        <v>77.413695652173928</v>
      </c>
      <c r="T266" s="206">
        <v>77.413695652173928</v>
      </c>
      <c r="U266" s="206">
        <v>77.413695652173928</v>
      </c>
      <c r="V266" s="206">
        <v>77.413695652173928</v>
      </c>
    </row>
    <row r="267" spans="1:22" x14ac:dyDescent="0.35">
      <c r="A267" s="208"/>
      <c r="B267" s="40"/>
      <c r="C267" s="40"/>
    </row>
    <row r="268" spans="1:22" x14ac:dyDescent="0.35">
      <c r="A268" s="207" t="s">
        <v>90</v>
      </c>
      <c r="B268" s="56" t="s">
        <v>91</v>
      </c>
      <c r="C268" s="40"/>
      <c r="E268" s="91">
        <v>9</v>
      </c>
      <c r="F268" s="91">
        <v>9</v>
      </c>
      <c r="G268" s="91">
        <v>9</v>
      </c>
      <c r="H268" s="91">
        <v>9</v>
      </c>
      <c r="I268" s="91">
        <v>9</v>
      </c>
      <c r="J268" s="91">
        <v>9</v>
      </c>
      <c r="K268" s="1"/>
      <c r="L268" s="33" t="s">
        <v>465</v>
      </c>
    </row>
    <row r="269" spans="1:22" x14ac:dyDescent="0.35">
      <c r="A269" s="207" t="s">
        <v>92</v>
      </c>
      <c r="B269" s="56" t="s">
        <v>91</v>
      </c>
      <c r="C269" s="40"/>
      <c r="E269" s="91">
        <f>IFERROR(SUM($E$264:E264)/SUM($E$261:E261),0)</f>
        <v>0</v>
      </c>
      <c r="F269" s="91">
        <f>IFERROR(SUM($E$264:F264)/SUM($E$261:F261),0)</f>
        <v>0</v>
      </c>
      <c r="G269" s="91">
        <f>IFERROR(SUM($E$264:G264)/SUM($E$261:G261),0)</f>
        <v>0</v>
      </c>
      <c r="H269" s="91">
        <f>IFERROR(SUM($E$264:H264)/SUM($E$261:H261),0)</f>
        <v>0</v>
      </c>
      <c r="I269" s="91">
        <f>IFERROR(SUM($E$264:I264)/SUM($E$261:I261),0)</f>
        <v>0</v>
      </c>
      <c r="J269" s="91">
        <f>IFERROR(SUM($E$263:J263)/SUM($E$260:J260),0)</f>
        <v>9</v>
      </c>
    </row>
    <row r="270" spans="1:22" x14ac:dyDescent="0.35">
      <c r="A270" s="93"/>
      <c r="B270" s="40"/>
      <c r="C270" s="40"/>
    </row>
    <row r="271" spans="1:22" ht="15.5" x14ac:dyDescent="0.35">
      <c r="A271" s="209" t="s">
        <v>338</v>
      </c>
      <c r="B271" s="40"/>
      <c r="C271" s="40"/>
      <c r="L271" s="33"/>
    </row>
    <row r="272" spans="1:22" x14ac:dyDescent="0.35">
      <c r="A272" s="207" t="s">
        <v>330</v>
      </c>
      <c r="B272" s="56"/>
      <c r="C272" s="40"/>
      <c r="E272" s="95">
        <v>278</v>
      </c>
      <c r="F272" s="95">
        <v>278</v>
      </c>
      <c r="G272" s="95">
        <v>278</v>
      </c>
      <c r="H272" s="95">
        <v>278</v>
      </c>
      <c r="I272" s="95">
        <v>278</v>
      </c>
      <c r="J272" s="95">
        <v>278</v>
      </c>
      <c r="L272" s="33" t="s">
        <v>464</v>
      </c>
    </row>
    <row r="273" spans="1:22" x14ac:dyDescent="0.35">
      <c r="A273" s="207" t="s">
        <v>331</v>
      </c>
      <c r="B273" s="56"/>
      <c r="C273" s="40"/>
      <c r="E273" s="85">
        <v>1</v>
      </c>
      <c r="F273" s="85">
        <v>0</v>
      </c>
      <c r="G273" s="85">
        <v>0</v>
      </c>
      <c r="H273" s="85">
        <v>0</v>
      </c>
      <c r="I273" s="85">
        <v>0</v>
      </c>
      <c r="J273" s="85">
        <v>0</v>
      </c>
    </row>
    <row r="274" spans="1:22" x14ac:dyDescent="0.35">
      <c r="A274" s="122"/>
      <c r="B274" s="40"/>
      <c r="C274" s="40"/>
    </row>
    <row r="275" spans="1:22" x14ac:dyDescent="0.35">
      <c r="A275" s="22" t="s">
        <v>85</v>
      </c>
      <c r="B275" s="56" t="s">
        <v>39</v>
      </c>
      <c r="C275" s="40"/>
      <c r="E275" s="95">
        <v>3202.56</v>
      </c>
      <c r="F275" s="95">
        <v>3202.56</v>
      </c>
      <c r="G275" s="95">
        <v>3202.56</v>
      </c>
      <c r="H275" s="95">
        <v>3202.56</v>
      </c>
      <c r="I275" s="95">
        <v>3202.56</v>
      </c>
      <c r="J275" s="95">
        <v>3202.56</v>
      </c>
      <c r="K275" s="1"/>
    </row>
    <row r="276" spans="1:22" x14ac:dyDescent="0.35">
      <c r="A276" s="22" t="s">
        <v>86</v>
      </c>
      <c r="B276" s="56" t="s">
        <v>39</v>
      </c>
      <c r="C276" s="40"/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</row>
    <row r="277" spans="1:22" x14ac:dyDescent="0.35">
      <c r="A277"/>
    </row>
    <row r="278" spans="1:22" x14ac:dyDescent="0.35">
      <c r="A278" s="207" t="s">
        <v>334</v>
      </c>
      <c r="B278" s="56"/>
      <c r="C278" s="40"/>
      <c r="E278" s="91">
        <f t="shared" ref="E278:J278" si="13">Q278*E$12</f>
        <v>88.749609476694332</v>
      </c>
      <c r="F278" s="91">
        <f t="shared" si="13"/>
        <v>88.21337555953555</v>
      </c>
      <c r="G278" s="91">
        <f t="shared" si="13"/>
        <v>88.773268167780316</v>
      </c>
      <c r="H278" s="91">
        <f t="shared" si="13"/>
        <v>88.726229025702494</v>
      </c>
      <c r="I278" s="91">
        <f t="shared" si="13"/>
        <v>88.679214808705552</v>
      </c>
      <c r="J278" s="91">
        <f t="shared" si="13"/>
        <v>88.632225503582163</v>
      </c>
      <c r="K278" s="1"/>
      <c r="L278" s="33" t="s">
        <v>463</v>
      </c>
      <c r="N278" s="22" t="s">
        <v>334</v>
      </c>
      <c r="Q278" s="206">
        <v>81.821114563106804</v>
      </c>
      <c r="R278" s="206">
        <v>81.821114563106804</v>
      </c>
      <c r="S278" s="206">
        <v>81.821114563106804</v>
      </c>
      <c r="T278" s="206">
        <v>81.821114563106804</v>
      </c>
      <c r="U278" s="206">
        <v>81.821114563106804</v>
      </c>
      <c r="V278" s="206">
        <v>81.821114563106804</v>
      </c>
    </row>
    <row r="279" spans="1:22" x14ac:dyDescent="0.35">
      <c r="A279" s="208"/>
      <c r="B279" s="40"/>
      <c r="C279" s="40"/>
      <c r="E279" s="210"/>
      <c r="F279" s="210"/>
      <c r="G279" s="210"/>
      <c r="H279" s="210"/>
      <c r="I279" s="210"/>
      <c r="J279" s="210"/>
      <c r="N279" s="93"/>
      <c r="Q279" s="211"/>
      <c r="R279" s="211"/>
      <c r="S279" s="211"/>
      <c r="T279" s="211"/>
      <c r="U279" s="211"/>
      <c r="V279" s="211"/>
    </row>
    <row r="280" spans="1:22" x14ac:dyDescent="0.35">
      <c r="A280" s="207" t="s">
        <v>90</v>
      </c>
      <c r="B280" s="56" t="s">
        <v>91</v>
      </c>
      <c r="C280" s="40"/>
      <c r="E280" s="91">
        <v>11.52</v>
      </c>
      <c r="F280" s="91">
        <v>11.52</v>
      </c>
      <c r="G280" s="91">
        <v>11.52</v>
      </c>
      <c r="H280" s="91">
        <v>11.52</v>
      </c>
      <c r="I280" s="91">
        <v>11.52</v>
      </c>
      <c r="J280" s="91">
        <v>11.52</v>
      </c>
      <c r="K280" s="1"/>
      <c r="L280" s="33" t="s">
        <v>465</v>
      </c>
    </row>
    <row r="281" spans="1:22" x14ac:dyDescent="0.35">
      <c r="A281" s="207" t="s">
        <v>92</v>
      </c>
      <c r="B281" s="56" t="s">
        <v>91</v>
      </c>
      <c r="C281" s="40"/>
      <c r="E281" s="91">
        <f>IFERROR(SUM($E$276:E276)/SUM($E$273:E273),0)</f>
        <v>0</v>
      </c>
      <c r="F281" s="91">
        <f>IFERROR(SUM($E$276:F276)/SUM($E$273:F273),0)</f>
        <v>0</v>
      </c>
      <c r="G281" s="91">
        <f>IFERROR(SUM($E$276:G276)/SUM($E$273:G273),0)</f>
        <v>0</v>
      </c>
      <c r="H281" s="91">
        <f>IFERROR(SUM($E$276:H276)/SUM($E$273:H273),0)</f>
        <v>0</v>
      </c>
      <c r="I281" s="91">
        <f>IFERROR(SUM($E$276:I276)/SUM($E$273:I273),0)</f>
        <v>0</v>
      </c>
      <c r="J281" s="91">
        <f>IFERROR(SUM($E$275:J275)/SUM($E$272:J272),0)</f>
        <v>11.52</v>
      </c>
    </row>
    <row r="282" spans="1:22" ht="15" thickBot="1" x14ac:dyDescent="0.4">
      <c r="A282" s="208"/>
      <c r="B282" s="40"/>
      <c r="C282" s="40"/>
    </row>
    <row r="283" spans="1:22" ht="15" thickBot="1" x14ac:dyDescent="0.4">
      <c r="A283" s="69" t="s">
        <v>108</v>
      </c>
      <c r="B283" s="70"/>
      <c r="C283" s="70"/>
      <c r="D283" s="70"/>
      <c r="E283" s="70"/>
      <c r="F283" s="70"/>
      <c r="G283" s="70"/>
      <c r="H283" s="70"/>
      <c r="I283" s="70"/>
      <c r="J283" s="71"/>
    </row>
    <row r="284" spans="1:22" ht="15" thickBot="1" x14ac:dyDescent="0.4">
      <c r="A284"/>
      <c r="B284" s="40"/>
      <c r="C284" s="40"/>
      <c r="N284" s="101" t="s">
        <v>108</v>
      </c>
    </row>
    <row r="285" spans="1:22" x14ac:dyDescent="0.35">
      <c r="A285" t="s">
        <v>109</v>
      </c>
      <c r="B285" s="40" t="s">
        <v>93</v>
      </c>
      <c r="C285" s="40"/>
      <c r="D285" s="83" t="s">
        <v>89</v>
      </c>
      <c r="E285" s="100">
        <f t="shared" ref="E285:J285" si="14">Q285*E12</f>
        <v>0</v>
      </c>
      <c r="F285" s="100">
        <f t="shared" si="14"/>
        <v>0</v>
      </c>
      <c r="G285" s="100">
        <f t="shared" si="14"/>
        <v>0</v>
      </c>
      <c r="H285" s="100">
        <f t="shared" si="14"/>
        <v>0</v>
      </c>
      <c r="I285" s="100">
        <f t="shared" si="14"/>
        <v>0</v>
      </c>
      <c r="J285" s="100">
        <f t="shared" si="14"/>
        <v>0</v>
      </c>
      <c r="L285" s="33" t="s">
        <v>465</v>
      </c>
      <c r="N285" t="s">
        <v>109</v>
      </c>
      <c r="Q285" s="100">
        <f>0</f>
        <v>0</v>
      </c>
      <c r="R285" s="100">
        <f>0</f>
        <v>0</v>
      </c>
      <c r="S285" s="100">
        <f>0</f>
        <v>0</v>
      </c>
      <c r="T285" s="100">
        <f>0</f>
        <v>0</v>
      </c>
      <c r="U285" s="100">
        <f>0</f>
        <v>0</v>
      </c>
      <c r="V285" s="100">
        <f>0</f>
        <v>0</v>
      </c>
    </row>
    <row r="286" spans="1:22" x14ac:dyDescent="0.35">
      <c r="A286" t="s">
        <v>110</v>
      </c>
      <c r="B286" s="40" t="s">
        <v>93</v>
      </c>
      <c r="C286" s="40"/>
      <c r="E286" s="98">
        <v>0</v>
      </c>
      <c r="F286" s="98">
        <v>0</v>
      </c>
      <c r="G286" s="98">
        <v>0</v>
      </c>
      <c r="H286" s="98">
        <v>0</v>
      </c>
      <c r="I286" s="98">
        <v>0</v>
      </c>
      <c r="J286" s="98">
        <v>0</v>
      </c>
    </row>
    <row r="287" spans="1:22" ht="15" thickBot="1" x14ac:dyDescent="0.4">
      <c r="A287"/>
      <c r="B287" s="40"/>
      <c r="C287" s="40"/>
    </row>
    <row r="288" spans="1:22" ht="15" thickBot="1" x14ac:dyDescent="0.4">
      <c r="A288" s="69" t="s">
        <v>111</v>
      </c>
      <c r="B288" s="70"/>
      <c r="C288" s="70"/>
      <c r="D288" s="70"/>
      <c r="E288" s="70"/>
      <c r="F288" s="70"/>
      <c r="G288" s="70"/>
      <c r="H288" s="70"/>
      <c r="I288" s="70"/>
      <c r="J288" s="71"/>
    </row>
    <row r="289" spans="1:22" ht="15" thickBot="1" x14ac:dyDescent="0.4">
      <c r="A289"/>
      <c r="B289" s="40"/>
      <c r="C289" s="40"/>
      <c r="D289" s="83" t="s">
        <v>112</v>
      </c>
      <c r="E289" s="94"/>
      <c r="F289" s="94"/>
      <c r="G289" s="94"/>
      <c r="H289" s="94"/>
      <c r="I289" s="94"/>
      <c r="J289" s="94"/>
      <c r="N289" s="101" t="s">
        <v>111</v>
      </c>
    </row>
    <row r="290" spans="1:22" x14ac:dyDescent="0.35">
      <c r="A290" s="78"/>
      <c r="B290" s="56" t="s">
        <v>13</v>
      </c>
      <c r="C290" s="40"/>
      <c r="D290" s="83"/>
      <c r="E290" s="53">
        <f t="shared" ref="E290:E299" si="15">Q290*E$12</f>
        <v>1786160.7887656668</v>
      </c>
      <c r="F290" s="53">
        <f t="shared" ref="F290:F299" si="16">R290*F$12</f>
        <v>2526755.6937967911</v>
      </c>
      <c r="G290" s="53">
        <f t="shared" ref="G290:G299" si="17">S290*G$12</f>
        <v>3145478.0736611886</v>
      </c>
      <c r="H290" s="53">
        <f t="shared" ref="H290:H299" si="18">T290*H$12</f>
        <v>2779464.39384152</v>
      </c>
      <c r="I290" s="53">
        <f t="shared" ref="I290:I299" si="19">U290*I$12</f>
        <v>0</v>
      </c>
      <c r="J290" s="53">
        <f t="shared" ref="J290:J299" si="20">V290*J$12</f>
        <v>0</v>
      </c>
      <c r="K290" s="1"/>
      <c r="L290" s="33" t="s">
        <v>466</v>
      </c>
      <c r="N290" s="56" t="s">
        <v>13</v>
      </c>
      <c r="Q290" s="53">
        <v>1646718.9814970703</v>
      </c>
      <c r="R290" s="53">
        <v>2343657.8158784853</v>
      </c>
      <c r="S290" s="53">
        <v>2899144.3835812518</v>
      </c>
      <c r="T290" s="53">
        <v>2563152.7124488046</v>
      </c>
      <c r="U290" s="53">
        <v>0</v>
      </c>
      <c r="V290" s="53">
        <v>0</v>
      </c>
    </row>
    <row r="291" spans="1:22" x14ac:dyDescent="0.35">
      <c r="A291" s="54"/>
      <c r="B291" s="56" t="s">
        <v>113</v>
      </c>
      <c r="C291" s="40"/>
      <c r="D291" s="83"/>
      <c r="E291" s="53">
        <f t="shared" si="15"/>
        <v>961651.2135165201</v>
      </c>
      <c r="F291" s="53">
        <f t="shared" si="16"/>
        <v>955840.8217840374</v>
      </c>
      <c r="G291" s="53">
        <f t="shared" si="17"/>
        <v>961907.56854869658</v>
      </c>
      <c r="H291" s="53">
        <f t="shared" si="18"/>
        <v>961397.87336999527</v>
      </c>
      <c r="I291" s="53">
        <f t="shared" si="19"/>
        <v>960888.44826836116</v>
      </c>
      <c r="J291" s="53">
        <f t="shared" si="20"/>
        <v>960379.29310068616</v>
      </c>
      <c r="N291" s="56" t="s">
        <v>113</v>
      </c>
      <c r="Q291" s="53">
        <v>886577.13059062138</v>
      </c>
      <c r="R291" s="53">
        <v>886577.13059062138</v>
      </c>
      <c r="S291" s="53">
        <v>886577.13059062138</v>
      </c>
      <c r="T291" s="53">
        <v>886577.13059062138</v>
      </c>
      <c r="U291" s="53">
        <v>886577.13059062138</v>
      </c>
      <c r="V291" s="53">
        <v>886577.13059062138</v>
      </c>
    </row>
    <row r="292" spans="1:22" x14ac:dyDescent="0.35">
      <c r="A292" s="54"/>
      <c r="B292" s="56" t="s">
        <v>16</v>
      </c>
      <c r="C292" s="40"/>
      <c r="D292" s="83"/>
      <c r="E292" s="53">
        <f t="shared" si="15"/>
        <v>2919275.6838404466</v>
      </c>
      <c r="F292" s="53">
        <f t="shared" si="16"/>
        <v>682115.11875820498</v>
      </c>
      <c r="G292" s="53">
        <f t="shared" si="17"/>
        <v>686444.52130676713</v>
      </c>
      <c r="H292" s="53">
        <f t="shared" si="18"/>
        <v>686080.78837192396</v>
      </c>
      <c r="I292" s="53">
        <f t="shared" si="19"/>
        <v>684792.95533152518</v>
      </c>
      <c r="J292" s="53">
        <f t="shared" si="20"/>
        <v>684430.09752776776</v>
      </c>
      <c r="N292" s="56" t="s">
        <v>16</v>
      </c>
      <c r="Q292" s="53">
        <v>2691373.9854993438</v>
      </c>
      <c r="R292" s="53">
        <v>632686.58435448888</v>
      </c>
      <c r="S292" s="53">
        <v>632686.58435448888</v>
      </c>
      <c r="T292" s="53">
        <v>632686.58435448888</v>
      </c>
      <c r="U292" s="53">
        <v>631833.77267215878</v>
      </c>
      <c r="V292" s="53">
        <v>631833.77267215878</v>
      </c>
    </row>
    <row r="293" spans="1:22" x14ac:dyDescent="0.35">
      <c r="A293" s="80"/>
      <c r="B293" s="56" t="s">
        <v>114</v>
      </c>
      <c r="C293" s="40"/>
      <c r="D293" s="83"/>
      <c r="E293" s="53">
        <f t="shared" si="15"/>
        <v>268811.16298679647</v>
      </c>
      <c r="F293" s="53">
        <f t="shared" si="16"/>
        <v>497676.05325201154</v>
      </c>
      <c r="G293" s="53">
        <f t="shared" si="17"/>
        <v>268882.82212200918</v>
      </c>
      <c r="H293" s="53">
        <f t="shared" si="18"/>
        <v>268740.3466050757</v>
      </c>
      <c r="I293" s="53">
        <f t="shared" si="19"/>
        <v>268597.94658300932</v>
      </c>
      <c r="J293" s="53">
        <f t="shared" si="20"/>
        <v>268455.62201580685</v>
      </c>
      <c r="N293" s="56" t="s">
        <v>114</v>
      </c>
      <c r="Q293" s="53">
        <v>247825.64218899905</v>
      </c>
      <c r="R293" s="53">
        <v>461612.64218899905</v>
      </c>
      <c r="S293" s="53">
        <v>247825.64218899905</v>
      </c>
      <c r="T293" s="53">
        <v>247825.64218899905</v>
      </c>
      <c r="U293" s="53">
        <v>247825.64218899905</v>
      </c>
      <c r="V293" s="53">
        <v>247825.64218899905</v>
      </c>
    </row>
    <row r="294" spans="1:22" x14ac:dyDescent="0.35">
      <c r="A294" s="102" t="s">
        <v>115</v>
      </c>
      <c r="B294" s="56" t="s">
        <v>18</v>
      </c>
      <c r="C294" s="40"/>
      <c r="D294" s="83"/>
      <c r="E294" s="53">
        <f t="shared" si="15"/>
        <v>6448077.9661485087</v>
      </c>
      <c r="F294" s="53">
        <f t="shared" si="16"/>
        <v>6553377.3696139548</v>
      </c>
      <c r="G294" s="53">
        <f t="shared" si="17"/>
        <v>6079389.5872681011</v>
      </c>
      <c r="H294" s="53">
        <f t="shared" si="18"/>
        <v>5880299.5227648616</v>
      </c>
      <c r="I294" s="53">
        <f t="shared" si="19"/>
        <v>5745970.3889792087</v>
      </c>
      <c r="J294" s="53">
        <f t="shared" si="20"/>
        <v>5616720.2097036066</v>
      </c>
      <c r="N294" s="56" t="s">
        <v>18</v>
      </c>
      <c r="Q294" s="53">
        <v>5944690.1129027149</v>
      </c>
      <c r="R294" s="53">
        <v>6078495.8871976091</v>
      </c>
      <c r="S294" s="53">
        <v>5603290.7446135702</v>
      </c>
      <c r="T294" s="53">
        <v>5422665.4981375346</v>
      </c>
      <c r="U294" s="53">
        <v>5301599.7321024304</v>
      </c>
      <c r="V294" s="53">
        <v>5185092.7259916561</v>
      </c>
    </row>
    <row r="295" spans="1:22" x14ac:dyDescent="0.35">
      <c r="A295" s="80"/>
      <c r="B295" s="56" t="s">
        <v>17</v>
      </c>
      <c r="C295" s="40"/>
      <c r="D295" s="83"/>
      <c r="E295" s="53">
        <f t="shared" si="15"/>
        <v>4221666.7905259468</v>
      </c>
      <c r="F295" s="53">
        <f t="shared" si="16"/>
        <v>4486620.9698510356</v>
      </c>
      <c r="G295" s="53">
        <f t="shared" si="17"/>
        <v>4881675.8915850436</v>
      </c>
      <c r="H295" s="53">
        <f t="shared" si="18"/>
        <v>4694009.9196869219</v>
      </c>
      <c r="I295" s="53">
        <f t="shared" si="19"/>
        <v>4089741.0442057964</v>
      </c>
      <c r="J295" s="53">
        <f t="shared" si="20"/>
        <v>3921057.5307063311</v>
      </c>
      <c r="N295" s="56" t="s">
        <v>17</v>
      </c>
      <c r="Q295" s="53">
        <v>3892090.1641330002</v>
      </c>
      <c r="R295" s="53">
        <v>4161504.1488539511</v>
      </c>
      <c r="S295" s="53">
        <v>4499374.3119880408</v>
      </c>
      <c r="T295" s="53">
        <v>4328698.8257756904</v>
      </c>
      <c r="U295" s="53">
        <v>3773456.6237786817</v>
      </c>
      <c r="V295" s="53">
        <v>3619736.4514500303</v>
      </c>
    </row>
    <row r="296" spans="1:22" x14ac:dyDescent="0.35">
      <c r="A296" s="81"/>
      <c r="B296" s="56" t="s">
        <v>116</v>
      </c>
      <c r="C296" s="40"/>
      <c r="D296" s="83"/>
      <c r="E296" s="53">
        <f t="shared" si="15"/>
        <v>267119.98695938004</v>
      </c>
      <c r="F296" s="53">
        <f t="shared" si="16"/>
        <v>343565.79342128051</v>
      </c>
      <c r="G296" s="53">
        <f t="shared" si="17"/>
        <v>334270.8858775032</v>
      </c>
      <c r="H296" s="53">
        <f t="shared" si="18"/>
        <v>271652.82837494038</v>
      </c>
      <c r="I296" s="53">
        <f t="shared" si="19"/>
        <v>291134.61384120409</v>
      </c>
      <c r="J296" s="53">
        <f t="shared" si="20"/>
        <v>281039.8374706434</v>
      </c>
      <c r="N296" s="56" t="s">
        <v>116</v>
      </c>
      <c r="Q296" s="53">
        <v>246266.49270877565</v>
      </c>
      <c r="R296" s="53">
        <v>318669.77048752771</v>
      </c>
      <c r="S296" s="53">
        <v>308092.93172357313</v>
      </c>
      <c r="T296" s="53">
        <v>250511.46020664551</v>
      </c>
      <c r="U296" s="53">
        <v>268619.4126072544</v>
      </c>
      <c r="V296" s="53">
        <v>259442.79981498449</v>
      </c>
    </row>
    <row r="297" spans="1:22" x14ac:dyDescent="0.35">
      <c r="A297" s="80"/>
      <c r="B297" s="56" t="s">
        <v>117</v>
      </c>
      <c r="C297" s="40"/>
      <c r="D297" s="83"/>
      <c r="E297" s="53">
        <f t="shared" si="15"/>
        <v>698619.76857027609</v>
      </c>
      <c r="F297" s="53">
        <f t="shared" si="16"/>
        <v>731924.26623720315</v>
      </c>
      <c r="G297" s="53">
        <f t="shared" si="17"/>
        <v>681246.82740330847</v>
      </c>
      <c r="H297" s="53">
        <f t="shared" si="18"/>
        <v>528088.0746406964</v>
      </c>
      <c r="I297" s="53">
        <f t="shared" si="19"/>
        <v>761318.2057151125</v>
      </c>
      <c r="J297" s="53">
        <f t="shared" si="20"/>
        <v>677498.8549313827</v>
      </c>
      <c r="N297" s="56" t="s">
        <v>117</v>
      </c>
      <c r="Q297" s="53">
        <v>644079.9960393114</v>
      </c>
      <c r="R297" s="53">
        <v>678886.38043211726</v>
      </c>
      <c r="S297" s="53">
        <v>627895.9405366329</v>
      </c>
      <c r="T297" s="53">
        <v>486989.64589231065</v>
      </c>
      <c r="U297" s="53">
        <v>702440.86241819093</v>
      </c>
      <c r="V297" s="53">
        <v>625435.17451757914</v>
      </c>
    </row>
    <row r="298" spans="1:22" x14ac:dyDescent="0.35">
      <c r="A298" s="80"/>
      <c r="B298" s="56" t="s">
        <v>19</v>
      </c>
      <c r="C298" s="40"/>
      <c r="D298" s="83"/>
      <c r="E298" s="53">
        <f t="shared" si="15"/>
        <v>455592.11603867327</v>
      </c>
      <c r="F298" s="53">
        <f t="shared" si="16"/>
        <v>332090.48013082647</v>
      </c>
      <c r="G298" s="53">
        <f t="shared" si="17"/>
        <v>230605.54915120662</v>
      </c>
      <c r="H298" s="53">
        <f t="shared" si="18"/>
        <v>268438.18901642191</v>
      </c>
      <c r="I298" s="53">
        <f t="shared" si="19"/>
        <v>198370.16513266953</v>
      </c>
      <c r="J298" s="53">
        <f t="shared" si="20"/>
        <v>427913.84873736702</v>
      </c>
      <c r="N298" s="56" t="s">
        <v>19</v>
      </c>
      <c r="Q298" s="53">
        <v>420025</v>
      </c>
      <c r="R298" s="53">
        <v>308026</v>
      </c>
      <c r="S298" s="53">
        <v>212546</v>
      </c>
      <c r="T298" s="53">
        <v>247547</v>
      </c>
      <c r="U298" s="53">
        <v>183029</v>
      </c>
      <c r="V298" s="53">
        <v>395030</v>
      </c>
    </row>
    <row r="299" spans="1:22" x14ac:dyDescent="0.35">
      <c r="A299" s="82"/>
      <c r="B299" s="56" t="s">
        <v>118</v>
      </c>
      <c r="C299" s="40"/>
      <c r="D299" s="83"/>
      <c r="E299" s="53">
        <f t="shared" si="15"/>
        <v>1238228.5639230523</v>
      </c>
      <c r="F299" s="53">
        <f t="shared" si="16"/>
        <v>1106165.4797374271</v>
      </c>
      <c r="G299" s="53">
        <f t="shared" si="17"/>
        <v>1120749.0636662254</v>
      </c>
      <c r="H299" s="53">
        <f t="shared" si="18"/>
        <v>1057889.5406723244</v>
      </c>
      <c r="I299" s="53">
        <f t="shared" si="19"/>
        <v>768278.64064203005</v>
      </c>
      <c r="J299" s="53">
        <f t="shared" si="20"/>
        <v>754256.94378027041</v>
      </c>
      <c r="N299" s="56" t="s">
        <v>118</v>
      </c>
      <c r="Q299" s="53">
        <v>1141562.6703198527</v>
      </c>
      <c r="R299" s="53">
        <v>1026008.7188508734</v>
      </c>
      <c r="S299" s="53">
        <v>1032979.1774863504</v>
      </c>
      <c r="T299" s="53">
        <v>975559.3385738096</v>
      </c>
      <c r="U299" s="53">
        <v>708863.00479724654</v>
      </c>
      <c r="V299" s="53">
        <v>696294.64290694206</v>
      </c>
    </row>
    <row r="300" spans="1:22" ht="15" thickBot="1" x14ac:dyDescent="0.4">
      <c r="B300" s="1" t="s">
        <v>424</v>
      </c>
      <c r="D300" s="83" t="s">
        <v>89</v>
      </c>
      <c r="E300" s="103">
        <f t="shared" ref="E300:J300" si="21">SUM(E290:E299)</f>
        <v>19265204.04127527</v>
      </c>
      <c r="F300" s="103">
        <f t="shared" si="21"/>
        <v>18216132.04658277</v>
      </c>
      <c r="G300" s="103">
        <f t="shared" si="21"/>
        <v>18390650.790590052</v>
      </c>
      <c r="H300" s="103">
        <f t="shared" si="21"/>
        <v>17396061.477344684</v>
      </c>
      <c r="I300" s="103">
        <f t="shared" si="21"/>
        <v>13769092.408698916</v>
      </c>
      <c r="J300" s="103">
        <f t="shared" si="21"/>
        <v>13591752.237973861</v>
      </c>
      <c r="K300" s="104"/>
    </row>
    <row r="301" spans="1:22" x14ac:dyDescent="0.35">
      <c r="A301"/>
      <c r="B301" s="1"/>
      <c r="D301" s="83"/>
      <c r="E301" s="233"/>
      <c r="F301" s="233"/>
      <c r="G301" s="233"/>
      <c r="H301" s="233"/>
      <c r="I301" s="233"/>
      <c r="J301" s="233"/>
      <c r="K301" s="104"/>
    </row>
    <row r="302" spans="1:22" x14ac:dyDescent="0.35">
      <c r="A302" t="s">
        <v>486</v>
      </c>
      <c r="B302" s="247">
        <f>E15</f>
        <v>-2.1999999999999999E-2</v>
      </c>
      <c r="D302" s="83"/>
      <c r="E302" s="53">
        <f t="shared" ref="E302:J302" si="22">E300*$B$302</f>
        <v>-423834.48890805594</v>
      </c>
      <c r="F302" s="53">
        <f t="shared" si="22"/>
        <v>-400754.90502482088</v>
      </c>
      <c r="G302" s="53">
        <f t="shared" si="22"/>
        <v>-404594.31739298109</v>
      </c>
      <c r="H302" s="53">
        <f t="shared" si="22"/>
        <v>-382713.35250158305</v>
      </c>
      <c r="I302" s="53">
        <f t="shared" si="22"/>
        <v>-302920.03299137612</v>
      </c>
      <c r="J302" s="53">
        <f t="shared" si="22"/>
        <v>-299018.54923542496</v>
      </c>
    </row>
    <row r="303" spans="1:22" ht="15" thickBot="1" x14ac:dyDescent="0.4">
      <c r="A303" t="s">
        <v>426</v>
      </c>
      <c r="B303" s="1" t="s">
        <v>119</v>
      </c>
      <c r="D303" s="83"/>
      <c r="E303" s="103">
        <f>SUM(E300,E302)</f>
        <v>18841369.552367214</v>
      </c>
      <c r="F303" s="103">
        <f t="shared" ref="F303:J303" si="23">SUM(F300,F302)</f>
        <v>17815377.141557951</v>
      </c>
      <c r="G303" s="103">
        <f t="shared" si="23"/>
        <v>17986056.473197069</v>
      </c>
      <c r="H303" s="103">
        <f t="shared" si="23"/>
        <v>17013348.124843102</v>
      </c>
      <c r="I303" s="103">
        <f t="shared" si="23"/>
        <v>13466172.375707541</v>
      </c>
      <c r="J303" s="103">
        <f t="shared" si="23"/>
        <v>13292733.688738436</v>
      </c>
    </row>
    <row r="304" spans="1:22" x14ac:dyDescent="0.35">
      <c r="A304"/>
      <c r="D304" s="83"/>
      <c r="E304" s="105"/>
      <c r="F304" s="105"/>
      <c r="G304" s="105"/>
      <c r="H304" s="105"/>
      <c r="I304" s="105"/>
      <c r="J304" s="105"/>
    </row>
    <row r="305" spans="1:45" x14ac:dyDescent="0.35">
      <c r="A305" s="78"/>
      <c r="B305" s="56" t="s">
        <v>13</v>
      </c>
      <c r="D305" s="83"/>
      <c r="E305" s="98">
        <v>0</v>
      </c>
      <c r="F305" s="98">
        <v>0</v>
      </c>
      <c r="G305" s="98">
        <v>0</v>
      </c>
      <c r="H305" s="98">
        <v>0</v>
      </c>
      <c r="I305" s="98">
        <v>0</v>
      </c>
      <c r="J305" s="98">
        <v>0</v>
      </c>
    </row>
    <row r="306" spans="1:45" x14ac:dyDescent="0.35">
      <c r="A306" s="54"/>
      <c r="B306" s="56" t="s">
        <v>113</v>
      </c>
      <c r="D306" s="83"/>
      <c r="E306" s="98">
        <v>0</v>
      </c>
      <c r="F306" s="98">
        <v>0</v>
      </c>
      <c r="G306" s="98">
        <v>0</v>
      </c>
      <c r="H306" s="98">
        <v>0</v>
      </c>
      <c r="I306" s="98">
        <v>0</v>
      </c>
      <c r="J306" s="98">
        <v>0</v>
      </c>
    </row>
    <row r="307" spans="1:45" x14ac:dyDescent="0.35">
      <c r="A307" s="54"/>
      <c r="B307" s="56" t="s">
        <v>16</v>
      </c>
      <c r="D307" s="83"/>
      <c r="E307" s="98">
        <v>0</v>
      </c>
      <c r="F307" s="98">
        <v>0</v>
      </c>
      <c r="G307" s="98">
        <v>0</v>
      </c>
      <c r="H307" s="98">
        <v>0</v>
      </c>
      <c r="I307" s="98">
        <v>0</v>
      </c>
      <c r="J307" s="98">
        <v>0</v>
      </c>
    </row>
    <row r="308" spans="1:45" x14ac:dyDescent="0.35">
      <c r="A308" s="80"/>
      <c r="B308" s="56" t="s">
        <v>114</v>
      </c>
      <c r="D308" s="83"/>
      <c r="E308" s="98">
        <v>0</v>
      </c>
      <c r="F308" s="98">
        <v>0</v>
      </c>
      <c r="G308" s="98">
        <v>0</v>
      </c>
      <c r="H308" s="98">
        <v>0</v>
      </c>
      <c r="I308" s="98">
        <v>0</v>
      </c>
      <c r="J308" s="98">
        <v>0</v>
      </c>
    </row>
    <row r="309" spans="1:45" x14ac:dyDescent="0.35">
      <c r="A309" s="80"/>
      <c r="B309" s="56" t="s">
        <v>18</v>
      </c>
      <c r="D309" s="83"/>
      <c r="E309" s="98">
        <v>0</v>
      </c>
      <c r="F309" s="98">
        <v>0</v>
      </c>
      <c r="G309" s="98">
        <v>0</v>
      </c>
      <c r="H309" s="98">
        <v>0</v>
      </c>
      <c r="I309" s="98">
        <v>0</v>
      </c>
      <c r="J309" s="98">
        <v>0</v>
      </c>
    </row>
    <row r="310" spans="1:45" x14ac:dyDescent="0.35">
      <c r="A310" s="102" t="s">
        <v>120</v>
      </c>
      <c r="B310" s="56" t="s">
        <v>17</v>
      </c>
      <c r="D310" s="83"/>
      <c r="E310" s="98">
        <v>0</v>
      </c>
      <c r="F310" s="98">
        <v>0</v>
      </c>
      <c r="G310" s="98">
        <v>0</v>
      </c>
      <c r="H310" s="98">
        <v>0</v>
      </c>
      <c r="I310" s="98">
        <v>0</v>
      </c>
      <c r="J310" s="98">
        <v>0</v>
      </c>
    </row>
    <row r="311" spans="1:45" x14ac:dyDescent="0.35">
      <c r="A311" s="81"/>
      <c r="B311" s="56" t="s">
        <v>116</v>
      </c>
      <c r="D311" s="83"/>
      <c r="E311" s="98">
        <v>0</v>
      </c>
      <c r="F311" s="98">
        <v>0</v>
      </c>
      <c r="G311" s="98">
        <v>0</v>
      </c>
      <c r="H311" s="98">
        <v>0</v>
      </c>
      <c r="I311" s="98">
        <v>0</v>
      </c>
      <c r="J311" s="98">
        <v>0</v>
      </c>
    </row>
    <row r="312" spans="1:45" x14ac:dyDescent="0.35">
      <c r="A312" s="80"/>
      <c r="B312" s="56" t="s">
        <v>117</v>
      </c>
      <c r="D312" s="83"/>
      <c r="E312" s="98">
        <v>0</v>
      </c>
      <c r="F312" s="98">
        <v>0</v>
      </c>
      <c r="G312" s="98">
        <v>0</v>
      </c>
      <c r="H312" s="98">
        <v>0</v>
      </c>
      <c r="I312" s="98">
        <v>0</v>
      </c>
      <c r="J312" s="98">
        <v>0</v>
      </c>
    </row>
    <row r="313" spans="1:45" x14ac:dyDescent="0.35">
      <c r="A313" s="80"/>
      <c r="B313" s="56" t="s">
        <v>19</v>
      </c>
      <c r="D313" s="83"/>
      <c r="E313" s="98">
        <v>0</v>
      </c>
      <c r="F313" s="98">
        <v>0</v>
      </c>
      <c r="G313" s="98">
        <v>0</v>
      </c>
      <c r="H313" s="98">
        <v>0</v>
      </c>
      <c r="I313" s="98">
        <v>0</v>
      </c>
      <c r="J313" s="98">
        <v>0</v>
      </c>
    </row>
    <row r="314" spans="1:45" x14ac:dyDescent="0.35">
      <c r="A314" s="82"/>
      <c r="B314" s="56" t="s">
        <v>118</v>
      </c>
      <c r="D314" s="83"/>
      <c r="E314" s="98">
        <v>0</v>
      </c>
      <c r="F314" s="98">
        <v>0</v>
      </c>
      <c r="G314" s="98">
        <v>0</v>
      </c>
      <c r="H314" s="98">
        <v>0</v>
      </c>
      <c r="I314" s="98">
        <v>0</v>
      </c>
      <c r="J314" s="98">
        <v>0</v>
      </c>
    </row>
    <row r="315" spans="1:45" ht="15" thickBot="1" x14ac:dyDescent="0.4">
      <c r="A315" s="204"/>
      <c r="B315" s="1" t="s">
        <v>424</v>
      </c>
      <c r="D315" s="83"/>
      <c r="E315" s="103">
        <f>SUM(E305:E314)</f>
        <v>0</v>
      </c>
      <c r="F315" s="103">
        <f t="shared" ref="F315" si="24">SUM(F305:F314)</f>
        <v>0</v>
      </c>
      <c r="G315" s="103">
        <f t="shared" ref="G315" si="25">SUM(G305:G314)</f>
        <v>0</v>
      </c>
      <c r="H315" s="103">
        <f t="shared" ref="H315" si="26">SUM(H305:H314)</f>
        <v>0</v>
      </c>
      <c r="I315" s="103">
        <f t="shared" ref="I315" si="27">SUM(I305:I314)</f>
        <v>0</v>
      </c>
      <c r="J315" s="103">
        <f t="shared" ref="J315" si="28">SUM(J305:J314)</f>
        <v>0</v>
      </c>
    </row>
    <row r="316" spans="1:45" x14ac:dyDescent="0.35">
      <c r="A316"/>
      <c r="D316" s="83"/>
      <c r="E316" s="83"/>
      <c r="F316" s="83"/>
      <c r="G316" s="83"/>
      <c r="H316" s="83"/>
      <c r="I316" s="83"/>
      <c r="J316" s="83"/>
      <c r="K316" s="83"/>
    </row>
    <row r="317" spans="1:45" x14ac:dyDescent="0.35">
      <c r="A317" t="s">
        <v>486</v>
      </c>
      <c r="D317" s="83"/>
      <c r="E317" s="98">
        <v>0</v>
      </c>
      <c r="F317" s="98">
        <v>0</v>
      </c>
      <c r="G317" s="98">
        <v>0</v>
      </c>
      <c r="H317" s="98">
        <v>0</v>
      </c>
      <c r="I317" s="98">
        <v>0</v>
      </c>
      <c r="J317" s="98">
        <v>0</v>
      </c>
    </row>
    <row r="318" spans="1:45" ht="15" thickBot="1" x14ac:dyDescent="0.4">
      <c r="A318" t="s">
        <v>427</v>
      </c>
      <c r="B318" s="1" t="s">
        <v>119</v>
      </c>
      <c r="D318" s="83"/>
      <c r="E318" s="103">
        <f>SUM(E315,E317)</f>
        <v>0</v>
      </c>
      <c r="F318" s="103">
        <f t="shared" ref="F318:J318" si="29">SUM(F315,F317)</f>
        <v>0</v>
      </c>
      <c r="G318" s="103">
        <f t="shared" si="29"/>
        <v>0</v>
      </c>
      <c r="H318" s="103">
        <f t="shared" si="29"/>
        <v>0</v>
      </c>
      <c r="I318" s="103">
        <f t="shared" si="29"/>
        <v>0</v>
      </c>
      <c r="J318" s="103">
        <f t="shared" si="29"/>
        <v>0</v>
      </c>
    </row>
    <row r="319" spans="1:45" s="27" customFormat="1" ht="15" thickBot="1" x14ac:dyDescent="0.4">
      <c r="A319" s="14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ht="15" thickBot="1" x14ac:dyDescent="0.4">
      <c r="A320" s="69" t="s">
        <v>379</v>
      </c>
      <c r="B320" s="70"/>
      <c r="C320" s="70"/>
      <c r="D320" s="70"/>
      <c r="E320" s="70"/>
      <c r="F320" s="70"/>
      <c r="G320" s="70"/>
      <c r="H320" s="70"/>
      <c r="I320" s="70"/>
      <c r="J320" s="71"/>
      <c r="K320" s="10"/>
      <c r="L320" s="37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</row>
    <row r="321" spans="1:12" x14ac:dyDescent="0.35">
      <c r="L321" s="203"/>
    </row>
    <row r="322" spans="1:12" x14ac:dyDescent="0.35">
      <c r="A322" s="78"/>
      <c r="B322" s="39" t="s">
        <v>121</v>
      </c>
      <c r="C322" s="40"/>
      <c r="E322" s="53">
        <v>1155.1482028269625</v>
      </c>
      <c r="F322" s="53">
        <v>1155.1482028269625</v>
      </c>
      <c r="G322" s="53">
        <v>1155.1482028269625</v>
      </c>
      <c r="H322" s="53">
        <v>1155.1482028269625</v>
      </c>
      <c r="I322" s="53">
        <v>1155.1482028269625</v>
      </c>
      <c r="J322" s="53">
        <v>1155.1482028269625</v>
      </c>
      <c r="K322" s="1"/>
      <c r="L322" s="33" t="s">
        <v>460</v>
      </c>
    </row>
    <row r="323" spans="1:12" x14ac:dyDescent="0.35">
      <c r="A323" s="54"/>
      <c r="B323" s="39" t="s">
        <v>122</v>
      </c>
      <c r="C323" s="40"/>
      <c r="E323" s="53">
        <v>0</v>
      </c>
      <c r="F323" s="53">
        <v>0</v>
      </c>
      <c r="G323" s="53">
        <v>0</v>
      </c>
      <c r="H323" s="53">
        <v>0</v>
      </c>
      <c r="I323" s="53">
        <v>0</v>
      </c>
      <c r="J323" s="53">
        <v>0</v>
      </c>
      <c r="L323" s="203"/>
    </row>
    <row r="324" spans="1:12" x14ac:dyDescent="0.35">
      <c r="A324" s="54"/>
      <c r="B324" s="39" t="s">
        <v>123</v>
      </c>
      <c r="C324" s="40"/>
      <c r="E324" s="53">
        <v>16169.100017377194</v>
      </c>
      <c r="F324" s="53">
        <v>16169.100017377194</v>
      </c>
      <c r="G324" s="53">
        <v>16169.100017377194</v>
      </c>
      <c r="H324" s="53">
        <v>16169.100017377194</v>
      </c>
      <c r="I324" s="53">
        <v>16169.100017377194</v>
      </c>
      <c r="J324" s="53">
        <v>16169.100017377194</v>
      </c>
      <c r="L324" s="203"/>
    </row>
    <row r="325" spans="1:12" x14ac:dyDescent="0.35">
      <c r="A325" s="80"/>
      <c r="B325" s="39" t="s">
        <v>124</v>
      </c>
      <c r="C325" s="40"/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L325" s="203"/>
    </row>
    <row r="326" spans="1:12" x14ac:dyDescent="0.35">
      <c r="A326" s="80"/>
      <c r="B326" s="39" t="s">
        <v>125</v>
      </c>
      <c r="C326" s="40"/>
      <c r="E326" s="53">
        <v>741.5610806158918</v>
      </c>
      <c r="F326" s="53">
        <v>741.5610806158918</v>
      </c>
      <c r="G326" s="53">
        <v>741.5610806158918</v>
      </c>
      <c r="H326" s="53">
        <v>741.5610806158918</v>
      </c>
      <c r="I326" s="53">
        <v>741.5610806158918</v>
      </c>
      <c r="J326" s="53">
        <v>741.5610806158918</v>
      </c>
      <c r="L326" s="203"/>
    </row>
    <row r="327" spans="1:12" x14ac:dyDescent="0.35">
      <c r="A327" s="102"/>
      <c r="B327" s="39" t="s">
        <v>126</v>
      </c>
      <c r="C327" s="40"/>
      <c r="E327" s="53">
        <v>178.78043030128458</v>
      </c>
      <c r="F327" s="53">
        <v>178.78043030128458</v>
      </c>
      <c r="G327" s="53">
        <v>178.78043030128458</v>
      </c>
      <c r="H327" s="53">
        <v>178.78043030128458</v>
      </c>
      <c r="I327" s="53">
        <v>178.78043030128458</v>
      </c>
      <c r="J327" s="53">
        <v>178.78043030128458</v>
      </c>
      <c r="L327" s="203"/>
    </row>
    <row r="328" spans="1:12" x14ac:dyDescent="0.35">
      <c r="A328" s="81" t="s">
        <v>127</v>
      </c>
      <c r="B328" s="39" t="s">
        <v>128</v>
      </c>
      <c r="C328" s="40"/>
      <c r="E328" s="53">
        <v>755.41026887866735</v>
      </c>
      <c r="F328" s="53">
        <v>755.41026887866735</v>
      </c>
      <c r="G328" s="53">
        <v>755.41026887866735</v>
      </c>
      <c r="H328" s="53">
        <v>755.41026887866735</v>
      </c>
      <c r="I328" s="53">
        <v>755.41026887866735</v>
      </c>
      <c r="J328" s="53">
        <v>755.41026887866735</v>
      </c>
    </row>
    <row r="329" spans="1:12" x14ac:dyDescent="0.35">
      <c r="A329" s="80"/>
      <c r="B329" s="39" t="s">
        <v>129</v>
      </c>
      <c r="C329" s="40"/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</row>
    <row r="330" spans="1:12" x14ac:dyDescent="0.35">
      <c r="A330" s="80"/>
      <c r="B330" s="39" t="s">
        <v>130</v>
      </c>
      <c r="C330" s="40"/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</row>
    <row r="331" spans="1:12" x14ac:dyDescent="0.35">
      <c r="A331" s="80"/>
      <c r="B331" s="39" t="s">
        <v>131</v>
      </c>
      <c r="C331" s="40"/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</row>
    <row r="332" spans="1:12" x14ac:dyDescent="0.35">
      <c r="A332" s="106"/>
      <c r="B332" s="39" t="s">
        <v>132</v>
      </c>
      <c r="C332" s="40"/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</row>
    <row r="333" spans="1:12" x14ac:dyDescent="0.35">
      <c r="A333" s="106"/>
      <c r="B333" s="39" t="s">
        <v>133</v>
      </c>
      <c r="C333" s="40"/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</row>
    <row r="334" spans="1:12" x14ac:dyDescent="0.35">
      <c r="A334" s="106"/>
      <c r="B334" s="39" t="s">
        <v>134</v>
      </c>
      <c r="C334" s="40"/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</row>
    <row r="335" spans="1:12" x14ac:dyDescent="0.35">
      <c r="A335" s="107"/>
      <c r="B335" s="39" t="s">
        <v>135</v>
      </c>
      <c r="C335" s="40"/>
      <c r="E335" s="53">
        <v>0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</row>
    <row r="337" spans="1:12" x14ac:dyDescent="0.35">
      <c r="A337" s="78"/>
      <c r="B337" s="39" t="s">
        <v>121</v>
      </c>
      <c r="C337" s="40"/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1"/>
      <c r="L337" s="33" t="s">
        <v>459</v>
      </c>
    </row>
    <row r="338" spans="1:12" x14ac:dyDescent="0.35">
      <c r="A338" s="54"/>
      <c r="B338" s="39" t="s">
        <v>122</v>
      </c>
      <c r="C338" s="40"/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</row>
    <row r="339" spans="1:12" x14ac:dyDescent="0.35">
      <c r="A339" s="54"/>
      <c r="B339" s="39" t="s">
        <v>123</v>
      </c>
      <c r="C339" s="40"/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</row>
    <row r="340" spans="1:12" x14ac:dyDescent="0.35">
      <c r="A340" s="80"/>
      <c r="B340" s="39" t="s">
        <v>124</v>
      </c>
      <c r="C340" s="40"/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</row>
    <row r="341" spans="1:12" x14ac:dyDescent="0.35">
      <c r="A341" s="80"/>
      <c r="B341" s="39" t="s">
        <v>125</v>
      </c>
      <c r="C341" s="40"/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</row>
    <row r="342" spans="1:12" x14ac:dyDescent="0.35">
      <c r="A342" s="102"/>
      <c r="B342" s="39" t="s">
        <v>126</v>
      </c>
      <c r="C342" s="40"/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</row>
    <row r="343" spans="1:12" x14ac:dyDescent="0.35">
      <c r="A343" s="81" t="s">
        <v>136</v>
      </c>
      <c r="B343" s="39" t="s">
        <v>128</v>
      </c>
      <c r="C343" s="40"/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</row>
    <row r="344" spans="1:12" x14ac:dyDescent="0.35">
      <c r="A344" s="80"/>
      <c r="B344" s="39" t="s">
        <v>129</v>
      </c>
      <c r="C344" s="40"/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</row>
    <row r="345" spans="1:12" x14ac:dyDescent="0.35">
      <c r="A345" s="80"/>
      <c r="B345" s="39" t="s">
        <v>130</v>
      </c>
      <c r="C345" s="40"/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</row>
    <row r="346" spans="1:12" x14ac:dyDescent="0.35">
      <c r="A346" s="80"/>
      <c r="B346" s="39" t="s">
        <v>131</v>
      </c>
      <c r="C346" s="40"/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</row>
    <row r="347" spans="1:12" x14ac:dyDescent="0.35">
      <c r="A347" s="106"/>
      <c r="B347" s="39" t="s">
        <v>132</v>
      </c>
      <c r="C347" s="40"/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</row>
    <row r="348" spans="1:12" x14ac:dyDescent="0.35">
      <c r="A348" s="106"/>
      <c r="B348" s="39" t="s">
        <v>133</v>
      </c>
      <c r="C348" s="40"/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</row>
    <row r="349" spans="1:12" x14ac:dyDescent="0.35">
      <c r="A349" s="106"/>
      <c r="B349" s="39" t="s">
        <v>134</v>
      </c>
      <c r="C349" s="40"/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</row>
    <row r="350" spans="1:12" x14ac:dyDescent="0.35">
      <c r="A350" s="107"/>
      <c r="B350" s="39" t="s">
        <v>135</v>
      </c>
      <c r="C350" s="40"/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</row>
    <row r="351" spans="1:12" x14ac:dyDescent="0.35">
      <c r="A351" s="205"/>
      <c r="B351" s="40"/>
      <c r="C351" s="40"/>
      <c r="E351" s="112"/>
      <c r="F351" s="112"/>
      <c r="G351" s="112"/>
      <c r="H351" s="112"/>
      <c r="I351" s="112"/>
      <c r="J351" s="112"/>
    </row>
    <row r="352" spans="1:12" x14ac:dyDescent="0.35">
      <c r="A352" s="108" t="s">
        <v>137</v>
      </c>
      <c r="B352" s="56" t="s">
        <v>138</v>
      </c>
      <c r="C352" s="40"/>
      <c r="E352" s="95">
        <v>4387.5</v>
      </c>
      <c r="F352" s="95">
        <v>4509.3188477329968</v>
      </c>
      <c r="G352" s="95">
        <v>4076.6847315191408</v>
      </c>
      <c r="H352" s="95">
        <v>3912.240711721417</v>
      </c>
      <c r="I352" s="95">
        <v>3802.0205646760005</v>
      </c>
      <c r="J352" s="95">
        <v>3695.9507832183153</v>
      </c>
      <c r="K352" s="1"/>
      <c r="L352" s="33" t="s">
        <v>467</v>
      </c>
    </row>
    <row r="353" spans="1:12" x14ac:dyDescent="0.35">
      <c r="A353" s="107"/>
      <c r="B353" s="56" t="s">
        <v>139</v>
      </c>
      <c r="C353" s="40"/>
      <c r="E353" s="95">
        <v>2000</v>
      </c>
      <c r="F353" s="95">
        <v>2000</v>
      </c>
      <c r="G353" s="95">
        <v>2000</v>
      </c>
      <c r="H353" s="95">
        <v>2000</v>
      </c>
      <c r="I353" s="95">
        <v>2000</v>
      </c>
      <c r="J353" s="95">
        <v>2000</v>
      </c>
      <c r="K353" s="1"/>
    </row>
    <row r="355" spans="1:12" x14ac:dyDescent="0.35">
      <c r="A355" s="109"/>
      <c r="B355" s="39" t="s">
        <v>140</v>
      </c>
      <c r="C355" s="40"/>
      <c r="E355" s="57">
        <v>65.88</v>
      </c>
      <c r="F355" s="57">
        <v>81</v>
      </c>
      <c r="G355" s="57">
        <v>80</v>
      </c>
      <c r="H355" s="57">
        <v>67</v>
      </c>
      <c r="I355" s="57">
        <v>67</v>
      </c>
      <c r="J355" s="57">
        <v>67</v>
      </c>
      <c r="K355" s="1"/>
      <c r="L355" s="33" t="s">
        <v>468</v>
      </c>
    </row>
    <row r="356" spans="1:12" x14ac:dyDescent="0.35">
      <c r="A356" s="106"/>
      <c r="B356" s="39" t="s">
        <v>141</v>
      </c>
      <c r="C356" s="40"/>
      <c r="E356" s="57">
        <v>49.613333333333337</v>
      </c>
      <c r="F356" s="57">
        <v>58</v>
      </c>
      <c r="G356" s="57">
        <v>60</v>
      </c>
      <c r="H356" s="57">
        <v>51</v>
      </c>
      <c r="I356" s="57">
        <v>49</v>
      </c>
      <c r="J356" s="57">
        <v>49</v>
      </c>
    </row>
    <row r="357" spans="1:12" x14ac:dyDescent="0.35">
      <c r="A357" s="106" t="s">
        <v>368</v>
      </c>
      <c r="B357" s="39" t="s">
        <v>142</v>
      </c>
      <c r="C357" s="40"/>
      <c r="E357" s="57">
        <v>4.88</v>
      </c>
      <c r="F357" s="57">
        <v>8</v>
      </c>
      <c r="G357" s="57">
        <v>8</v>
      </c>
      <c r="H357" s="57">
        <v>6</v>
      </c>
      <c r="I357" s="57">
        <v>6</v>
      </c>
      <c r="J357" s="57">
        <v>7</v>
      </c>
    </row>
    <row r="358" spans="1:12" x14ac:dyDescent="0.35">
      <c r="A358" s="106"/>
      <c r="B358" s="39" t="s">
        <v>143</v>
      </c>
      <c r="C358" s="40"/>
      <c r="E358" s="57">
        <v>1.6266666666666667</v>
      </c>
      <c r="F358" s="57">
        <v>2</v>
      </c>
      <c r="G358" s="57">
        <v>2</v>
      </c>
      <c r="H358" s="57">
        <v>1</v>
      </c>
      <c r="I358" s="57">
        <v>2</v>
      </c>
      <c r="J358" s="57">
        <v>2</v>
      </c>
    </row>
    <row r="359" spans="1:12" x14ac:dyDescent="0.35">
      <c r="A359" s="107"/>
      <c r="B359" s="39" t="s">
        <v>144</v>
      </c>
      <c r="C359" s="40"/>
      <c r="E359" s="57">
        <v>0</v>
      </c>
      <c r="F359" s="57">
        <v>1</v>
      </c>
      <c r="G359" s="57">
        <v>0</v>
      </c>
      <c r="H359" s="57">
        <v>0</v>
      </c>
      <c r="I359" s="57">
        <v>1</v>
      </c>
      <c r="J359" s="57">
        <v>0</v>
      </c>
    </row>
    <row r="361" spans="1:12" x14ac:dyDescent="0.35">
      <c r="A361" s="109"/>
      <c r="B361" s="39" t="s">
        <v>57</v>
      </c>
      <c r="C361" s="110"/>
      <c r="E361" s="117">
        <v>2936.5250863441051</v>
      </c>
      <c r="F361" s="117">
        <v>2993.0533813433449</v>
      </c>
      <c r="G361" s="117">
        <v>2792.2957038312816</v>
      </c>
      <c r="H361" s="117">
        <v>2730.6810348616368</v>
      </c>
      <c r="I361" s="117">
        <v>2679.5349511234376</v>
      </c>
      <c r="J361" s="117">
        <v>2630.314785210468</v>
      </c>
      <c r="K361" s="1"/>
      <c r="L361" s="33" t="s">
        <v>453</v>
      </c>
    </row>
    <row r="362" spans="1:12" x14ac:dyDescent="0.35">
      <c r="A362" s="251"/>
      <c r="B362" s="39" t="s">
        <v>58</v>
      </c>
      <c r="C362" s="110"/>
      <c r="E362" s="117">
        <v>12.505256523413726</v>
      </c>
      <c r="F362" s="117">
        <v>12.797141007058679</v>
      </c>
      <c r="G362" s="117">
        <v>11.760526493227029</v>
      </c>
      <c r="H362" s="117">
        <v>11.486312492302252</v>
      </c>
      <c r="I362" s="117">
        <v>11.222219116717744</v>
      </c>
      <c r="J362" s="117">
        <v>10.968070239370224</v>
      </c>
      <c r="K362" s="1"/>
      <c r="L362" s="33" t="s">
        <v>453</v>
      </c>
    </row>
    <row r="363" spans="1:12" x14ac:dyDescent="0.35">
      <c r="A363" s="106" t="s">
        <v>145</v>
      </c>
      <c r="B363" s="39" t="s">
        <v>77</v>
      </c>
      <c r="C363" s="110"/>
      <c r="E363" s="53">
        <v>4483.7428708931175</v>
      </c>
      <c r="F363" s="53">
        <v>3284.6527592341854</v>
      </c>
      <c r="G363" s="53">
        <v>2773.9268191515689</v>
      </c>
      <c r="H363" s="53">
        <v>1262.626468869086</v>
      </c>
      <c r="I363" s="53">
        <v>1264.0286644215666</v>
      </c>
      <c r="J363" s="53">
        <v>1356.2355084599433</v>
      </c>
      <c r="K363" s="1"/>
      <c r="L363" s="33" t="s">
        <v>452</v>
      </c>
    </row>
    <row r="364" spans="1:12" x14ac:dyDescent="0.35">
      <c r="A364" s="107"/>
      <c r="B364" s="39" t="s">
        <v>80</v>
      </c>
      <c r="C364" s="110"/>
      <c r="E364" s="53">
        <v>1074.1720674224334</v>
      </c>
      <c r="F364" s="53">
        <v>1103.227304936682</v>
      </c>
      <c r="G364" s="53">
        <v>1130.3514207318372</v>
      </c>
      <c r="H364" s="53">
        <v>1156.741518088998</v>
      </c>
      <c r="I364" s="53">
        <v>1182.6396327017007</v>
      </c>
      <c r="J364" s="53">
        <v>1208.0642902960228</v>
      </c>
      <c r="K364" s="1"/>
      <c r="L364" s="33" t="s">
        <v>452</v>
      </c>
    </row>
    <row r="365" spans="1:12" x14ac:dyDescent="0.35">
      <c r="A365" s="111"/>
      <c r="B365" s="8"/>
      <c r="C365" s="110"/>
      <c r="E365" s="53">
        <v>3438.4696571324807</v>
      </c>
      <c r="F365" s="53">
        <v>3503.4683253825933</v>
      </c>
      <c r="G365" s="53">
        <v>3272.628501194632</v>
      </c>
      <c r="H365" s="53">
        <v>3170.0733643674776</v>
      </c>
      <c r="I365" s="53">
        <v>3111.2633944358454</v>
      </c>
      <c r="J365" s="53">
        <v>3054.6679277684771</v>
      </c>
      <c r="K365" s="1"/>
      <c r="L365" s="33" t="s">
        <v>453</v>
      </c>
    </row>
    <row r="366" spans="1:12" x14ac:dyDescent="0.35">
      <c r="A366" s="106" t="s">
        <v>146</v>
      </c>
      <c r="B366" s="56" t="s">
        <v>77</v>
      </c>
      <c r="C366" s="110"/>
      <c r="E366" s="53">
        <v>4948</v>
      </c>
      <c r="F366" s="53">
        <v>6683</v>
      </c>
      <c r="G366" s="53">
        <v>8747</v>
      </c>
      <c r="H366" s="53">
        <v>9016</v>
      </c>
      <c r="I366" s="53">
        <v>6590</v>
      </c>
      <c r="J366" s="53">
        <v>5866</v>
      </c>
      <c r="K366" s="1"/>
      <c r="L366" s="33" t="s">
        <v>452</v>
      </c>
    </row>
    <row r="367" spans="1:12" x14ac:dyDescent="0.35">
      <c r="A367" s="107"/>
      <c r="B367" s="56" t="s">
        <v>80</v>
      </c>
      <c r="C367" s="110"/>
      <c r="E367" s="53">
        <v>3110.6885732292167</v>
      </c>
      <c r="F367" s="53">
        <v>3194.8294646833319</v>
      </c>
      <c r="G367" s="53">
        <v>3273.3780321073573</v>
      </c>
      <c r="H367" s="53">
        <v>3349.8009598532922</v>
      </c>
      <c r="I367" s="53">
        <v>3424.7991576627255</v>
      </c>
      <c r="J367" s="53">
        <v>3498.42627407686</v>
      </c>
      <c r="K367" s="1"/>
      <c r="L367" s="33" t="s">
        <v>452</v>
      </c>
    </row>
    <row r="368" spans="1:12" x14ac:dyDescent="0.35">
      <c r="A368" s="93"/>
      <c r="B368" s="40"/>
      <c r="C368" s="40"/>
      <c r="E368" s="112"/>
      <c r="F368" s="112"/>
      <c r="G368" s="112"/>
      <c r="H368" s="112"/>
      <c r="I368" s="112"/>
      <c r="J368" s="112"/>
      <c r="K368" s="112"/>
    </row>
    <row r="369" spans="1:12" x14ac:dyDescent="0.35">
      <c r="A369" s="113"/>
      <c r="B369" s="39" t="s">
        <v>57</v>
      </c>
      <c r="C369" s="40"/>
      <c r="E369" s="57">
        <v>65.88</v>
      </c>
      <c r="F369" s="57">
        <v>81</v>
      </c>
      <c r="G369" s="57">
        <v>80</v>
      </c>
      <c r="H369" s="57">
        <v>67</v>
      </c>
      <c r="I369" s="57">
        <v>67</v>
      </c>
      <c r="J369" s="57">
        <v>67</v>
      </c>
      <c r="K369" s="1"/>
      <c r="L369" s="33" t="s">
        <v>469</v>
      </c>
    </row>
    <row r="370" spans="1:12" x14ac:dyDescent="0.35">
      <c r="A370" s="54"/>
      <c r="B370" s="39" t="s">
        <v>58</v>
      </c>
      <c r="C370" s="40"/>
      <c r="E370" s="57">
        <v>30.90666666666667</v>
      </c>
      <c r="F370" s="57">
        <v>38</v>
      </c>
      <c r="G370" s="57">
        <v>38</v>
      </c>
      <c r="H370" s="57">
        <v>33</v>
      </c>
      <c r="I370" s="57">
        <v>31</v>
      </c>
      <c r="J370" s="57">
        <v>32</v>
      </c>
      <c r="K370" s="112"/>
    </row>
    <row r="371" spans="1:12" x14ac:dyDescent="0.35">
      <c r="A371" s="54"/>
      <c r="B371" s="39" t="s">
        <v>60</v>
      </c>
      <c r="C371" s="40"/>
      <c r="E371" s="57">
        <v>10.573333333333334</v>
      </c>
      <c r="F371" s="57">
        <v>12</v>
      </c>
      <c r="G371" s="57">
        <v>12</v>
      </c>
      <c r="H371" s="57">
        <v>10</v>
      </c>
      <c r="I371" s="57">
        <v>10</v>
      </c>
      <c r="J371" s="57">
        <v>10</v>
      </c>
      <c r="K371" s="112"/>
    </row>
    <row r="372" spans="1:12" x14ac:dyDescent="0.35">
      <c r="A372" s="80"/>
      <c r="B372" s="39" t="s">
        <v>61</v>
      </c>
      <c r="C372" s="40"/>
      <c r="E372" s="57">
        <v>8.1333333333333346</v>
      </c>
      <c r="F372" s="57">
        <v>8</v>
      </c>
      <c r="G372" s="57">
        <v>10</v>
      </c>
      <c r="H372" s="57">
        <v>8</v>
      </c>
      <c r="I372" s="57">
        <v>8</v>
      </c>
      <c r="J372" s="57">
        <v>7</v>
      </c>
      <c r="K372" s="112"/>
    </row>
    <row r="373" spans="1:12" x14ac:dyDescent="0.35">
      <c r="A373" s="80"/>
      <c r="B373" s="39" t="s">
        <v>62</v>
      </c>
      <c r="C373" s="40"/>
      <c r="E373" s="57">
        <v>3.2533333333333334</v>
      </c>
      <c r="F373" s="57">
        <v>5</v>
      </c>
      <c r="G373" s="57">
        <v>4</v>
      </c>
      <c r="H373" s="57">
        <v>4</v>
      </c>
      <c r="I373" s="57">
        <v>4</v>
      </c>
      <c r="J373" s="57">
        <v>4</v>
      </c>
      <c r="K373" s="112"/>
    </row>
    <row r="374" spans="1:12" x14ac:dyDescent="0.35">
      <c r="A374" s="102"/>
      <c r="B374" s="39" t="s">
        <v>64</v>
      </c>
      <c r="C374" s="40"/>
      <c r="E374" s="57">
        <v>0.81333333333333335</v>
      </c>
      <c r="F374" s="57">
        <v>2</v>
      </c>
      <c r="G374" s="57">
        <v>2</v>
      </c>
      <c r="H374" s="57">
        <v>1</v>
      </c>
      <c r="I374" s="57">
        <v>1</v>
      </c>
      <c r="J374" s="57">
        <v>2</v>
      </c>
      <c r="K374" s="112"/>
    </row>
    <row r="375" spans="1:12" x14ac:dyDescent="0.35">
      <c r="A375" s="81" t="s">
        <v>369</v>
      </c>
      <c r="B375" s="39" t="s">
        <v>65</v>
      </c>
      <c r="C375" s="40"/>
      <c r="E375" s="57">
        <v>0.81333333333333335</v>
      </c>
      <c r="F375" s="57">
        <v>1</v>
      </c>
      <c r="G375" s="57">
        <v>2</v>
      </c>
      <c r="H375" s="57">
        <v>1</v>
      </c>
      <c r="I375" s="57">
        <v>1</v>
      </c>
      <c r="J375" s="57">
        <v>1</v>
      </c>
      <c r="K375" s="112"/>
    </row>
    <row r="376" spans="1:12" x14ac:dyDescent="0.35">
      <c r="A376" s="80"/>
      <c r="B376" s="39" t="s">
        <v>66</v>
      </c>
      <c r="C376" s="40"/>
      <c r="E376" s="57">
        <v>0.81333333333333335</v>
      </c>
      <c r="F376" s="57">
        <v>1</v>
      </c>
      <c r="G376" s="57">
        <v>1</v>
      </c>
      <c r="H376" s="57">
        <v>1</v>
      </c>
      <c r="I376" s="57">
        <v>1</v>
      </c>
      <c r="J376" s="57">
        <v>1</v>
      </c>
      <c r="K376" s="112"/>
    </row>
    <row r="377" spans="1:12" x14ac:dyDescent="0.35">
      <c r="A377" s="80"/>
      <c r="B377" s="39" t="s">
        <v>68</v>
      </c>
      <c r="C377" s="40"/>
      <c r="E377" s="57">
        <v>0.81333333333333335</v>
      </c>
      <c r="F377" s="57">
        <v>1</v>
      </c>
      <c r="G377" s="57">
        <v>1</v>
      </c>
      <c r="H377" s="57">
        <v>0</v>
      </c>
      <c r="I377" s="57">
        <v>1</v>
      </c>
      <c r="J377" s="57">
        <v>1</v>
      </c>
      <c r="K377" s="112"/>
    </row>
    <row r="378" spans="1:12" x14ac:dyDescent="0.35">
      <c r="A378" s="80"/>
      <c r="B378" s="39" t="s">
        <v>69</v>
      </c>
      <c r="C378" s="40"/>
      <c r="E378" s="57">
        <v>0</v>
      </c>
      <c r="F378" s="57">
        <v>0</v>
      </c>
      <c r="G378" s="57">
        <v>0</v>
      </c>
      <c r="H378" s="57">
        <v>0</v>
      </c>
      <c r="I378" s="57">
        <v>0</v>
      </c>
      <c r="J378" s="57">
        <v>0</v>
      </c>
      <c r="K378" s="112"/>
    </row>
    <row r="379" spans="1:12" x14ac:dyDescent="0.35">
      <c r="A379" s="106"/>
      <c r="B379" s="39" t="s">
        <v>70</v>
      </c>
      <c r="C379" s="40"/>
      <c r="E379" s="57">
        <v>0</v>
      </c>
      <c r="F379" s="57">
        <v>1</v>
      </c>
      <c r="G379" s="57">
        <v>0</v>
      </c>
      <c r="H379" s="57">
        <v>0</v>
      </c>
      <c r="I379" s="57">
        <v>1</v>
      </c>
      <c r="J379" s="57">
        <v>0</v>
      </c>
      <c r="K379" s="112"/>
    </row>
    <row r="380" spans="1:12" x14ac:dyDescent="0.35">
      <c r="A380" s="106"/>
      <c r="B380" s="39" t="s">
        <v>72</v>
      </c>
      <c r="C380" s="40"/>
      <c r="E380" s="57">
        <v>0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112"/>
    </row>
    <row r="381" spans="1:12" x14ac:dyDescent="0.35">
      <c r="A381" s="107"/>
      <c r="B381" s="39" t="s">
        <v>73</v>
      </c>
      <c r="C381" s="40"/>
      <c r="E381" s="57">
        <v>0</v>
      </c>
      <c r="F381" s="57">
        <v>0</v>
      </c>
      <c r="G381" s="57">
        <v>0</v>
      </c>
      <c r="H381" s="57">
        <v>0</v>
      </c>
      <c r="I381" s="57">
        <v>0</v>
      </c>
      <c r="J381" s="57">
        <v>0</v>
      </c>
      <c r="K381" s="112"/>
    </row>
    <row r="382" spans="1:12" x14ac:dyDescent="0.35">
      <c r="A382" s="40"/>
      <c r="B382" s="40"/>
      <c r="C382" s="40"/>
      <c r="E382" s="114"/>
      <c r="F382" s="114"/>
      <c r="G382" s="114"/>
      <c r="H382" s="114"/>
      <c r="I382" s="114"/>
      <c r="J382" s="114"/>
      <c r="K382" s="112"/>
    </row>
    <row r="383" spans="1:12" x14ac:dyDescent="0.35">
      <c r="A383" s="113"/>
      <c r="B383" s="56" t="s">
        <v>57</v>
      </c>
      <c r="C383" s="40"/>
      <c r="E383" s="57">
        <v>251</v>
      </c>
      <c r="F383" s="57">
        <v>172</v>
      </c>
      <c r="G383" s="57">
        <v>143</v>
      </c>
      <c r="H383" s="57">
        <v>77</v>
      </c>
      <c r="I383" s="57">
        <v>67</v>
      </c>
      <c r="J383" s="57">
        <v>101</v>
      </c>
      <c r="K383" s="1"/>
      <c r="L383" s="33" t="s">
        <v>469</v>
      </c>
    </row>
    <row r="384" spans="1:12" x14ac:dyDescent="0.35">
      <c r="A384" s="54"/>
      <c r="B384" s="56" t="s">
        <v>58</v>
      </c>
      <c r="C384" s="40"/>
      <c r="E384" s="57">
        <v>328</v>
      </c>
      <c r="F384" s="57">
        <v>229</v>
      </c>
      <c r="G384" s="57">
        <v>220</v>
      </c>
      <c r="H384" s="57">
        <v>184</v>
      </c>
      <c r="I384" s="57">
        <v>197</v>
      </c>
      <c r="J384" s="57">
        <v>104</v>
      </c>
      <c r="K384" s="112"/>
    </row>
    <row r="385" spans="1:12" x14ac:dyDescent="0.35">
      <c r="A385" s="54"/>
      <c r="B385" s="56" t="s">
        <v>60</v>
      </c>
      <c r="C385" s="40"/>
      <c r="E385" s="57">
        <v>71</v>
      </c>
      <c r="F385" s="57">
        <v>73</v>
      </c>
      <c r="G385" s="57">
        <v>83</v>
      </c>
      <c r="H385" s="57">
        <v>38</v>
      </c>
      <c r="I385" s="57">
        <v>46</v>
      </c>
      <c r="J385" s="57">
        <v>54</v>
      </c>
      <c r="K385" s="112"/>
    </row>
    <row r="386" spans="1:12" x14ac:dyDescent="0.35">
      <c r="A386" s="80"/>
      <c r="B386" s="56" t="s">
        <v>61</v>
      </c>
      <c r="C386" s="40"/>
      <c r="E386" s="57">
        <v>51</v>
      </c>
      <c r="F386" s="57">
        <v>56</v>
      </c>
      <c r="G386" s="57">
        <v>57</v>
      </c>
      <c r="H386" s="57">
        <v>31</v>
      </c>
      <c r="I386" s="57">
        <v>28</v>
      </c>
      <c r="J386" s="57">
        <v>31</v>
      </c>
      <c r="K386" s="112"/>
    </row>
    <row r="387" spans="1:12" x14ac:dyDescent="0.35">
      <c r="A387" s="80"/>
      <c r="B387" s="56" t="s">
        <v>62</v>
      </c>
      <c r="C387" s="40"/>
      <c r="E387" s="57">
        <v>28</v>
      </c>
      <c r="F387" s="57">
        <v>40</v>
      </c>
      <c r="G387" s="57">
        <v>37</v>
      </c>
      <c r="H387" s="57">
        <v>27</v>
      </c>
      <c r="I387" s="57">
        <v>22</v>
      </c>
      <c r="J387" s="57">
        <v>25</v>
      </c>
      <c r="K387" s="112"/>
    </row>
    <row r="388" spans="1:12" x14ac:dyDescent="0.35">
      <c r="A388" s="102"/>
      <c r="B388" s="56" t="s">
        <v>64</v>
      </c>
      <c r="C388" s="40"/>
      <c r="E388" s="57">
        <v>25</v>
      </c>
      <c r="F388" s="57">
        <v>22</v>
      </c>
      <c r="G388" s="57">
        <v>21</v>
      </c>
      <c r="H388" s="57">
        <v>18</v>
      </c>
      <c r="I388" s="57">
        <v>5</v>
      </c>
      <c r="J388" s="57">
        <v>6</v>
      </c>
      <c r="K388" s="112"/>
    </row>
    <row r="389" spans="1:12" x14ac:dyDescent="0.35">
      <c r="A389" s="81" t="s">
        <v>370</v>
      </c>
      <c r="B389" s="56" t="s">
        <v>65</v>
      </c>
      <c r="C389" s="40"/>
      <c r="E389" s="57">
        <v>15</v>
      </c>
      <c r="F389" s="57">
        <v>13</v>
      </c>
      <c r="G389" s="57">
        <v>5</v>
      </c>
      <c r="H389" s="57">
        <v>9</v>
      </c>
      <c r="I389" s="57">
        <v>7</v>
      </c>
      <c r="J389" s="57">
        <v>7</v>
      </c>
      <c r="K389" s="112"/>
    </row>
    <row r="390" spans="1:12" x14ac:dyDescent="0.35">
      <c r="A390" s="80"/>
      <c r="B390" s="56" t="s">
        <v>66</v>
      </c>
      <c r="C390" s="40"/>
      <c r="E390" s="57">
        <v>3</v>
      </c>
      <c r="F390" s="57">
        <v>5</v>
      </c>
      <c r="G390" s="57">
        <v>5</v>
      </c>
      <c r="H390" s="57">
        <v>4</v>
      </c>
      <c r="I390" s="57">
        <v>4</v>
      </c>
      <c r="J390" s="57">
        <v>2</v>
      </c>
      <c r="K390" s="114"/>
    </row>
    <row r="391" spans="1:12" x14ac:dyDescent="0.35">
      <c r="A391" s="80"/>
      <c r="B391" s="56" t="s">
        <v>68</v>
      </c>
      <c r="C391" s="40"/>
      <c r="E391" s="57">
        <v>1</v>
      </c>
      <c r="F391" s="57">
        <v>2</v>
      </c>
      <c r="G391" s="57">
        <v>1</v>
      </c>
      <c r="H391" s="57">
        <v>1</v>
      </c>
      <c r="I391" s="57">
        <v>3</v>
      </c>
      <c r="J391" s="57">
        <v>0</v>
      </c>
      <c r="K391" s="114"/>
    </row>
    <row r="392" spans="1:12" x14ac:dyDescent="0.35">
      <c r="A392" s="80"/>
      <c r="B392" s="56" t="s">
        <v>69</v>
      </c>
      <c r="C392" s="40"/>
      <c r="E392" s="57">
        <v>1</v>
      </c>
      <c r="F392" s="57">
        <v>2</v>
      </c>
      <c r="G392" s="57">
        <v>3</v>
      </c>
      <c r="H392" s="57">
        <v>0</v>
      </c>
      <c r="I392" s="57">
        <v>0</v>
      </c>
      <c r="J392" s="57">
        <v>1</v>
      </c>
      <c r="K392" s="114"/>
    </row>
    <row r="393" spans="1:12" x14ac:dyDescent="0.35">
      <c r="A393" s="106"/>
      <c r="B393" s="56" t="s">
        <v>70</v>
      </c>
      <c r="C393" s="40"/>
      <c r="E393" s="57">
        <v>1</v>
      </c>
      <c r="F393" s="57">
        <v>0</v>
      </c>
      <c r="G393" s="57">
        <v>0</v>
      </c>
      <c r="H393" s="57">
        <v>1</v>
      </c>
      <c r="I393" s="57">
        <v>0</v>
      </c>
      <c r="J393" s="57">
        <v>0</v>
      </c>
      <c r="K393" s="114"/>
    </row>
    <row r="394" spans="1:12" x14ac:dyDescent="0.35">
      <c r="A394" s="106"/>
      <c r="B394" s="56" t="s">
        <v>72</v>
      </c>
      <c r="C394" s="40"/>
      <c r="E394" s="57">
        <v>0</v>
      </c>
      <c r="F394" s="57">
        <v>1</v>
      </c>
      <c r="G394" s="57">
        <v>1</v>
      </c>
      <c r="H394" s="57">
        <v>0</v>
      </c>
      <c r="I394" s="57">
        <v>0</v>
      </c>
      <c r="J394" s="57">
        <v>0</v>
      </c>
      <c r="K394" s="114"/>
    </row>
    <row r="395" spans="1:12" x14ac:dyDescent="0.35">
      <c r="A395" s="107"/>
      <c r="B395" s="56" t="s">
        <v>73</v>
      </c>
      <c r="C395" s="40"/>
      <c r="E395" s="57">
        <v>0</v>
      </c>
      <c r="F395" s="57">
        <v>0</v>
      </c>
      <c r="G395" s="57">
        <v>0</v>
      </c>
      <c r="H395" s="57">
        <v>0</v>
      </c>
      <c r="I395" s="57">
        <v>0</v>
      </c>
      <c r="J395" s="57">
        <v>1</v>
      </c>
      <c r="K395" s="114"/>
    </row>
    <row r="396" spans="1:12" x14ac:dyDescent="0.35">
      <c r="A396" s="115"/>
      <c r="B396" s="40"/>
      <c r="C396" s="40"/>
      <c r="E396" s="114"/>
      <c r="F396" s="114"/>
      <c r="G396" s="114"/>
      <c r="H396" s="114"/>
      <c r="I396" s="114"/>
      <c r="J396" s="114"/>
      <c r="K396" s="114"/>
    </row>
    <row r="397" spans="1:12" x14ac:dyDescent="0.35">
      <c r="A397" s="113"/>
      <c r="B397" s="56" t="s">
        <v>57</v>
      </c>
      <c r="C397" s="40"/>
      <c r="E397" s="57">
        <v>0</v>
      </c>
      <c r="F397" s="57">
        <v>0</v>
      </c>
      <c r="G397" s="57">
        <v>0</v>
      </c>
      <c r="H397" s="57">
        <v>0</v>
      </c>
      <c r="I397" s="57">
        <v>0</v>
      </c>
      <c r="J397" s="57">
        <v>0</v>
      </c>
      <c r="K397" s="1"/>
      <c r="L397" s="33" t="s">
        <v>469</v>
      </c>
    </row>
    <row r="398" spans="1:12" x14ac:dyDescent="0.35">
      <c r="A398" s="54"/>
      <c r="B398" s="56" t="s">
        <v>58</v>
      </c>
      <c r="C398" s="40"/>
      <c r="E398" s="57">
        <v>52.548919543208804</v>
      </c>
      <c r="F398" s="57">
        <v>53.103233040500037</v>
      </c>
      <c r="G398" s="57">
        <v>53.657546537791269</v>
      </c>
      <c r="H398" s="57">
        <v>54.119474452200627</v>
      </c>
      <c r="I398" s="57">
        <v>54.581402366609986</v>
      </c>
      <c r="J398" s="57">
        <v>55.043330281019344</v>
      </c>
      <c r="K398" s="114"/>
    </row>
    <row r="399" spans="1:12" x14ac:dyDescent="0.35">
      <c r="A399" s="54"/>
      <c r="B399" s="56" t="s">
        <v>60</v>
      </c>
      <c r="C399" s="40"/>
      <c r="E399" s="57">
        <v>26.213991036684646</v>
      </c>
      <c r="F399" s="57">
        <v>26.490509929476676</v>
      </c>
      <c r="G399" s="57">
        <v>26.76702882226871</v>
      </c>
      <c r="H399" s="57">
        <v>26.997461232928735</v>
      </c>
      <c r="I399" s="57">
        <v>27.227893643588764</v>
      </c>
      <c r="J399" s="57">
        <v>27.45832605424879</v>
      </c>
      <c r="K399" s="114"/>
    </row>
    <row r="400" spans="1:12" x14ac:dyDescent="0.35">
      <c r="A400" s="80"/>
      <c r="B400" s="56" t="s">
        <v>61</v>
      </c>
      <c r="C400" s="40"/>
      <c r="E400" s="57">
        <v>10.068352975035332</v>
      </c>
      <c r="F400" s="57">
        <v>10.174559230046253</v>
      </c>
      <c r="G400" s="57">
        <v>10.280765485057174</v>
      </c>
      <c r="H400" s="57">
        <v>10.369270697566273</v>
      </c>
      <c r="I400" s="57">
        <v>10.457775910075375</v>
      </c>
      <c r="J400" s="57">
        <v>10.546281122584476</v>
      </c>
      <c r="K400" s="114"/>
    </row>
    <row r="401" spans="1:12" x14ac:dyDescent="0.35">
      <c r="A401" s="80"/>
      <c r="B401" s="56" t="s">
        <v>62</v>
      </c>
      <c r="C401" s="40"/>
      <c r="E401" s="57">
        <v>7.0582874375946538</v>
      </c>
      <c r="F401" s="57">
        <v>7.1327419464300403</v>
      </c>
      <c r="G401" s="57">
        <v>7.2071964552654268</v>
      </c>
      <c r="H401" s="57">
        <v>7.2692418792949161</v>
      </c>
      <c r="I401" s="57">
        <v>7.3312873033244044</v>
      </c>
      <c r="J401" s="57">
        <v>7.3933327273538936</v>
      </c>
      <c r="K401" s="114"/>
    </row>
    <row r="402" spans="1:12" x14ac:dyDescent="0.35">
      <c r="A402" s="102"/>
      <c r="B402" s="56" t="s">
        <v>64</v>
      </c>
      <c r="C402" s="40"/>
      <c r="E402" s="57">
        <v>4.4479518712120365</v>
      </c>
      <c r="F402" s="57">
        <v>4.4948711947480291</v>
      </c>
      <c r="G402" s="57">
        <v>4.5417905182840208</v>
      </c>
      <c r="H402" s="57">
        <v>4.5808899545640145</v>
      </c>
      <c r="I402" s="57">
        <v>4.6199893908440073</v>
      </c>
      <c r="J402" s="57">
        <v>4.659088827124001</v>
      </c>
      <c r="K402" s="114"/>
    </row>
    <row r="403" spans="1:12" x14ac:dyDescent="0.35">
      <c r="A403" s="81" t="s">
        <v>371</v>
      </c>
      <c r="B403" s="56" t="s">
        <v>65</v>
      </c>
      <c r="C403" s="40"/>
      <c r="E403" s="57">
        <v>3.1427840880207287</v>
      </c>
      <c r="F403" s="57">
        <v>3.175935818907023</v>
      </c>
      <c r="G403" s="57">
        <v>3.2090875497933178</v>
      </c>
      <c r="H403" s="57">
        <v>3.2367139921985633</v>
      </c>
      <c r="I403" s="57">
        <v>3.2643404346038087</v>
      </c>
      <c r="J403" s="57">
        <v>3.2919668770090542</v>
      </c>
      <c r="K403" s="114"/>
    </row>
    <row r="404" spans="1:12" x14ac:dyDescent="0.35">
      <c r="A404" s="80"/>
      <c r="B404" s="56" t="s">
        <v>66</v>
      </c>
      <c r="C404" s="40"/>
      <c r="E404" s="57">
        <v>2.8876827647319452</v>
      </c>
      <c r="F404" s="57">
        <v>2.9181435533894553</v>
      </c>
      <c r="G404" s="57">
        <v>2.948604342046965</v>
      </c>
      <c r="H404" s="57">
        <v>2.9739883325948901</v>
      </c>
      <c r="I404" s="57">
        <v>2.9993723231428149</v>
      </c>
      <c r="J404" s="57">
        <v>3.0247563136907401</v>
      </c>
      <c r="K404" s="114"/>
    </row>
    <row r="405" spans="1:12" x14ac:dyDescent="0.35">
      <c r="A405" s="80"/>
      <c r="B405" s="56" t="s">
        <v>68</v>
      </c>
      <c r="C405" s="40"/>
      <c r="E405" s="57">
        <v>0.78754984492689406</v>
      </c>
      <c r="F405" s="57">
        <v>0.79585733274257864</v>
      </c>
      <c r="G405" s="57">
        <v>0.80416482055826322</v>
      </c>
      <c r="H405" s="57">
        <v>0.81108772707133359</v>
      </c>
      <c r="I405" s="57">
        <v>0.81801063358440407</v>
      </c>
      <c r="J405" s="57">
        <v>0.82493354009747455</v>
      </c>
      <c r="K405" s="114"/>
    </row>
    <row r="406" spans="1:12" x14ac:dyDescent="0.35">
      <c r="A406" s="80"/>
      <c r="B406" s="56" t="s">
        <v>69</v>
      </c>
      <c r="C406" s="40"/>
      <c r="E406" s="57">
        <v>1.3185431797278864</v>
      </c>
      <c r="F406" s="57">
        <v>1.3324518630583493</v>
      </c>
      <c r="G406" s="57">
        <v>1.3463605463888122</v>
      </c>
      <c r="H406" s="57">
        <v>1.3579511158308646</v>
      </c>
      <c r="I406" s="57">
        <v>1.3695416852729172</v>
      </c>
      <c r="J406" s="57">
        <v>1.3811322547149696</v>
      </c>
      <c r="K406" s="114"/>
    </row>
    <row r="407" spans="1:12" x14ac:dyDescent="0.35">
      <c r="A407" s="106"/>
      <c r="B407" s="56" t="s">
        <v>70</v>
      </c>
      <c r="C407" s="40"/>
      <c r="E407" s="57">
        <v>2.1544317781205482</v>
      </c>
      <c r="F407" s="57">
        <v>2.1771578517294148</v>
      </c>
      <c r="G407" s="57">
        <v>2.1998839253382814</v>
      </c>
      <c r="H407" s="57">
        <v>2.2188223200123369</v>
      </c>
      <c r="I407" s="57">
        <v>2.237760714686392</v>
      </c>
      <c r="J407" s="57">
        <v>2.2566991093604476</v>
      </c>
      <c r="K407" s="114"/>
    </row>
    <row r="408" spans="1:12" x14ac:dyDescent="0.35">
      <c r="A408" s="106"/>
      <c r="B408" s="56" t="s">
        <v>72</v>
      </c>
      <c r="C408" s="40"/>
      <c r="E408" s="57">
        <v>0.26251661497563139</v>
      </c>
      <c r="F408" s="57">
        <v>0.26528577758085953</v>
      </c>
      <c r="G408" s="57">
        <v>0.26805494018608772</v>
      </c>
      <c r="H408" s="57">
        <v>0.27036257569044453</v>
      </c>
      <c r="I408" s="57">
        <v>0.27267021119480134</v>
      </c>
      <c r="J408" s="57">
        <v>0.27497784669915815</v>
      </c>
      <c r="K408" s="114"/>
    </row>
    <row r="409" spans="1:12" x14ac:dyDescent="0.35">
      <c r="A409" s="107"/>
      <c r="B409" s="56" t="s">
        <v>73</v>
      </c>
      <c r="C409" s="40"/>
      <c r="E409" s="57">
        <v>0.26721286831028263</v>
      </c>
      <c r="F409" s="57">
        <v>0.27003156945279616</v>
      </c>
      <c r="G409" s="57">
        <v>0.2728502705953097</v>
      </c>
      <c r="H409" s="57">
        <v>0.27519918821407097</v>
      </c>
      <c r="I409" s="57">
        <v>0.27754810583283224</v>
      </c>
      <c r="J409" s="57">
        <v>0.27989702345159351</v>
      </c>
      <c r="K409" s="114"/>
    </row>
    <row r="410" spans="1:12" x14ac:dyDescent="0.35">
      <c r="A410" s="115"/>
      <c r="B410" s="40"/>
      <c r="C410" s="40"/>
      <c r="E410" s="114"/>
      <c r="F410" s="114"/>
      <c r="G410" s="114"/>
      <c r="H410" s="114"/>
      <c r="I410" s="114"/>
      <c r="J410" s="114"/>
      <c r="K410" s="114"/>
    </row>
    <row r="411" spans="1:12" x14ac:dyDescent="0.35">
      <c r="A411" s="113"/>
      <c r="B411" s="56" t="s">
        <v>57</v>
      </c>
      <c r="C411" s="40"/>
      <c r="E411" s="57">
        <v>0</v>
      </c>
      <c r="F411" s="57">
        <v>0</v>
      </c>
      <c r="G411" s="57">
        <v>0</v>
      </c>
      <c r="H411" s="57">
        <v>0</v>
      </c>
      <c r="I411" s="57">
        <v>0</v>
      </c>
      <c r="J411" s="57">
        <v>0</v>
      </c>
      <c r="K411" s="1"/>
      <c r="L411" s="33" t="s">
        <v>469</v>
      </c>
    </row>
    <row r="412" spans="1:12" x14ac:dyDescent="0.35">
      <c r="A412" s="54"/>
      <c r="B412" s="56" t="s">
        <v>58</v>
      </c>
      <c r="C412" s="40"/>
      <c r="E412" s="57">
        <v>0</v>
      </c>
      <c r="F412" s="57">
        <v>0</v>
      </c>
      <c r="G412" s="57">
        <v>0</v>
      </c>
      <c r="H412" s="57">
        <v>0</v>
      </c>
      <c r="I412" s="57">
        <v>0</v>
      </c>
      <c r="J412" s="57">
        <v>0</v>
      </c>
      <c r="K412" s="114"/>
    </row>
    <row r="413" spans="1:12" x14ac:dyDescent="0.35">
      <c r="A413" s="54"/>
      <c r="B413" s="56" t="s">
        <v>60</v>
      </c>
      <c r="C413" s="40"/>
      <c r="E413" s="57">
        <v>0</v>
      </c>
      <c r="F413" s="57">
        <v>0</v>
      </c>
      <c r="G413" s="57">
        <v>0</v>
      </c>
      <c r="H413" s="57">
        <v>0</v>
      </c>
      <c r="I413" s="57">
        <v>0</v>
      </c>
      <c r="J413" s="57">
        <v>0</v>
      </c>
      <c r="K413" s="114"/>
    </row>
    <row r="414" spans="1:12" x14ac:dyDescent="0.35">
      <c r="A414" s="80"/>
      <c r="B414" s="56" t="s">
        <v>61</v>
      </c>
      <c r="C414" s="40"/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114"/>
    </row>
    <row r="415" spans="1:12" x14ac:dyDescent="0.35">
      <c r="A415" s="80"/>
      <c r="B415" s="56" t="s">
        <v>62</v>
      </c>
      <c r="C415" s="40"/>
      <c r="E415" s="57">
        <v>0</v>
      </c>
      <c r="F415" s="57">
        <v>0</v>
      </c>
      <c r="G415" s="57">
        <v>0</v>
      </c>
      <c r="H415" s="57">
        <v>0</v>
      </c>
      <c r="I415" s="53">
        <v>3</v>
      </c>
      <c r="J415" s="53">
        <v>11</v>
      </c>
      <c r="K415" s="114"/>
    </row>
    <row r="416" spans="1:12" x14ac:dyDescent="0.35">
      <c r="A416" s="102"/>
      <c r="B416" s="56" t="s">
        <v>64</v>
      </c>
      <c r="C416" s="40"/>
      <c r="E416" s="57">
        <v>0</v>
      </c>
      <c r="F416" s="57">
        <v>0</v>
      </c>
      <c r="G416" s="57">
        <v>0</v>
      </c>
      <c r="H416" s="57">
        <v>0</v>
      </c>
      <c r="I416" s="53">
        <v>2</v>
      </c>
      <c r="J416" s="53">
        <v>8</v>
      </c>
      <c r="K416" s="114"/>
    </row>
    <row r="417" spans="1:45" x14ac:dyDescent="0.35">
      <c r="A417" s="81" t="s">
        <v>372</v>
      </c>
      <c r="B417" s="56" t="s">
        <v>65</v>
      </c>
      <c r="C417" s="40"/>
      <c r="E417" s="57">
        <v>0</v>
      </c>
      <c r="F417" s="57">
        <v>0</v>
      </c>
      <c r="G417" s="57">
        <v>0</v>
      </c>
      <c r="H417" s="57">
        <v>0</v>
      </c>
      <c r="I417" s="53">
        <v>3</v>
      </c>
      <c r="J417" s="53">
        <v>5</v>
      </c>
      <c r="K417" s="114"/>
    </row>
    <row r="418" spans="1:45" x14ac:dyDescent="0.35">
      <c r="A418" s="80"/>
      <c r="B418" s="56" t="s">
        <v>66</v>
      </c>
      <c r="C418" s="40"/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3">
        <v>5</v>
      </c>
      <c r="K418" s="114"/>
    </row>
    <row r="419" spans="1:45" x14ac:dyDescent="0.35">
      <c r="A419" s="80"/>
      <c r="B419" s="56" t="s">
        <v>68</v>
      </c>
      <c r="C419" s="40"/>
      <c r="E419" s="57">
        <v>0</v>
      </c>
      <c r="F419" s="57">
        <v>0</v>
      </c>
      <c r="G419" s="57">
        <v>0</v>
      </c>
      <c r="H419" s="57">
        <v>0</v>
      </c>
      <c r="I419" s="53">
        <v>1</v>
      </c>
      <c r="J419" s="53">
        <v>3</v>
      </c>
      <c r="K419" s="114"/>
    </row>
    <row r="420" spans="1:45" x14ac:dyDescent="0.35">
      <c r="A420" s="80"/>
      <c r="B420" s="56" t="s">
        <v>69</v>
      </c>
      <c r="C420" s="40"/>
      <c r="E420" s="57">
        <v>0</v>
      </c>
      <c r="F420" s="57">
        <v>0</v>
      </c>
      <c r="G420" s="57">
        <v>0</v>
      </c>
      <c r="H420" s="53">
        <v>1</v>
      </c>
      <c r="I420" s="53">
        <v>2</v>
      </c>
      <c r="J420" s="57">
        <v>0</v>
      </c>
      <c r="K420" s="114"/>
    </row>
    <row r="421" spans="1:45" x14ac:dyDescent="0.35">
      <c r="A421" s="106"/>
      <c r="B421" s="56" t="s">
        <v>70</v>
      </c>
      <c r="C421" s="40"/>
      <c r="E421" s="57">
        <v>0</v>
      </c>
      <c r="F421" s="57">
        <v>0</v>
      </c>
      <c r="G421" s="57">
        <v>0</v>
      </c>
      <c r="H421" s="57">
        <v>0</v>
      </c>
      <c r="I421" s="53">
        <v>2</v>
      </c>
      <c r="J421" s="53">
        <v>3</v>
      </c>
      <c r="K421" s="114"/>
    </row>
    <row r="422" spans="1:45" x14ac:dyDescent="0.35">
      <c r="A422" s="106"/>
      <c r="B422" s="56" t="s">
        <v>72</v>
      </c>
      <c r="C422" s="40"/>
      <c r="E422" s="57">
        <v>0</v>
      </c>
      <c r="F422" s="57">
        <v>0</v>
      </c>
      <c r="G422" s="57">
        <v>0</v>
      </c>
      <c r="H422" s="57">
        <v>0</v>
      </c>
      <c r="I422" s="53">
        <v>1</v>
      </c>
      <c r="J422" s="53">
        <v>1</v>
      </c>
      <c r="K422" s="114"/>
    </row>
    <row r="423" spans="1:45" x14ac:dyDescent="0.35">
      <c r="A423" s="106"/>
      <c r="B423" s="56" t="s">
        <v>73</v>
      </c>
      <c r="C423" s="40"/>
      <c r="E423" s="57">
        <v>0</v>
      </c>
      <c r="F423" s="57">
        <v>0</v>
      </c>
      <c r="G423" s="57">
        <v>0</v>
      </c>
      <c r="H423" s="57">
        <v>0</v>
      </c>
      <c r="I423" s="53">
        <v>1</v>
      </c>
      <c r="J423" s="57">
        <v>0</v>
      </c>
      <c r="K423" s="114"/>
    </row>
    <row r="424" spans="1:45" x14ac:dyDescent="0.35">
      <c r="A424" s="116"/>
      <c r="B424" s="56" t="s">
        <v>147</v>
      </c>
      <c r="E424" s="57">
        <v>0</v>
      </c>
      <c r="F424" s="57">
        <v>0</v>
      </c>
      <c r="G424" s="57">
        <v>0</v>
      </c>
      <c r="H424" s="57">
        <v>0</v>
      </c>
      <c r="I424" s="53">
        <v>1</v>
      </c>
      <c r="J424" s="57">
        <v>0</v>
      </c>
      <c r="K424" s="114"/>
    </row>
    <row r="425" spans="1:45" ht="15" thickBot="1" x14ac:dyDescent="0.4">
      <c r="A425" s="115"/>
      <c r="B425" s="40"/>
      <c r="C425" s="40"/>
      <c r="E425" s="114"/>
      <c r="F425" s="114"/>
      <c r="G425" s="114"/>
      <c r="H425" s="114"/>
      <c r="I425" s="114"/>
      <c r="J425" s="114"/>
      <c r="K425" s="114"/>
    </row>
    <row r="426" spans="1:45" s="27" customFormat="1" ht="15" thickBot="1" x14ac:dyDescent="0.4">
      <c r="A426" s="14"/>
      <c r="B426"/>
      <c r="C426"/>
      <c r="D426"/>
      <c r="E426"/>
      <c r="F426"/>
      <c r="G426"/>
      <c r="H426"/>
      <c r="I426"/>
      <c r="J426"/>
      <c r="K426" s="114"/>
      <c r="L426"/>
      <c r="M426"/>
      <c r="N426"/>
      <c r="O426"/>
      <c r="P426"/>
      <c r="Q426"/>
      <c r="R426"/>
      <c r="S426" s="89" t="s">
        <v>425</v>
      </c>
      <c r="T426" s="248">
        <v>1.0041</v>
      </c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1:45" s="27" customFormat="1" ht="15" thickBot="1" x14ac:dyDescent="0.35">
      <c r="A427" s="69" t="s">
        <v>378</v>
      </c>
      <c r="B427" s="70"/>
      <c r="C427" s="70"/>
      <c r="D427" s="70"/>
      <c r="E427" s="70"/>
      <c r="F427" s="70"/>
      <c r="G427" s="70"/>
      <c r="H427" s="70"/>
      <c r="I427" s="70"/>
      <c r="J427" s="71"/>
      <c r="K427" s="114"/>
      <c r="L427" s="26"/>
      <c r="M427" s="12"/>
      <c r="N427" s="89" t="s">
        <v>363</v>
      </c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89" t="s">
        <v>364</v>
      </c>
      <c r="Z427" s="12"/>
      <c r="AA427" s="12"/>
      <c r="AB427" s="12"/>
      <c r="AC427" s="12"/>
      <c r="AD427" s="12"/>
      <c r="AE427" s="12"/>
      <c r="AF427" s="12"/>
      <c r="AG427" s="12"/>
    </row>
    <row r="428" spans="1:45" x14ac:dyDescent="0.35">
      <c r="A428" s="49"/>
      <c r="B428" s="10"/>
      <c r="C428" s="10"/>
      <c r="D428" s="83" t="s">
        <v>112</v>
      </c>
      <c r="E428" s="10"/>
      <c r="F428" s="10"/>
      <c r="G428" s="10"/>
      <c r="H428" s="10"/>
      <c r="I428" s="10"/>
      <c r="J428" s="10"/>
      <c r="K428" s="114"/>
      <c r="L428" s="26"/>
      <c r="M428" s="12"/>
      <c r="N428" s="34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34"/>
      <c r="Z428" s="12"/>
      <c r="AA428" s="12"/>
      <c r="AB428" s="12"/>
      <c r="AC428" s="12"/>
      <c r="AD428" s="12"/>
      <c r="AE428" s="12"/>
      <c r="AF428" s="12"/>
      <c r="AG428" s="12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</row>
    <row r="429" spans="1:45" x14ac:dyDescent="0.35">
      <c r="A429" s="78"/>
      <c r="B429" s="39" t="s">
        <v>121</v>
      </c>
      <c r="C429" s="40"/>
      <c r="E429" s="53">
        <f t="shared" ref="E429:E442" si="30">Q429*E$12</f>
        <v>44.45104749290698</v>
      </c>
      <c r="F429" s="53">
        <f t="shared" ref="F429:F442" si="31">R429*F$12</f>
        <v>44.182469868064672</v>
      </c>
      <c r="G429" s="53">
        <f t="shared" ref="G429:G442" si="32">S429*G$12</f>
        <v>44.462897163089011</v>
      </c>
      <c r="H429" s="53">
        <f t="shared" ref="H429:H442" si="33">T429*H$12</f>
        <v>44.439337181801704</v>
      </c>
      <c r="I429" s="53">
        <f t="shared" ref="I429:I442" si="34">U429*I$12</f>
        <v>44.415789684467399</v>
      </c>
      <c r="J429" s="53">
        <f t="shared" ref="J429:J442" si="35">V429*J$12</f>
        <v>44.392254664471096</v>
      </c>
      <c r="K429" s="114"/>
      <c r="L429" s="33" t="s">
        <v>470</v>
      </c>
      <c r="N429" s="2"/>
      <c r="O429" s="56" t="s">
        <v>121</v>
      </c>
      <c r="P429" s="12"/>
      <c r="Q429" s="53">
        <f>AB429*$T$426</f>
        <v>40.980847924996553</v>
      </c>
      <c r="R429" s="53">
        <f t="shared" ref="R429:V442" si="36">AC429*$T$426</f>
        <v>40.980847924996553</v>
      </c>
      <c r="S429" s="53">
        <f t="shared" si="36"/>
        <v>40.980847924996553</v>
      </c>
      <c r="T429" s="53">
        <f t="shared" si="36"/>
        <v>40.980847924996553</v>
      </c>
      <c r="U429" s="53">
        <f t="shared" si="36"/>
        <v>40.980847924996553</v>
      </c>
      <c r="V429" s="53">
        <f t="shared" si="36"/>
        <v>40.980847924996553</v>
      </c>
      <c r="Y429" s="2"/>
      <c r="Z429" s="56" t="s">
        <v>121</v>
      </c>
      <c r="AA429" s="12"/>
      <c r="AB429" s="53">
        <v>40.813512523649592</v>
      </c>
      <c r="AC429" s="53">
        <v>40.813512523649592</v>
      </c>
      <c r="AD429" s="53">
        <v>40.813512523649592</v>
      </c>
      <c r="AE429" s="53">
        <v>40.813512523649592</v>
      </c>
      <c r="AF429" s="53">
        <v>40.813512523649592</v>
      </c>
      <c r="AG429" s="53">
        <v>40.813512523649592</v>
      </c>
    </row>
    <row r="430" spans="1:45" x14ac:dyDescent="0.35">
      <c r="A430" s="54"/>
      <c r="B430" s="39" t="s">
        <v>122</v>
      </c>
      <c r="C430" s="40"/>
      <c r="E430" s="53">
        <f t="shared" si="30"/>
        <v>47.204547697814121</v>
      </c>
      <c r="F430" s="53">
        <f t="shared" si="31"/>
        <v>46.91933315243233</v>
      </c>
      <c r="G430" s="53">
        <f t="shared" si="32"/>
        <v>47.217131390502139</v>
      </c>
      <c r="H430" s="53">
        <f t="shared" si="33"/>
        <v>47.19211199673839</v>
      </c>
      <c r="I430" s="53">
        <f t="shared" si="34"/>
        <v>47.167105860240511</v>
      </c>
      <c r="J430" s="53">
        <f t="shared" si="35"/>
        <v>47.142112973983735</v>
      </c>
      <c r="K430" s="114"/>
      <c r="L430" s="33"/>
      <c r="N430" s="2"/>
      <c r="O430" s="56" t="s">
        <v>122</v>
      </c>
      <c r="P430" s="12"/>
      <c r="Q430" s="53">
        <f>AB430*$T$426</f>
        <v>43.519388173721907</v>
      </c>
      <c r="R430" s="53">
        <f t="shared" si="36"/>
        <v>43.519388173721907</v>
      </c>
      <c r="S430" s="53">
        <f t="shared" si="36"/>
        <v>43.519388173721907</v>
      </c>
      <c r="T430" s="53">
        <f t="shared" si="36"/>
        <v>43.519388173721907</v>
      </c>
      <c r="U430" s="53">
        <f t="shared" si="36"/>
        <v>43.519388173721907</v>
      </c>
      <c r="V430" s="53">
        <f t="shared" si="36"/>
        <v>43.519388173721907</v>
      </c>
      <c r="Y430" s="2"/>
      <c r="Z430" s="56" t="s">
        <v>122</v>
      </c>
      <c r="AA430" s="12"/>
      <c r="AB430" s="53">
        <v>43.341687255972424</v>
      </c>
      <c r="AC430" s="53">
        <v>43.341687255972424</v>
      </c>
      <c r="AD430" s="53">
        <v>43.341687255972424</v>
      </c>
      <c r="AE430" s="53">
        <v>43.341687255972424</v>
      </c>
      <c r="AF430" s="53">
        <v>43.341687255972424</v>
      </c>
      <c r="AG430" s="53">
        <v>43.341687255972424</v>
      </c>
    </row>
    <row r="431" spans="1:45" x14ac:dyDescent="0.35">
      <c r="A431" s="54"/>
      <c r="B431" s="39" t="s">
        <v>123</v>
      </c>
      <c r="C431" s="40"/>
      <c r="E431" s="53">
        <f t="shared" si="30"/>
        <v>49.43121057644835</v>
      </c>
      <c r="F431" s="53">
        <f t="shared" si="31"/>
        <v>49.132542313752836</v>
      </c>
      <c r="G431" s="53">
        <f t="shared" si="32"/>
        <v>49.444387848415289</v>
      </c>
      <c r="H431" s="53">
        <f t="shared" si="33"/>
        <v>49.418188276934423</v>
      </c>
      <c r="I431" s="53">
        <f t="shared" si="34"/>
        <v>49.392002588071499</v>
      </c>
      <c r="J431" s="53">
        <f t="shared" si="35"/>
        <v>49.365830774470389</v>
      </c>
      <c r="K431" s="114"/>
      <c r="L431" s="33"/>
      <c r="N431" s="2"/>
      <c r="O431" s="56" t="s">
        <v>123</v>
      </c>
      <c r="P431" s="12"/>
      <c r="Q431" s="53">
        <f t="shared" ref="Q431:Q442" si="37">AB431*$T$426</f>
        <v>45.572220175579794</v>
      </c>
      <c r="R431" s="53">
        <f t="shared" si="36"/>
        <v>45.572220175579794</v>
      </c>
      <c r="S431" s="53">
        <f t="shared" si="36"/>
        <v>45.572220175579794</v>
      </c>
      <c r="T431" s="53">
        <f t="shared" si="36"/>
        <v>45.572220175579794</v>
      </c>
      <c r="U431" s="53">
        <f t="shared" si="36"/>
        <v>45.572220175579794</v>
      </c>
      <c r="V431" s="53">
        <f t="shared" si="36"/>
        <v>45.572220175579794</v>
      </c>
      <c r="Y431" s="2"/>
      <c r="Z431" s="56" t="s">
        <v>123</v>
      </c>
      <c r="AA431" s="12"/>
      <c r="AB431" s="53">
        <v>45.386137013823117</v>
      </c>
      <c r="AC431" s="53">
        <v>45.386137013823117</v>
      </c>
      <c r="AD431" s="53">
        <v>45.386137013823117</v>
      </c>
      <c r="AE431" s="53">
        <v>45.386137013823117</v>
      </c>
      <c r="AF431" s="53">
        <v>45.386137013823117</v>
      </c>
      <c r="AG431" s="53">
        <v>45.386137013823117</v>
      </c>
    </row>
    <row r="432" spans="1:45" x14ac:dyDescent="0.35">
      <c r="A432" s="80"/>
      <c r="B432" s="39" t="s">
        <v>124</v>
      </c>
      <c r="C432" s="40"/>
      <c r="E432" s="53">
        <f t="shared" si="30"/>
        <v>51.663780659274607</v>
      </c>
      <c r="F432" s="53">
        <f t="shared" si="31"/>
        <v>51.351622987353473</v>
      </c>
      <c r="G432" s="53">
        <f t="shared" si="32"/>
        <v>51.677553085250999</v>
      </c>
      <c r="H432" s="53">
        <f t="shared" si="33"/>
        <v>51.650170205111721</v>
      </c>
      <c r="I432" s="53">
        <f t="shared" si="34"/>
        <v>51.622801834601475</v>
      </c>
      <c r="J432" s="53">
        <f t="shared" si="35"/>
        <v>51.595447966031898</v>
      </c>
      <c r="K432" s="114"/>
      <c r="L432" s="33"/>
      <c r="N432" s="2"/>
      <c r="O432" s="56" t="s">
        <v>124</v>
      </c>
      <c r="P432" s="12"/>
      <c r="Q432" s="53">
        <f t="shared" si="37"/>
        <v>47.630498218651766</v>
      </c>
      <c r="R432" s="53">
        <f t="shared" si="36"/>
        <v>47.630498218651766</v>
      </c>
      <c r="S432" s="53">
        <f t="shared" si="36"/>
        <v>47.630498218651766</v>
      </c>
      <c r="T432" s="53">
        <f t="shared" si="36"/>
        <v>47.630498218651766</v>
      </c>
      <c r="U432" s="53">
        <f t="shared" si="36"/>
        <v>47.630498218651766</v>
      </c>
      <c r="V432" s="53">
        <f t="shared" si="36"/>
        <v>47.630498218651766</v>
      </c>
      <c r="Y432" s="2"/>
      <c r="Z432" s="56" t="s">
        <v>124</v>
      </c>
      <c r="AA432" s="12"/>
      <c r="AB432" s="53">
        <v>47.436010575293068</v>
      </c>
      <c r="AC432" s="53">
        <v>47.436010575293068</v>
      </c>
      <c r="AD432" s="53">
        <v>47.436010575293068</v>
      </c>
      <c r="AE432" s="53">
        <v>47.436010575293068</v>
      </c>
      <c r="AF432" s="53">
        <v>47.436010575293068</v>
      </c>
      <c r="AG432" s="53">
        <v>47.436010575293068</v>
      </c>
    </row>
    <row r="433" spans="1:33" x14ac:dyDescent="0.35">
      <c r="A433" s="80"/>
      <c r="B433" s="39" t="s">
        <v>125</v>
      </c>
      <c r="C433" s="40"/>
      <c r="E433" s="53">
        <f t="shared" si="30"/>
        <v>54.69369836432486</v>
      </c>
      <c r="F433" s="53">
        <f t="shared" si="31"/>
        <v>54.363233629992656</v>
      </c>
      <c r="G433" s="53">
        <f t="shared" si="32"/>
        <v>54.708278499624399</v>
      </c>
      <c r="H433" s="53">
        <f t="shared" si="33"/>
        <v>54.679289699974575</v>
      </c>
      <c r="I433" s="53">
        <f t="shared" si="34"/>
        <v>54.650316260897739</v>
      </c>
      <c r="J433" s="53">
        <f t="shared" si="35"/>
        <v>54.621358174254631</v>
      </c>
      <c r="K433" s="114"/>
      <c r="L433" s="33"/>
      <c r="N433" s="2"/>
      <c r="O433" s="56" t="s">
        <v>125</v>
      </c>
      <c r="P433" s="12"/>
      <c r="Q433" s="53">
        <f t="shared" si="37"/>
        <v>50.423876636016004</v>
      </c>
      <c r="R433" s="53">
        <f t="shared" si="36"/>
        <v>50.423876636016004</v>
      </c>
      <c r="S433" s="53">
        <f t="shared" si="36"/>
        <v>50.423876636016004</v>
      </c>
      <c r="T433" s="53">
        <f t="shared" si="36"/>
        <v>50.423876636016004</v>
      </c>
      <c r="U433" s="53">
        <f t="shared" si="36"/>
        <v>50.423876636016004</v>
      </c>
      <c r="V433" s="53">
        <f t="shared" si="36"/>
        <v>50.423876636016004</v>
      </c>
      <c r="Y433" s="2"/>
      <c r="Z433" s="56" t="s">
        <v>125</v>
      </c>
      <c r="AA433" s="12"/>
      <c r="AB433" s="53">
        <v>50.217982906100993</v>
      </c>
      <c r="AC433" s="53">
        <v>50.217982906100993</v>
      </c>
      <c r="AD433" s="53">
        <v>50.217982906100993</v>
      </c>
      <c r="AE433" s="53">
        <v>50.217982906100993</v>
      </c>
      <c r="AF433" s="53">
        <v>50.217982906100993</v>
      </c>
      <c r="AG433" s="53">
        <v>50.217982906100993</v>
      </c>
    </row>
    <row r="434" spans="1:33" x14ac:dyDescent="0.35">
      <c r="A434" s="102"/>
      <c r="B434" s="39" t="s">
        <v>126</v>
      </c>
      <c r="C434" s="40"/>
      <c r="E434" s="53">
        <f t="shared" si="30"/>
        <v>62.797108633282839</v>
      </c>
      <c r="F434" s="53">
        <f t="shared" si="31"/>
        <v>62.417682292736366</v>
      </c>
      <c r="G434" s="53">
        <f t="shared" si="32"/>
        <v>62.813848959274225</v>
      </c>
      <c r="H434" s="53">
        <f t="shared" si="33"/>
        <v>62.780565183351214</v>
      </c>
      <c r="I434" s="53">
        <f t="shared" si="34"/>
        <v>62.747299043821421</v>
      </c>
      <c r="J434" s="53">
        <f t="shared" si="35"/>
        <v>62.71405053133968</v>
      </c>
      <c r="K434" s="114"/>
      <c r="L434" s="33"/>
      <c r="N434" s="2"/>
      <c r="O434" s="56" t="s">
        <v>126</v>
      </c>
      <c r="P434" s="12"/>
      <c r="Q434" s="53">
        <f t="shared" si="37"/>
        <v>57.894670748550986</v>
      </c>
      <c r="R434" s="53">
        <f t="shared" si="36"/>
        <v>57.894670748550986</v>
      </c>
      <c r="S434" s="53">
        <f t="shared" si="36"/>
        <v>57.894670748550986</v>
      </c>
      <c r="T434" s="53">
        <f t="shared" si="36"/>
        <v>57.894670748550986</v>
      </c>
      <c r="U434" s="53">
        <f t="shared" si="36"/>
        <v>57.894670748550986</v>
      </c>
      <c r="V434" s="53">
        <f t="shared" si="36"/>
        <v>57.894670748550986</v>
      </c>
      <c r="Y434" s="2"/>
      <c r="Z434" s="56" t="s">
        <v>126</v>
      </c>
      <c r="AA434" s="12"/>
      <c r="AB434" s="53">
        <v>57.65827183403146</v>
      </c>
      <c r="AC434" s="53">
        <v>57.65827183403146</v>
      </c>
      <c r="AD434" s="53">
        <v>57.65827183403146</v>
      </c>
      <c r="AE434" s="53">
        <v>57.65827183403146</v>
      </c>
      <c r="AF434" s="53">
        <v>57.65827183403146</v>
      </c>
      <c r="AG434" s="53">
        <v>57.65827183403146</v>
      </c>
    </row>
    <row r="435" spans="1:33" x14ac:dyDescent="0.35">
      <c r="A435" s="81" t="s">
        <v>127</v>
      </c>
      <c r="B435" s="39" t="s">
        <v>128</v>
      </c>
      <c r="C435" s="40"/>
      <c r="E435" s="53">
        <f t="shared" si="30"/>
        <v>78.45465696336629</v>
      </c>
      <c r="F435" s="53">
        <f t="shared" si="31"/>
        <v>77.980626167390085</v>
      </c>
      <c r="G435" s="53">
        <f t="shared" si="32"/>
        <v>78.475571246869023</v>
      </c>
      <c r="H435" s="53">
        <f t="shared" si="33"/>
        <v>78.433988644113626</v>
      </c>
      <c r="I435" s="53">
        <f t="shared" si="34"/>
        <v>78.392428075130326</v>
      </c>
      <c r="J435" s="53">
        <f t="shared" si="35"/>
        <v>78.350889528243883</v>
      </c>
      <c r="K435" s="114"/>
      <c r="N435" s="34" t="s">
        <v>148</v>
      </c>
      <c r="O435" s="56" t="s">
        <v>128</v>
      </c>
      <c r="P435" s="12"/>
      <c r="Q435" s="53">
        <f t="shared" si="37"/>
        <v>72.32986728910096</v>
      </c>
      <c r="R435" s="53">
        <f t="shared" si="36"/>
        <v>72.32986728910096</v>
      </c>
      <c r="S435" s="53">
        <f t="shared" si="36"/>
        <v>72.32986728910096</v>
      </c>
      <c r="T435" s="53">
        <f t="shared" si="36"/>
        <v>72.32986728910096</v>
      </c>
      <c r="U435" s="53">
        <f t="shared" si="36"/>
        <v>72.32986728910096</v>
      </c>
      <c r="V435" s="53">
        <f t="shared" si="36"/>
        <v>72.32986728910096</v>
      </c>
      <c r="Y435" s="34" t="s">
        <v>148</v>
      </c>
      <c r="Z435" s="56" t="s">
        <v>128</v>
      </c>
      <c r="AA435" s="12"/>
      <c r="AB435" s="53">
        <v>72.034525733593227</v>
      </c>
      <c r="AC435" s="53">
        <v>72.034525733593227</v>
      </c>
      <c r="AD435" s="53">
        <v>72.034525733593227</v>
      </c>
      <c r="AE435" s="53">
        <v>72.034525733593227</v>
      </c>
      <c r="AF435" s="53">
        <v>72.034525733593227</v>
      </c>
      <c r="AG435" s="53">
        <v>72.034525733593227</v>
      </c>
    </row>
    <row r="436" spans="1:33" x14ac:dyDescent="0.35">
      <c r="A436" s="80"/>
      <c r="B436" s="39" t="s">
        <v>129</v>
      </c>
      <c r="C436" s="40"/>
      <c r="E436" s="53">
        <f t="shared" si="30"/>
        <v>85.034255722013327</v>
      </c>
      <c r="F436" s="53">
        <f t="shared" si="31"/>
        <v>84.520470339662211</v>
      </c>
      <c r="G436" s="53">
        <f t="shared" si="32"/>
        <v>85.056923981622759</v>
      </c>
      <c r="H436" s="53">
        <f t="shared" si="33"/>
        <v>85.011854054442537</v>
      </c>
      <c r="I436" s="53">
        <f t="shared" si="34"/>
        <v>84.966808008896393</v>
      </c>
      <c r="J436" s="53">
        <f t="shared" si="35"/>
        <v>84.921785832329974</v>
      </c>
      <c r="K436" s="114"/>
      <c r="N436" s="2"/>
      <c r="O436" s="56" t="s">
        <v>129</v>
      </c>
      <c r="P436" s="12"/>
      <c r="Q436" s="53">
        <f t="shared" si="37"/>
        <v>78.39581064349855</v>
      </c>
      <c r="R436" s="53">
        <f t="shared" si="36"/>
        <v>78.39581064349855</v>
      </c>
      <c r="S436" s="53">
        <f t="shared" si="36"/>
        <v>78.39581064349855</v>
      </c>
      <c r="T436" s="53">
        <f t="shared" si="36"/>
        <v>78.39581064349855</v>
      </c>
      <c r="U436" s="53">
        <f t="shared" si="36"/>
        <v>78.39581064349855</v>
      </c>
      <c r="V436" s="53">
        <f t="shared" si="36"/>
        <v>78.39581064349855</v>
      </c>
      <c r="Y436" s="2"/>
      <c r="Z436" s="56" t="s">
        <v>129</v>
      </c>
      <c r="AA436" s="12"/>
      <c r="AB436" s="117">
        <v>78.075700272381781</v>
      </c>
      <c r="AC436" s="117">
        <v>78.075700272381781</v>
      </c>
      <c r="AD436" s="117">
        <v>78.075700272381781</v>
      </c>
      <c r="AE436" s="117">
        <v>78.075700272381781</v>
      </c>
      <c r="AF436" s="117">
        <v>78.075700272381781</v>
      </c>
      <c r="AG436" s="117">
        <v>78.075700272381781</v>
      </c>
    </row>
    <row r="437" spans="1:33" x14ac:dyDescent="0.35">
      <c r="A437" s="80"/>
      <c r="B437" s="39" t="s">
        <v>130</v>
      </c>
      <c r="C437" s="40"/>
      <c r="E437" s="53">
        <f t="shared" si="30"/>
        <v>103.55045719964576</v>
      </c>
      <c r="F437" s="53">
        <f t="shared" si="31"/>
        <v>102.92479509684709</v>
      </c>
      <c r="G437" s="53">
        <f t="shared" si="32"/>
        <v>103.57806147073093</v>
      </c>
      <c r="H437" s="53">
        <f t="shared" si="33"/>
        <v>103.52317757099146</v>
      </c>
      <c r="I437" s="53">
        <f t="shared" si="34"/>
        <v>103.46832275310975</v>
      </c>
      <c r="J437" s="53">
        <f t="shared" si="35"/>
        <v>103.41349700167591</v>
      </c>
      <c r="K437" s="114"/>
      <c r="N437" s="2"/>
      <c r="O437" s="56" t="s">
        <v>130</v>
      </c>
      <c r="P437" s="12"/>
      <c r="Q437" s="53">
        <f t="shared" si="37"/>
        <v>95.46649130686275</v>
      </c>
      <c r="R437" s="53">
        <f t="shared" si="36"/>
        <v>95.46649130686275</v>
      </c>
      <c r="S437" s="53">
        <f t="shared" si="36"/>
        <v>95.46649130686275</v>
      </c>
      <c r="T437" s="53">
        <f t="shared" si="36"/>
        <v>95.46649130686275</v>
      </c>
      <c r="U437" s="53">
        <f t="shared" si="36"/>
        <v>95.46649130686275</v>
      </c>
      <c r="V437" s="53">
        <f t="shared" si="36"/>
        <v>95.46649130686275</v>
      </c>
      <c r="Y437" s="2"/>
      <c r="Z437" s="56" t="s">
        <v>130</v>
      </c>
      <c r="AA437" s="12"/>
      <c r="AB437" s="53">
        <v>95.076676931443828</v>
      </c>
      <c r="AC437" s="53">
        <v>95.076676931443828</v>
      </c>
      <c r="AD437" s="53">
        <v>95.076676931443828</v>
      </c>
      <c r="AE437" s="53">
        <v>95.076676931443828</v>
      </c>
      <c r="AF437" s="53">
        <v>95.076676931443828</v>
      </c>
      <c r="AG437" s="53">
        <v>95.076676931443828</v>
      </c>
    </row>
    <row r="438" spans="1:33" x14ac:dyDescent="0.35">
      <c r="A438" s="80"/>
      <c r="B438" s="39" t="s">
        <v>131</v>
      </c>
      <c r="C438" s="40"/>
      <c r="E438" s="53">
        <f t="shared" si="30"/>
        <v>132.03647747573513</v>
      </c>
      <c r="F438" s="53">
        <f t="shared" si="31"/>
        <v>131.23870002136499</v>
      </c>
      <c r="G438" s="53">
        <f t="shared" si="32"/>
        <v>132.0716754923923</v>
      </c>
      <c r="H438" s="53">
        <f t="shared" si="33"/>
        <v>132.00169340841407</v>
      </c>
      <c r="I438" s="53">
        <f t="shared" si="34"/>
        <v>131.93174840651309</v>
      </c>
      <c r="J438" s="53">
        <f t="shared" si="35"/>
        <v>131.86184046704039</v>
      </c>
      <c r="K438" s="114"/>
      <c r="N438" s="2"/>
      <c r="O438" s="56" t="s">
        <v>131</v>
      </c>
      <c r="P438" s="12"/>
      <c r="Q438" s="53">
        <f t="shared" si="37"/>
        <v>121.72866803304822</v>
      </c>
      <c r="R438" s="53">
        <f t="shared" si="36"/>
        <v>121.72866803304822</v>
      </c>
      <c r="S438" s="53">
        <f t="shared" si="36"/>
        <v>121.72866803304822</v>
      </c>
      <c r="T438" s="53">
        <f t="shared" si="36"/>
        <v>121.72866803304822</v>
      </c>
      <c r="U438" s="53">
        <f t="shared" si="36"/>
        <v>121.72866803304822</v>
      </c>
      <c r="V438" s="53">
        <f t="shared" si="36"/>
        <v>121.72866803304822</v>
      </c>
      <c r="Y438" s="2"/>
      <c r="Z438" s="56" t="s">
        <v>131</v>
      </c>
      <c r="AA438" s="12"/>
      <c r="AB438" s="53">
        <v>121.23161839761799</v>
      </c>
      <c r="AC438" s="53">
        <v>121.23161839761799</v>
      </c>
      <c r="AD438" s="53">
        <v>121.23161839761799</v>
      </c>
      <c r="AE438" s="53">
        <v>121.23161839761799</v>
      </c>
      <c r="AF438" s="53">
        <v>121.23161839761799</v>
      </c>
      <c r="AG438" s="53">
        <v>121.23161839761799</v>
      </c>
    </row>
    <row r="439" spans="1:33" x14ac:dyDescent="0.35">
      <c r="A439" s="106"/>
      <c r="B439" s="39" t="s">
        <v>132</v>
      </c>
      <c r="C439" s="40"/>
      <c r="E439" s="53">
        <f t="shared" si="30"/>
        <v>152.0469816043925</v>
      </c>
      <c r="F439" s="53">
        <f t="shared" si="31"/>
        <v>151.12829870518152</v>
      </c>
      <c r="G439" s="53">
        <f t="shared" si="32"/>
        <v>152.08751398069867</v>
      </c>
      <c r="H439" s="53">
        <f t="shared" si="33"/>
        <v>152.00692591262307</v>
      </c>
      <c r="I439" s="53">
        <f t="shared" si="34"/>
        <v>151.92638054651914</v>
      </c>
      <c r="J439" s="53">
        <f t="shared" si="35"/>
        <v>151.84587785976001</v>
      </c>
      <c r="K439" s="114"/>
      <c r="N439" s="2"/>
      <c r="O439" s="56" t="s">
        <v>132</v>
      </c>
      <c r="P439" s="12"/>
      <c r="Q439" s="53">
        <f t="shared" si="37"/>
        <v>140.17699428969894</v>
      </c>
      <c r="R439" s="53">
        <f t="shared" si="36"/>
        <v>140.17699428969894</v>
      </c>
      <c r="S439" s="53">
        <f t="shared" si="36"/>
        <v>140.17699428969894</v>
      </c>
      <c r="T439" s="53">
        <f t="shared" si="36"/>
        <v>140.17699428969894</v>
      </c>
      <c r="U439" s="53">
        <f t="shared" si="36"/>
        <v>140.17699428969894</v>
      </c>
      <c r="V439" s="53">
        <f t="shared" si="36"/>
        <v>140.17699428969894</v>
      </c>
      <c r="Y439" s="2"/>
      <c r="Z439" s="56" t="s">
        <v>132</v>
      </c>
      <c r="AA439" s="12"/>
      <c r="AB439" s="53">
        <v>139.6046153666955</v>
      </c>
      <c r="AC439" s="53">
        <v>139.6046153666955</v>
      </c>
      <c r="AD439" s="53">
        <v>139.6046153666955</v>
      </c>
      <c r="AE439" s="53">
        <v>139.6046153666955</v>
      </c>
      <c r="AF439" s="53">
        <v>139.6046153666955</v>
      </c>
      <c r="AG439" s="53">
        <v>139.6046153666955</v>
      </c>
    </row>
    <row r="440" spans="1:33" x14ac:dyDescent="0.35">
      <c r="A440" s="106"/>
      <c r="B440" s="39" t="s">
        <v>133</v>
      </c>
      <c r="C440" s="40"/>
      <c r="E440" s="53">
        <f t="shared" si="30"/>
        <v>176.81795804124104</v>
      </c>
      <c r="F440" s="53">
        <f t="shared" si="31"/>
        <v>175.74960645272648</v>
      </c>
      <c r="G440" s="53">
        <f t="shared" si="32"/>
        <v>176.86509381425927</v>
      </c>
      <c r="H440" s="53">
        <f t="shared" si="33"/>
        <v>176.77137661258084</v>
      </c>
      <c r="I440" s="53">
        <f t="shared" si="34"/>
        <v>176.67770906973388</v>
      </c>
      <c r="J440" s="53">
        <f t="shared" si="35"/>
        <v>176.58409115940523</v>
      </c>
      <c r="K440" s="114"/>
      <c r="N440" s="2"/>
      <c r="O440" s="56" t="s">
        <v>133</v>
      </c>
      <c r="P440" s="12"/>
      <c r="Q440" s="53">
        <f t="shared" si="37"/>
        <v>163.01415281727125</v>
      </c>
      <c r="R440" s="53">
        <f t="shared" si="36"/>
        <v>163.01415281727125</v>
      </c>
      <c r="S440" s="53">
        <f t="shared" si="36"/>
        <v>163.01415281727125</v>
      </c>
      <c r="T440" s="53">
        <f t="shared" si="36"/>
        <v>163.01415281727125</v>
      </c>
      <c r="U440" s="53">
        <f t="shared" si="36"/>
        <v>163.01415281727125</v>
      </c>
      <c r="V440" s="53">
        <f t="shared" si="36"/>
        <v>163.01415281727125</v>
      </c>
      <c r="Y440" s="2"/>
      <c r="Z440" s="56" t="s">
        <v>133</v>
      </c>
      <c r="AA440" s="12"/>
      <c r="AB440" s="53">
        <v>162.34852386940668</v>
      </c>
      <c r="AC440" s="53">
        <v>162.34852386940668</v>
      </c>
      <c r="AD440" s="53">
        <v>162.34852386940668</v>
      </c>
      <c r="AE440" s="53">
        <v>162.34852386940668</v>
      </c>
      <c r="AF440" s="53">
        <v>162.34852386940668</v>
      </c>
      <c r="AG440" s="53">
        <v>162.34852386940668</v>
      </c>
    </row>
    <row r="441" spans="1:33" x14ac:dyDescent="0.35">
      <c r="A441" s="106"/>
      <c r="B441" s="39" t="s">
        <v>134</v>
      </c>
      <c r="C441" s="40"/>
      <c r="E441" s="53">
        <f t="shared" si="30"/>
        <v>207.14675712467212</v>
      </c>
      <c r="F441" s="53">
        <f t="shared" si="31"/>
        <v>205.89515593279452</v>
      </c>
      <c r="G441" s="53">
        <f t="shared" si="32"/>
        <v>207.20197788750332</v>
      </c>
      <c r="H441" s="53">
        <f t="shared" si="33"/>
        <v>207.09218579042482</v>
      </c>
      <c r="I441" s="53">
        <f t="shared" si="34"/>
        <v>206.98245186993663</v>
      </c>
      <c r="J441" s="53">
        <f t="shared" si="35"/>
        <v>206.87277609521215</v>
      </c>
      <c r="K441" s="114"/>
      <c r="N441" s="2"/>
      <c r="O441" s="56" t="s">
        <v>134</v>
      </c>
      <c r="P441" s="12"/>
      <c r="Q441" s="53">
        <f t="shared" si="37"/>
        <v>190.97524649417937</v>
      </c>
      <c r="R441" s="53">
        <f t="shared" si="36"/>
        <v>190.97524649417937</v>
      </c>
      <c r="S441" s="53">
        <f t="shared" si="36"/>
        <v>190.97524649417937</v>
      </c>
      <c r="T441" s="53">
        <f t="shared" si="36"/>
        <v>190.97524649417937</v>
      </c>
      <c r="U441" s="53">
        <f t="shared" si="36"/>
        <v>190.97524649417937</v>
      </c>
      <c r="V441" s="53">
        <f t="shared" si="36"/>
        <v>190.97524649417937</v>
      </c>
      <c r="Y441" s="2"/>
      <c r="Z441" s="56" t="s">
        <v>134</v>
      </c>
      <c r="AA441" s="12"/>
      <c r="AB441" s="53">
        <v>190.19544516898654</v>
      </c>
      <c r="AC441" s="53">
        <v>190.19544516898654</v>
      </c>
      <c r="AD441" s="53">
        <v>190.19544516898654</v>
      </c>
      <c r="AE441" s="53">
        <v>190.19544516898654</v>
      </c>
      <c r="AF441" s="53">
        <v>190.19544516898654</v>
      </c>
      <c r="AG441" s="53">
        <v>190.19544516898654</v>
      </c>
    </row>
    <row r="442" spans="1:33" x14ac:dyDescent="0.35">
      <c r="A442" s="107"/>
      <c r="B442" s="39" t="s">
        <v>135</v>
      </c>
      <c r="C442" s="40"/>
      <c r="E442" s="53">
        <f t="shared" si="30"/>
        <v>315.85205078366351</v>
      </c>
      <c r="F442" s="53">
        <f t="shared" si="31"/>
        <v>313.94364145732351</v>
      </c>
      <c r="G442" s="53">
        <f t="shared" si="32"/>
        <v>315.93624998343944</v>
      </c>
      <c r="H442" s="53">
        <f t="shared" si="33"/>
        <v>315.76884181589946</v>
      </c>
      <c r="I442" s="53">
        <f t="shared" si="34"/>
        <v>315.60152235452904</v>
      </c>
      <c r="J442" s="53">
        <f t="shared" si="35"/>
        <v>315.43429155232462</v>
      </c>
      <c r="K442" s="114"/>
      <c r="N442" s="2"/>
      <c r="O442" s="56" t="s">
        <v>135</v>
      </c>
      <c r="P442" s="12"/>
      <c r="Q442" s="53">
        <f t="shared" si="37"/>
        <v>291.19414704521978</v>
      </c>
      <c r="R442" s="53">
        <f t="shared" si="36"/>
        <v>291.19414704521978</v>
      </c>
      <c r="S442" s="53">
        <f t="shared" si="36"/>
        <v>291.19414704521978</v>
      </c>
      <c r="T442" s="53">
        <f t="shared" si="36"/>
        <v>291.19414704521978</v>
      </c>
      <c r="U442" s="53">
        <f t="shared" si="36"/>
        <v>291.19414704521978</v>
      </c>
      <c r="V442" s="53">
        <f t="shared" si="36"/>
        <v>291.19414704521978</v>
      </c>
      <c r="Y442" s="2"/>
      <c r="Z442" s="56" t="s">
        <v>135</v>
      </c>
      <c r="AA442" s="12"/>
      <c r="AB442" s="53">
        <v>290.0051260285029</v>
      </c>
      <c r="AC442" s="53">
        <v>290.0051260285029</v>
      </c>
      <c r="AD442" s="53">
        <v>290.0051260285029</v>
      </c>
      <c r="AE442" s="53">
        <v>290.0051260285029</v>
      </c>
      <c r="AF442" s="53">
        <v>290.0051260285029</v>
      </c>
      <c r="AG442" s="53">
        <v>290.0051260285029</v>
      </c>
    </row>
    <row r="443" spans="1:33" x14ac:dyDescent="0.35">
      <c r="K443" s="114"/>
      <c r="P443" s="12"/>
      <c r="AA443" s="12"/>
    </row>
    <row r="444" spans="1:33" x14ac:dyDescent="0.35">
      <c r="A444" s="78"/>
      <c r="B444" s="39" t="s">
        <v>121</v>
      </c>
      <c r="C444" s="40"/>
      <c r="E444" s="117">
        <f t="shared" ref="E444:E457" si="38">Q444*E$12</f>
        <v>73.627301296736732</v>
      </c>
      <c r="F444" s="117">
        <f t="shared" ref="F444:F457" si="39">R444*F$12</f>
        <v>73.182437861089198</v>
      </c>
      <c r="G444" s="117">
        <f t="shared" ref="G444:G457" si="40">S444*G$12</f>
        <v>73.64692871354616</v>
      </c>
      <c r="H444" s="117">
        <f t="shared" ref="H444:H457" si="41">T444*H$12</f>
        <v>73.6079047098697</v>
      </c>
      <c r="I444" s="117">
        <f t="shared" ref="I444:I457" si="42">U444*I$12</f>
        <v>73.568901384215934</v>
      </c>
      <c r="J444" s="117">
        <f t="shared" ref="J444:J457" si="43">V444*J$12</f>
        <v>73.529918725627979</v>
      </c>
      <c r="K444" s="114"/>
      <c r="L444" s="33"/>
      <c r="O444" s="56" t="s">
        <v>121</v>
      </c>
      <c r="P444" s="12"/>
      <c r="Q444" s="117">
        <f>AB444*$T$426</f>
        <v>67.879373102533506</v>
      </c>
      <c r="R444" s="117">
        <f t="shared" ref="R444:V457" si="44">AC444*$T$426</f>
        <v>67.879373102533506</v>
      </c>
      <c r="S444" s="117">
        <f t="shared" si="44"/>
        <v>67.879373102533506</v>
      </c>
      <c r="T444" s="117">
        <f t="shared" si="44"/>
        <v>67.879373102533506</v>
      </c>
      <c r="U444" s="117">
        <f t="shared" si="44"/>
        <v>67.879373102533506</v>
      </c>
      <c r="V444" s="117">
        <f t="shared" si="44"/>
        <v>67.879373102533506</v>
      </c>
      <c r="Z444" s="56" t="s">
        <v>121</v>
      </c>
      <c r="AA444" s="12"/>
      <c r="AB444" s="117">
        <v>67.602204065863461</v>
      </c>
      <c r="AC444" s="117">
        <v>67.602204065863461</v>
      </c>
      <c r="AD444" s="117">
        <v>67.602204065863461</v>
      </c>
      <c r="AE444" s="117">
        <v>67.602204065863461</v>
      </c>
      <c r="AF444" s="117">
        <v>67.602204065863461</v>
      </c>
      <c r="AG444" s="117">
        <v>67.602204065863461</v>
      </c>
    </row>
    <row r="445" spans="1:33" x14ac:dyDescent="0.35">
      <c r="A445" s="54"/>
      <c r="B445" s="39" t="s">
        <v>122</v>
      </c>
      <c r="C445" s="40"/>
      <c r="E445" s="117">
        <f t="shared" si="38"/>
        <v>76.365997700415008</v>
      </c>
      <c r="F445" s="117">
        <f t="shared" si="39"/>
        <v>75.904586790259003</v>
      </c>
      <c r="G445" s="117">
        <f t="shared" si="40"/>
        <v>76.386355193363087</v>
      </c>
      <c r="H445" s="117">
        <f t="shared" si="41"/>
        <v>76.345879623533264</v>
      </c>
      <c r="I445" s="117">
        <f t="shared" si="42"/>
        <v>76.305425500881398</v>
      </c>
      <c r="J445" s="117">
        <f t="shared" si="43"/>
        <v>76.264992814043055</v>
      </c>
      <c r="K445" s="114"/>
      <c r="L445" s="33"/>
      <c r="O445" s="56" t="s">
        <v>122</v>
      </c>
      <c r="P445" s="12"/>
      <c r="Q445" s="117">
        <f t="shared" ref="Q445:Q457" si="45">AB445*$T$426</f>
        <v>70.404265251583169</v>
      </c>
      <c r="R445" s="117">
        <f t="shared" si="44"/>
        <v>70.404265251583169</v>
      </c>
      <c r="S445" s="117">
        <f t="shared" si="44"/>
        <v>70.404265251583169</v>
      </c>
      <c r="T445" s="117">
        <f t="shared" si="44"/>
        <v>70.404265251583169</v>
      </c>
      <c r="U445" s="117">
        <f t="shared" si="44"/>
        <v>70.404265251583169</v>
      </c>
      <c r="V445" s="117">
        <f t="shared" si="44"/>
        <v>70.404265251583169</v>
      </c>
      <c r="Z445" s="56" t="s">
        <v>122</v>
      </c>
      <c r="AA445" s="12"/>
      <c r="AB445" s="53">
        <v>70.116786427231517</v>
      </c>
      <c r="AC445" s="53">
        <v>70.116786427231517</v>
      </c>
      <c r="AD445" s="53">
        <v>70.116786427231517</v>
      </c>
      <c r="AE445" s="53">
        <v>70.116786427231517</v>
      </c>
      <c r="AF445" s="53">
        <v>70.116786427231517</v>
      </c>
      <c r="AG445" s="53">
        <v>70.116786427231517</v>
      </c>
    </row>
    <row r="446" spans="1:33" x14ac:dyDescent="0.35">
      <c r="A446" s="54"/>
      <c r="B446" s="39" t="s">
        <v>123</v>
      </c>
      <c r="C446" s="40"/>
      <c r="E446" s="117">
        <f t="shared" si="38"/>
        <v>78.91490166689664</v>
      </c>
      <c r="F446" s="117">
        <f t="shared" si="39"/>
        <v>78.438090026906806</v>
      </c>
      <c r="G446" s="117">
        <f t="shared" si="40"/>
        <v>78.935938641499988</v>
      </c>
      <c r="H446" s="117">
        <f t="shared" si="41"/>
        <v>78.894112099462745</v>
      </c>
      <c r="I446" s="117">
        <f t="shared" si="42"/>
        <v>78.852307720456039</v>
      </c>
      <c r="J446" s="117">
        <f t="shared" si="43"/>
        <v>78.810525492736147</v>
      </c>
      <c r="K446" s="114"/>
      <c r="L446" s="33"/>
      <c r="O446" s="56" t="s">
        <v>123</v>
      </c>
      <c r="P446" s="12"/>
      <c r="Q446" s="117">
        <f t="shared" si="45"/>
        <v>72.754181658895561</v>
      </c>
      <c r="R446" s="117">
        <f t="shared" si="44"/>
        <v>72.754181658895561</v>
      </c>
      <c r="S446" s="117">
        <f t="shared" si="44"/>
        <v>72.754181658895561</v>
      </c>
      <c r="T446" s="117">
        <f t="shared" si="44"/>
        <v>72.754181658895561</v>
      </c>
      <c r="U446" s="117">
        <f t="shared" si="44"/>
        <v>72.754181658895561</v>
      </c>
      <c r="V446" s="117">
        <f t="shared" si="44"/>
        <v>72.754181658895561</v>
      </c>
      <c r="Z446" s="56" t="s">
        <v>123</v>
      </c>
      <c r="AA446" s="12"/>
      <c r="AB446" s="53">
        <v>72.457107518071467</v>
      </c>
      <c r="AC446" s="53">
        <v>72.457107518071467</v>
      </c>
      <c r="AD446" s="53">
        <v>72.457107518071467</v>
      </c>
      <c r="AE446" s="53">
        <v>72.457107518071467</v>
      </c>
      <c r="AF446" s="53">
        <v>72.457107518071467</v>
      </c>
      <c r="AG446" s="53">
        <v>72.457107518071467</v>
      </c>
    </row>
    <row r="447" spans="1:33" x14ac:dyDescent="0.35">
      <c r="A447" s="80"/>
      <c r="B447" s="39" t="s">
        <v>124</v>
      </c>
      <c r="C447" s="40"/>
      <c r="E447" s="117">
        <f t="shared" si="38"/>
        <v>81.682426225482175</v>
      </c>
      <c r="F447" s="117">
        <f t="shared" si="39"/>
        <v>81.188892928421012</v>
      </c>
      <c r="G447" s="117">
        <f t="shared" si="40"/>
        <v>81.704200961175289</v>
      </c>
      <c r="H447" s="117">
        <f t="shared" si="41"/>
        <v>81.660907573461955</v>
      </c>
      <c r="I447" s="117">
        <f t="shared" si="42"/>
        <v>81.617637126030743</v>
      </c>
      <c r="J447" s="117">
        <f t="shared" si="43"/>
        <v>81.574389606726044</v>
      </c>
      <c r="K447" s="114"/>
      <c r="L447" s="33"/>
      <c r="O447" s="56" t="s">
        <v>124</v>
      </c>
      <c r="P447" s="12"/>
      <c r="Q447" s="117">
        <f t="shared" si="45"/>
        <v>75.305651409573187</v>
      </c>
      <c r="R447" s="117">
        <f t="shared" si="44"/>
        <v>75.305651409573187</v>
      </c>
      <c r="S447" s="117">
        <f t="shared" si="44"/>
        <v>75.305651409573187</v>
      </c>
      <c r="T447" s="117">
        <f t="shared" si="44"/>
        <v>75.305651409573187</v>
      </c>
      <c r="U447" s="117">
        <f t="shared" si="44"/>
        <v>75.305651409573187</v>
      </c>
      <c r="V447" s="117">
        <f t="shared" si="44"/>
        <v>75.305651409573187</v>
      </c>
      <c r="Z447" s="56" t="s">
        <v>124</v>
      </c>
      <c r="AA447" s="12"/>
      <c r="AB447" s="53">
        <v>74.998158957846016</v>
      </c>
      <c r="AC447" s="53">
        <v>74.998158957846016</v>
      </c>
      <c r="AD447" s="53">
        <v>74.998158957846016</v>
      </c>
      <c r="AE447" s="53">
        <v>74.998158957846016</v>
      </c>
      <c r="AF447" s="53">
        <v>74.998158957846016</v>
      </c>
      <c r="AG447" s="53">
        <v>74.998158957846016</v>
      </c>
    </row>
    <row r="448" spans="1:33" x14ac:dyDescent="0.35">
      <c r="A448" s="80"/>
      <c r="B448" s="39" t="s">
        <v>125</v>
      </c>
      <c r="C448" s="40"/>
      <c r="E448" s="117">
        <f t="shared" si="38"/>
        <v>85.688679017541602</v>
      </c>
      <c r="F448" s="117">
        <f t="shared" si="39"/>
        <v>85.170939544921126</v>
      </c>
      <c r="G448" s="117">
        <f t="shared" si="40"/>
        <v>85.71152173198729</v>
      </c>
      <c r="H448" s="117">
        <f t="shared" si="41"/>
        <v>85.666104946825826</v>
      </c>
      <c r="I448" s="117">
        <f t="shared" si="42"/>
        <v>85.620712227091431</v>
      </c>
      <c r="J448" s="117">
        <f t="shared" si="43"/>
        <v>85.575343560032323</v>
      </c>
      <c r="K448" s="114"/>
      <c r="L448" s="33"/>
      <c r="O448" s="56" t="s">
        <v>125</v>
      </c>
      <c r="P448" s="12"/>
      <c r="Q448" s="117">
        <f t="shared" si="45"/>
        <v>78.99914449197307</v>
      </c>
      <c r="R448" s="117">
        <f t="shared" si="44"/>
        <v>78.99914449197307</v>
      </c>
      <c r="S448" s="117">
        <f t="shared" si="44"/>
        <v>78.99914449197307</v>
      </c>
      <c r="T448" s="117">
        <f t="shared" si="44"/>
        <v>78.99914449197307</v>
      </c>
      <c r="U448" s="117">
        <f t="shared" si="44"/>
        <v>78.99914449197307</v>
      </c>
      <c r="V448" s="117">
        <f t="shared" si="44"/>
        <v>78.99914449197307</v>
      </c>
      <c r="Z448" s="56" t="s">
        <v>125</v>
      </c>
      <c r="AA448" s="12"/>
      <c r="AB448" s="53">
        <v>78.676570552706977</v>
      </c>
      <c r="AC448" s="53">
        <v>78.676570552706977</v>
      </c>
      <c r="AD448" s="53">
        <v>78.676570552706977</v>
      </c>
      <c r="AE448" s="53">
        <v>78.676570552706977</v>
      </c>
      <c r="AF448" s="53">
        <v>78.676570552706977</v>
      </c>
      <c r="AG448" s="53">
        <v>78.676570552706977</v>
      </c>
    </row>
    <row r="449" spans="1:33" x14ac:dyDescent="0.35">
      <c r="A449" s="102"/>
      <c r="B449" s="39" t="s">
        <v>126</v>
      </c>
      <c r="C449" s="40"/>
      <c r="E449" s="117">
        <f t="shared" si="38"/>
        <v>97.31255712193385</v>
      </c>
      <c r="F449" s="117">
        <f t="shared" si="39"/>
        <v>96.724585028288345</v>
      </c>
      <c r="G449" s="117">
        <f t="shared" si="40"/>
        <v>97.33849850625441</v>
      </c>
      <c r="H449" s="117">
        <f t="shared" si="41"/>
        <v>97.28692082351975</v>
      </c>
      <c r="I449" s="117">
        <f t="shared" si="42"/>
        <v>97.235370470745977</v>
      </c>
      <c r="J449" s="117">
        <f t="shared" si="43"/>
        <v>97.183847433451476</v>
      </c>
      <c r="K449" s="114"/>
      <c r="L449" s="33"/>
      <c r="O449" s="56" t="s">
        <v>126</v>
      </c>
      <c r="P449" s="12"/>
      <c r="Q449" s="117">
        <f t="shared" si="45"/>
        <v>89.715570937734725</v>
      </c>
      <c r="R449" s="117">
        <f t="shared" si="44"/>
        <v>89.715570937734725</v>
      </c>
      <c r="S449" s="117">
        <f t="shared" si="44"/>
        <v>89.715570937734725</v>
      </c>
      <c r="T449" s="117">
        <f t="shared" si="44"/>
        <v>89.715570937734725</v>
      </c>
      <c r="U449" s="117">
        <f t="shared" si="44"/>
        <v>89.715570937734725</v>
      </c>
      <c r="V449" s="117">
        <f t="shared" si="44"/>
        <v>89.715570937734725</v>
      </c>
      <c r="Z449" s="56" t="s">
        <v>126</v>
      </c>
      <c r="AA449" s="12"/>
      <c r="AB449" s="53">
        <v>89.349239057598567</v>
      </c>
      <c r="AC449" s="53">
        <v>89.349239057598567</v>
      </c>
      <c r="AD449" s="53">
        <v>89.349239057598567</v>
      </c>
      <c r="AE449" s="53">
        <v>89.349239057598567</v>
      </c>
      <c r="AF449" s="53">
        <v>89.349239057598567</v>
      </c>
      <c r="AG449" s="53">
        <v>89.349239057598567</v>
      </c>
    </row>
    <row r="450" spans="1:33" x14ac:dyDescent="0.35">
      <c r="A450" s="81" t="s">
        <v>136</v>
      </c>
      <c r="B450" s="39" t="s">
        <v>128</v>
      </c>
      <c r="C450" s="40"/>
      <c r="E450" s="117">
        <f t="shared" si="38"/>
        <v>121.59976377885978</v>
      </c>
      <c r="F450" s="117">
        <f t="shared" si="39"/>
        <v>120.86504598076239</v>
      </c>
      <c r="G450" s="117">
        <f t="shared" si="40"/>
        <v>121.63217959752463</v>
      </c>
      <c r="H450" s="117">
        <f t="shared" si="41"/>
        <v>121.5677291892496</v>
      </c>
      <c r="I450" s="117">
        <f t="shared" si="42"/>
        <v>121.50331293192987</v>
      </c>
      <c r="J450" s="117">
        <f t="shared" si="43"/>
        <v>121.43893080746952</v>
      </c>
      <c r="K450" s="114"/>
      <c r="N450" s="34" t="s">
        <v>149</v>
      </c>
      <c r="O450" s="56" t="s">
        <v>128</v>
      </c>
      <c r="P450" s="12"/>
      <c r="Q450" s="117">
        <f t="shared" si="45"/>
        <v>112.10672657223955</v>
      </c>
      <c r="R450" s="117">
        <f t="shared" si="44"/>
        <v>112.10672657223955</v>
      </c>
      <c r="S450" s="117">
        <f t="shared" si="44"/>
        <v>112.10672657223955</v>
      </c>
      <c r="T450" s="117">
        <f t="shared" si="44"/>
        <v>112.10672657223955</v>
      </c>
      <c r="U450" s="117">
        <f t="shared" si="44"/>
        <v>112.10672657223955</v>
      </c>
      <c r="V450" s="117">
        <f t="shared" si="44"/>
        <v>112.10672657223955</v>
      </c>
      <c r="Y450" s="34" t="s">
        <v>149</v>
      </c>
      <c r="Z450" s="56" t="s">
        <v>128</v>
      </c>
      <c r="AA450" s="12"/>
      <c r="AB450" s="53">
        <v>111.64896581240868</v>
      </c>
      <c r="AC450" s="53">
        <v>111.64896581240868</v>
      </c>
      <c r="AD450" s="53">
        <v>111.64896581240868</v>
      </c>
      <c r="AE450" s="53">
        <v>111.64896581240868</v>
      </c>
      <c r="AF450" s="53">
        <v>111.64896581240868</v>
      </c>
      <c r="AG450" s="53">
        <v>111.64896581240868</v>
      </c>
    </row>
    <row r="451" spans="1:33" x14ac:dyDescent="0.35">
      <c r="A451" s="80"/>
      <c r="B451" s="39" t="s">
        <v>129</v>
      </c>
      <c r="C451" s="40"/>
      <c r="E451" s="117">
        <f t="shared" si="38"/>
        <v>132.12380449255781</v>
      </c>
      <c r="F451" s="117">
        <f t="shared" si="39"/>
        <v>131.32549939971602</v>
      </c>
      <c r="G451" s="117">
        <f t="shared" si="40"/>
        <v>132.15902578867423</v>
      </c>
      <c r="H451" s="117">
        <f t="shared" si="41"/>
        <v>132.08899741955764</v>
      </c>
      <c r="I451" s="117">
        <f t="shared" si="42"/>
        <v>132.01900615704389</v>
      </c>
      <c r="J451" s="117">
        <f t="shared" si="43"/>
        <v>131.94905198147094</v>
      </c>
      <c r="K451" s="114"/>
      <c r="O451" s="56" t="s">
        <v>129</v>
      </c>
      <c r="P451" s="12"/>
      <c r="Q451" s="117">
        <f t="shared" si="45"/>
        <v>121.80917761376678</v>
      </c>
      <c r="R451" s="117">
        <f t="shared" si="44"/>
        <v>121.80917761376678</v>
      </c>
      <c r="S451" s="117">
        <f t="shared" si="44"/>
        <v>121.80917761376678</v>
      </c>
      <c r="T451" s="117">
        <f t="shared" si="44"/>
        <v>121.80917761376678</v>
      </c>
      <c r="U451" s="117">
        <f t="shared" si="44"/>
        <v>121.80917761376678</v>
      </c>
      <c r="V451" s="117">
        <f t="shared" si="44"/>
        <v>121.80917761376678</v>
      </c>
      <c r="Z451" s="56" t="s">
        <v>129</v>
      </c>
      <c r="AA451" s="12"/>
      <c r="AB451" s="53">
        <v>121.31179923689551</v>
      </c>
      <c r="AC451" s="53">
        <v>121.31179923689551</v>
      </c>
      <c r="AD451" s="53">
        <v>121.31179923689551</v>
      </c>
      <c r="AE451" s="53">
        <v>121.31179923689551</v>
      </c>
      <c r="AF451" s="53">
        <v>121.31179923689551</v>
      </c>
      <c r="AG451" s="53">
        <v>121.31179923689551</v>
      </c>
    </row>
    <row r="452" spans="1:33" x14ac:dyDescent="0.35">
      <c r="A452" s="80"/>
      <c r="B452" s="39" t="s">
        <v>130</v>
      </c>
      <c r="C452" s="40"/>
      <c r="E452" s="117">
        <f t="shared" si="38"/>
        <v>163.05455196846381</v>
      </c>
      <c r="F452" s="117">
        <f t="shared" si="39"/>
        <v>162.06936024054326</v>
      </c>
      <c r="G452" s="117">
        <f t="shared" si="40"/>
        <v>163.09801872057608</v>
      </c>
      <c r="H452" s="117">
        <f t="shared" si="41"/>
        <v>163.01159641087014</v>
      </c>
      <c r="I452" s="117">
        <f t="shared" si="42"/>
        <v>162.92521989458135</v>
      </c>
      <c r="J452" s="117">
        <f t="shared" si="43"/>
        <v>162.83888914744477</v>
      </c>
      <c r="K452" s="114"/>
      <c r="O452" s="56" t="s">
        <v>130</v>
      </c>
      <c r="P452" s="12"/>
      <c r="Q452" s="117">
        <f t="shared" si="45"/>
        <v>150.32522684115202</v>
      </c>
      <c r="R452" s="117">
        <f t="shared" si="44"/>
        <v>150.32522684115202</v>
      </c>
      <c r="S452" s="117">
        <f t="shared" si="44"/>
        <v>150.32522684115202</v>
      </c>
      <c r="T452" s="117">
        <f t="shared" si="44"/>
        <v>150.32522684115202</v>
      </c>
      <c r="U452" s="117">
        <f t="shared" si="44"/>
        <v>150.32522684115202</v>
      </c>
      <c r="V452" s="117">
        <f t="shared" si="44"/>
        <v>150.32522684115202</v>
      </c>
      <c r="Z452" s="56" t="s">
        <v>130</v>
      </c>
      <c r="AA452" s="12"/>
      <c r="AB452" s="53">
        <v>149.7114100599064</v>
      </c>
      <c r="AC452" s="53">
        <v>149.7114100599064</v>
      </c>
      <c r="AD452" s="53">
        <v>149.7114100599064</v>
      </c>
      <c r="AE452" s="53">
        <v>149.7114100599064</v>
      </c>
      <c r="AF452" s="53">
        <v>149.7114100599064</v>
      </c>
      <c r="AG452" s="53">
        <v>149.7114100599064</v>
      </c>
    </row>
    <row r="453" spans="1:33" x14ac:dyDescent="0.35">
      <c r="A453" s="80"/>
      <c r="B453" s="39" t="s">
        <v>131</v>
      </c>
      <c r="C453" s="40"/>
      <c r="E453" s="117">
        <f t="shared" si="38"/>
        <v>223.11838722852309</v>
      </c>
      <c r="F453" s="117">
        <f t="shared" si="39"/>
        <v>221.77028386807822</v>
      </c>
      <c r="G453" s="117">
        <f t="shared" si="40"/>
        <v>223.17786567614857</v>
      </c>
      <c r="H453" s="117">
        <f t="shared" si="41"/>
        <v>223.05960828235382</v>
      </c>
      <c r="I453" s="117">
        <f t="shared" si="42"/>
        <v>222.94141355073728</v>
      </c>
      <c r="J453" s="117">
        <f t="shared" si="43"/>
        <v>222.82328144809551</v>
      </c>
      <c r="K453" s="114"/>
      <c r="O453" s="56" t="s">
        <v>131</v>
      </c>
      <c r="P453" s="12"/>
      <c r="Q453" s="117">
        <f t="shared" si="45"/>
        <v>205.70000510655305</v>
      </c>
      <c r="R453" s="117">
        <f t="shared" si="44"/>
        <v>205.70000510655305</v>
      </c>
      <c r="S453" s="117">
        <f t="shared" si="44"/>
        <v>205.70000510655305</v>
      </c>
      <c r="T453" s="117">
        <f t="shared" si="44"/>
        <v>205.70000510655305</v>
      </c>
      <c r="U453" s="117">
        <f t="shared" si="44"/>
        <v>205.70000510655305</v>
      </c>
      <c r="V453" s="117">
        <f t="shared" si="44"/>
        <v>205.70000510655305</v>
      </c>
      <c r="Z453" s="56" t="s">
        <v>131</v>
      </c>
      <c r="AA453" s="12"/>
      <c r="AB453" s="53">
        <v>204.86007878354053</v>
      </c>
      <c r="AC453" s="53">
        <v>204.86007878354053</v>
      </c>
      <c r="AD453" s="53">
        <v>204.86007878354053</v>
      </c>
      <c r="AE453" s="53">
        <v>204.86007878354053</v>
      </c>
      <c r="AF453" s="53">
        <v>204.86007878354053</v>
      </c>
      <c r="AG453" s="53">
        <v>204.86007878354053</v>
      </c>
    </row>
    <row r="454" spans="1:33" x14ac:dyDescent="0.35">
      <c r="A454" s="106"/>
      <c r="B454" s="39" t="s">
        <v>132</v>
      </c>
      <c r="C454" s="40"/>
      <c r="E454" s="117">
        <f t="shared" si="38"/>
        <v>254.67245804215389</v>
      </c>
      <c r="F454" s="117">
        <f t="shared" si="39"/>
        <v>253.13370186538151</v>
      </c>
      <c r="G454" s="117">
        <f t="shared" si="40"/>
        <v>254.74034811004773</v>
      </c>
      <c r="H454" s="117">
        <f t="shared" si="41"/>
        <v>254.605366401308</v>
      </c>
      <c r="I454" s="117">
        <f t="shared" si="42"/>
        <v>254.4704562166194</v>
      </c>
      <c r="J454" s="117">
        <f t="shared" si="43"/>
        <v>254.33561751808287</v>
      </c>
      <c r="K454" s="114"/>
      <c r="O454" s="56" t="s">
        <v>132</v>
      </c>
      <c r="P454" s="12"/>
      <c r="Q454" s="117">
        <f t="shared" si="45"/>
        <v>234.79071613275141</v>
      </c>
      <c r="R454" s="117">
        <f t="shared" si="44"/>
        <v>234.79071613275141</v>
      </c>
      <c r="S454" s="117">
        <f t="shared" si="44"/>
        <v>234.79071613275141</v>
      </c>
      <c r="T454" s="117">
        <f t="shared" si="44"/>
        <v>234.79071613275141</v>
      </c>
      <c r="U454" s="117">
        <f t="shared" si="44"/>
        <v>234.79071613275141</v>
      </c>
      <c r="V454" s="117">
        <f t="shared" si="44"/>
        <v>234.79071613275141</v>
      </c>
      <c r="Z454" s="56" t="s">
        <v>132</v>
      </c>
      <c r="AA454" s="12"/>
      <c r="AB454" s="53">
        <v>233.8320049126097</v>
      </c>
      <c r="AC454" s="53">
        <v>233.8320049126097</v>
      </c>
      <c r="AD454" s="53">
        <v>233.8320049126097</v>
      </c>
      <c r="AE454" s="53">
        <v>233.8320049126097</v>
      </c>
      <c r="AF454" s="53">
        <v>233.8320049126097</v>
      </c>
      <c r="AG454" s="53">
        <v>233.8320049126097</v>
      </c>
    </row>
    <row r="455" spans="1:33" x14ac:dyDescent="0.35">
      <c r="A455" s="106"/>
      <c r="B455" s="39" t="s">
        <v>133</v>
      </c>
      <c r="C455" s="40"/>
      <c r="E455" s="117">
        <f t="shared" si="38"/>
        <v>292.30167095923099</v>
      </c>
      <c r="F455" s="117">
        <f t="shared" si="39"/>
        <v>290.53555535675406</v>
      </c>
      <c r="G455" s="117">
        <f t="shared" si="40"/>
        <v>292.37959214646685</v>
      </c>
      <c r="H455" s="117">
        <f t="shared" si="41"/>
        <v>292.22466617089458</v>
      </c>
      <c r="I455" s="117">
        <f t="shared" si="42"/>
        <v>292.06982228743323</v>
      </c>
      <c r="J455" s="117">
        <f t="shared" si="43"/>
        <v>291.91506045258387</v>
      </c>
      <c r="K455" s="114"/>
      <c r="O455" s="56" t="s">
        <v>133</v>
      </c>
      <c r="P455" s="12"/>
      <c r="Q455" s="117">
        <f t="shared" si="45"/>
        <v>269.48229572574348</v>
      </c>
      <c r="R455" s="117">
        <f t="shared" si="44"/>
        <v>269.48229572574348</v>
      </c>
      <c r="S455" s="117">
        <f t="shared" si="44"/>
        <v>269.48229572574348</v>
      </c>
      <c r="T455" s="117">
        <f t="shared" si="44"/>
        <v>269.48229572574348</v>
      </c>
      <c r="U455" s="117">
        <f t="shared" si="44"/>
        <v>269.48229572574348</v>
      </c>
      <c r="V455" s="117">
        <f t="shared" si="44"/>
        <v>269.48229572574348</v>
      </c>
      <c r="Z455" s="56" t="s">
        <v>133</v>
      </c>
      <c r="AA455" s="12"/>
      <c r="AB455" s="53">
        <v>268.38192981350812</v>
      </c>
      <c r="AC455" s="53">
        <v>268.38192981350812</v>
      </c>
      <c r="AD455" s="53">
        <v>268.38192981350812</v>
      </c>
      <c r="AE455" s="53">
        <v>268.38192981350812</v>
      </c>
      <c r="AF455" s="53">
        <v>268.38192981350812</v>
      </c>
      <c r="AG455" s="53">
        <v>268.38192981350812</v>
      </c>
    </row>
    <row r="456" spans="1:33" x14ac:dyDescent="0.35">
      <c r="A456" s="106"/>
      <c r="B456" s="39" t="s">
        <v>134</v>
      </c>
      <c r="C456" s="40"/>
      <c r="E456" s="117">
        <f t="shared" si="38"/>
        <v>336.24412950457577</v>
      </c>
      <c r="F456" s="117">
        <f t="shared" si="39"/>
        <v>334.21250922197351</v>
      </c>
      <c r="G456" s="117">
        <f t="shared" si="40"/>
        <v>336.33376478338238</v>
      </c>
      <c r="H456" s="117">
        <f t="shared" si="41"/>
        <v>336.15554838926124</v>
      </c>
      <c r="I456" s="117">
        <f t="shared" si="42"/>
        <v>335.97742642836823</v>
      </c>
      <c r="J456" s="117">
        <f t="shared" si="43"/>
        <v>335.79939885066506</v>
      </c>
      <c r="K456" s="114"/>
      <c r="O456" s="56" t="s">
        <v>134</v>
      </c>
      <c r="P456" s="12"/>
      <c r="Q456" s="117">
        <f t="shared" si="45"/>
        <v>309.9942591701278</v>
      </c>
      <c r="R456" s="117">
        <f t="shared" si="44"/>
        <v>309.9942591701278</v>
      </c>
      <c r="S456" s="117">
        <f t="shared" si="44"/>
        <v>309.9942591701278</v>
      </c>
      <c r="T456" s="117">
        <f t="shared" si="44"/>
        <v>309.9942591701278</v>
      </c>
      <c r="U456" s="117">
        <f t="shared" si="44"/>
        <v>309.9942591701278</v>
      </c>
      <c r="V456" s="117">
        <f t="shared" si="44"/>
        <v>309.9942591701278</v>
      </c>
      <c r="Z456" s="56" t="s">
        <v>134</v>
      </c>
      <c r="AA456" s="12"/>
      <c r="AB456" s="53">
        <v>308.72847243315186</v>
      </c>
      <c r="AC456" s="53">
        <v>308.72847243315186</v>
      </c>
      <c r="AD456" s="53">
        <v>308.72847243315186</v>
      </c>
      <c r="AE456" s="53">
        <v>308.72847243315186</v>
      </c>
      <c r="AF456" s="53">
        <v>308.72847243315186</v>
      </c>
      <c r="AG456" s="53">
        <v>308.72847243315186</v>
      </c>
    </row>
    <row r="457" spans="1:33" x14ac:dyDescent="0.35">
      <c r="A457" s="107"/>
      <c r="B457" s="39" t="s">
        <v>135</v>
      </c>
      <c r="C457" s="40"/>
      <c r="E457" s="117">
        <f t="shared" si="38"/>
        <v>475.6470186565067</v>
      </c>
      <c r="F457" s="117">
        <f t="shared" si="39"/>
        <v>472.77311233170138</v>
      </c>
      <c r="G457" s="117">
        <f t="shared" si="40"/>
        <v>475.77381567507069</v>
      </c>
      <c r="H457" s="117">
        <f t="shared" si="41"/>
        <v>475.52171284530732</v>
      </c>
      <c r="I457" s="117">
        <f t="shared" si="42"/>
        <v>475.26974359968551</v>
      </c>
      <c r="J457" s="117">
        <f t="shared" si="43"/>
        <v>475.01790786742185</v>
      </c>
      <c r="K457" s="114"/>
      <c r="O457" s="56" t="s">
        <v>135</v>
      </c>
      <c r="P457" s="12"/>
      <c r="Q457" s="117">
        <f t="shared" si="45"/>
        <v>438.51425864937585</v>
      </c>
      <c r="R457" s="117">
        <f t="shared" si="44"/>
        <v>438.51425864937585</v>
      </c>
      <c r="S457" s="117">
        <f t="shared" si="44"/>
        <v>438.51425864937585</v>
      </c>
      <c r="T457" s="117">
        <f t="shared" si="44"/>
        <v>438.51425864937585</v>
      </c>
      <c r="U457" s="117">
        <f t="shared" si="44"/>
        <v>438.51425864937585</v>
      </c>
      <c r="V457" s="117">
        <f t="shared" si="44"/>
        <v>438.51425864937585</v>
      </c>
      <c r="Z457" s="56" t="s">
        <v>135</v>
      </c>
      <c r="AA457" s="12"/>
      <c r="AB457" s="53">
        <v>436.72369151416774</v>
      </c>
      <c r="AC457" s="53">
        <v>436.72369151416774</v>
      </c>
      <c r="AD457" s="53">
        <v>436.72369151416774</v>
      </c>
      <c r="AE457" s="53">
        <v>436.72369151416774</v>
      </c>
      <c r="AF457" s="53">
        <v>436.72369151416774</v>
      </c>
      <c r="AG457" s="53">
        <v>436.72369151416774</v>
      </c>
    </row>
    <row r="458" spans="1:33" x14ac:dyDescent="0.35">
      <c r="K458" s="114"/>
      <c r="P458" s="12"/>
      <c r="AA458" s="12"/>
    </row>
    <row r="459" spans="1:33" x14ac:dyDescent="0.35">
      <c r="A459" s="108" t="s">
        <v>137</v>
      </c>
      <c r="B459" s="56" t="s">
        <v>138</v>
      </c>
      <c r="C459" s="40"/>
      <c r="E459" s="53">
        <f t="shared" ref="E459:J460" si="46">Q459*E$12</f>
        <v>1191.4174351219317</v>
      </c>
      <c r="F459" s="53">
        <f t="shared" si="46"/>
        <v>1184.2187731562756</v>
      </c>
      <c r="G459" s="53">
        <f t="shared" si="46"/>
        <v>1191.7350407679533</v>
      </c>
      <c r="H459" s="53">
        <f t="shared" si="46"/>
        <v>1191.1035647047329</v>
      </c>
      <c r="I459" s="53">
        <f t="shared" si="46"/>
        <v>1190.4724232477838</v>
      </c>
      <c r="J459" s="53">
        <f t="shared" si="46"/>
        <v>1189.8416162198052</v>
      </c>
      <c r="K459" s="114"/>
      <c r="N459" s="34" t="s">
        <v>137</v>
      </c>
      <c r="O459" s="56" t="s">
        <v>138</v>
      </c>
      <c r="P459" s="12"/>
      <c r="Q459" s="117">
        <f>AB459*$T$426</f>
        <v>1098.4059876589488</v>
      </c>
      <c r="R459" s="117">
        <f t="shared" ref="R459:V460" si="47">AC459*$T$426</f>
        <v>1098.4059876589488</v>
      </c>
      <c r="S459" s="117">
        <f t="shared" si="47"/>
        <v>1098.4059876589488</v>
      </c>
      <c r="T459" s="117">
        <f t="shared" si="47"/>
        <v>1098.4059876589488</v>
      </c>
      <c r="U459" s="117">
        <f t="shared" si="47"/>
        <v>1098.4059876589488</v>
      </c>
      <c r="V459" s="117">
        <f t="shared" si="47"/>
        <v>1098.4059876589488</v>
      </c>
      <c r="Y459" s="34" t="s">
        <v>137</v>
      </c>
      <c r="Z459" s="56" t="s">
        <v>138</v>
      </c>
      <c r="AA459" s="12"/>
      <c r="AB459" s="53">
        <v>1093.9209119200764</v>
      </c>
      <c r="AC459" s="53">
        <v>1093.9209119200764</v>
      </c>
      <c r="AD459" s="53">
        <v>1093.9209119200764</v>
      </c>
      <c r="AE459" s="53">
        <v>1093.9209119200764</v>
      </c>
      <c r="AF459" s="53">
        <v>1093.9209119200764</v>
      </c>
      <c r="AG459" s="53">
        <v>1093.9209119200764</v>
      </c>
    </row>
    <row r="460" spans="1:33" x14ac:dyDescent="0.35">
      <c r="A460" s="107"/>
      <c r="B460" s="56" t="s">
        <v>139</v>
      </c>
      <c r="C460" s="40"/>
      <c r="E460" s="53">
        <f t="shared" si="46"/>
        <v>610.38571772373712</v>
      </c>
      <c r="F460" s="53">
        <f t="shared" si="46"/>
        <v>606.69770685447543</v>
      </c>
      <c r="G460" s="53">
        <f t="shared" si="46"/>
        <v>610.54843311171533</v>
      </c>
      <c r="H460" s="53">
        <f t="shared" si="46"/>
        <v>610.22491596423072</v>
      </c>
      <c r="I460" s="53">
        <f t="shared" si="46"/>
        <v>609.90157024187647</v>
      </c>
      <c r="J460" s="53">
        <f t="shared" si="46"/>
        <v>609.57839585381782</v>
      </c>
      <c r="K460" s="114"/>
      <c r="N460" s="34"/>
      <c r="O460" s="56" t="s">
        <v>139</v>
      </c>
      <c r="P460" s="12"/>
      <c r="Q460" s="117">
        <f>AB460*$T$426</f>
        <v>562.73419153098314</v>
      </c>
      <c r="R460" s="117">
        <f t="shared" si="47"/>
        <v>562.73419153098314</v>
      </c>
      <c r="S460" s="117">
        <f t="shared" si="47"/>
        <v>562.73419153098314</v>
      </c>
      <c r="T460" s="117">
        <f t="shared" si="47"/>
        <v>562.73419153098314</v>
      </c>
      <c r="U460" s="117">
        <f t="shared" si="47"/>
        <v>562.73419153098314</v>
      </c>
      <c r="V460" s="117">
        <f t="shared" si="47"/>
        <v>562.73419153098314</v>
      </c>
      <c r="Y460" s="34"/>
      <c r="Z460" s="56" t="s">
        <v>139</v>
      </c>
      <c r="AA460" s="12"/>
      <c r="AB460" s="53">
        <v>560.43640228162849</v>
      </c>
      <c r="AC460" s="53">
        <v>560.43640228162849</v>
      </c>
      <c r="AD460" s="53">
        <v>560.43640228162849</v>
      </c>
      <c r="AE460" s="53">
        <v>560.43640228162849</v>
      </c>
      <c r="AF460" s="53">
        <v>560.43640228162849</v>
      </c>
      <c r="AG460" s="53">
        <v>560.43640228162849</v>
      </c>
    </row>
    <row r="461" spans="1:33" x14ac:dyDescent="0.35">
      <c r="K461" s="114"/>
      <c r="N461" s="14"/>
      <c r="Y461" s="14"/>
    </row>
    <row r="462" spans="1:33" x14ac:dyDescent="0.35">
      <c r="A462" s="109"/>
      <c r="B462" s="56" t="s">
        <v>140</v>
      </c>
      <c r="C462" s="40"/>
      <c r="E462" s="118">
        <f t="shared" ref="E462:J466" si="48">Q462*E$12</f>
        <v>1578.9281628542858</v>
      </c>
      <c r="F462" s="118">
        <f t="shared" si="48"/>
        <v>1569.3881227496361</v>
      </c>
      <c r="G462" s="118">
        <f t="shared" si="48"/>
        <v>1579.3490703250025</v>
      </c>
      <c r="H462" s="118">
        <f t="shared" si="48"/>
        <v>1578.5122055024856</v>
      </c>
      <c r="I462" s="118">
        <f t="shared" si="48"/>
        <v>1577.6757841175495</v>
      </c>
      <c r="J462" s="118">
        <f t="shared" si="48"/>
        <v>1576.8398059352257</v>
      </c>
      <c r="K462" s="114"/>
      <c r="O462" s="56" t="s">
        <v>140</v>
      </c>
      <c r="Q462" s="117">
        <f>AB462*$T$426</f>
        <v>1455.6645698113355</v>
      </c>
      <c r="R462" s="117">
        <f t="shared" ref="R462:V466" si="49">AC462*$T$426</f>
        <v>1455.6645698113355</v>
      </c>
      <c r="S462" s="117">
        <f t="shared" si="49"/>
        <v>1455.6645698113355</v>
      </c>
      <c r="T462" s="117">
        <f t="shared" si="49"/>
        <v>1455.6645698113355</v>
      </c>
      <c r="U462" s="117">
        <f t="shared" si="49"/>
        <v>1455.6645698113355</v>
      </c>
      <c r="V462" s="117">
        <f t="shared" si="49"/>
        <v>1455.6645698113355</v>
      </c>
      <c r="Z462" s="56" t="s">
        <v>140</v>
      </c>
      <c r="AB462" s="118">
        <v>1449.7207148803261</v>
      </c>
      <c r="AC462" s="118">
        <v>1449.7207148803261</v>
      </c>
      <c r="AD462" s="118">
        <v>1449.7207148803261</v>
      </c>
      <c r="AE462" s="118">
        <v>1449.7207148803261</v>
      </c>
      <c r="AF462" s="118">
        <v>1449.7207148803261</v>
      </c>
      <c r="AG462" s="118">
        <v>1449.7207148803261</v>
      </c>
    </row>
    <row r="463" spans="1:33" x14ac:dyDescent="0.35">
      <c r="A463" s="106"/>
      <c r="B463" s="56" t="s">
        <v>141</v>
      </c>
      <c r="C463" s="40"/>
      <c r="E463" s="118">
        <f t="shared" si="48"/>
        <v>2484.9323232195115</v>
      </c>
      <c r="F463" s="118">
        <f t="shared" si="48"/>
        <v>2469.9181163806138</v>
      </c>
      <c r="G463" s="118">
        <f t="shared" si="48"/>
        <v>2485.5947514437175</v>
      </c>
      <c r="H463" s="118">
        <f t="shared" si="48"/>
        <v>2484.2776855400489</v>
      </c>
      <c r="I463" s="118">
        <f t="shared" si="48"/>
        <v>2482.9613175227082</v>
      </c>
      <c r="J463" s="118">
        <f t="shared" si="48"/>
        <v>2481.6456470219005</v>
      </c>
      <c r="K463" s="114"/>
      <c r="N463" s="34"/>
      <c r="O463" s="56" t="s">
        <v>141</v>
      </c>
      <c r="Q463" s="117">
        <f t="shared" ref="Q463:Q465" si="50">AB463*$T$426</f>
        <v>2290.9388953773669</v>
      </c>
      <c r="R463" s="117">
        <f t="shared" si="49"/>
        <v>2290.9388953773669</v>
      </c>
      <c r="S463" s="117">
        <f t="shared" si="49"/>
        <v>2290.9388953773669</v>
      </c>
      <c r="T463" s="117">
        <f t="shared" si="49"/>
        <v>2290.9388953773669</v>
      </c>
      <c r="U463" s="117">
        <f t="shared" si="49"/>
        <v>2290.9388953773669</v>
      </c>
      <c r="V463" s="117">
        <f t="shared" si="49"/>
        <v>2290.9388953773669</v>
      </c>
      <c r="Y463" s="34"/>
      <c r="Z463" s="56" t="s">
        <v>141</v>
      </c>
      <c r="AB463" s="53">
        <v>2281.5843993400727</v>
      </c>
      <c r="AC463" s="53">
        <v>2281.5843993400727</v>
      </c>
      <c r="AD463" s="53">
        <v>2281.5843993400727</v>
      </c>
      <c r="AE463" s="53">
        <v>2281.5843993400727</v>
      </c>
      <c r="AF463" s="53">
        <v>2281.5843993400727</v>
      </c>
      <c r="AG463" s="53">
        <v>2281.5843993400727</v>
      </c>
    </row>
    <row r="464" spans="1:33" x14ac:dyDescent="0.35">
      <c r="A464" s="106" t="s">
        <v>368</v>
      </c>
      <c r="B464" s="56" t="s">
        <v>142</v>
      </c>
      <c r="C464" s="40"/>
      <c r="E464" s="118">
        <f t="shared" si="48"/>
        <v>4909.74041194654</v>
      </c>
      <c r="F464" s="118">
        <f t="shared" si="48"/>
        <v>4880.0752748394043</v>
      </c>
      <c r="G464" s="118">
        <f t="shared" si="48"/>
        <v>4911.0492405983332</v>
      </c>
      <c r="H464" s="118">
        <f t="shared" si="48"/>
        <v>4908.4469758879368</v>
      </c>
      <c r="I464" s="118">
        <f t="shared" si="48"/>
        <v>4905.8460900644723</v>
      </c>
      <c r="J464" s="118">
        <f t="shared" si="48"/>
        <v>4903.2465823972962</v>
      </c>
      <c r="K464" s="114"/>
      <c r="N464" s="34" t="s">
        <v>368</v>
      </c>
      <c r="O464" s="56" t="s">
        <v>142</v>
      </c>
      <c r="Q464" s="117">
        <f t="shared" si="50"/>
        <v>4526.447328497653</v>
      </c>
      <c r="R464" s="117">
        <f t="shared" si="49"/>
        <v>4526.447328497653</v>
      </c>
      <c r="S464" s="117">
        <f t="shared" si="49"/>
        <v>4526.447328497653</v>
      </c>
      <c r="T464" s="117">
        <f t="shared" si="49"/>
        <v>4526.447328497653</v>
      </c>
      <c r="U464" s="117">
        <f t="shared" si="49"/>
        <v>4526.447328497653</v>
      </c>
      <c r="V464" s="117">
        <f t="shared" si="49"/>
        <v>4526.447328497653</v>
      </c>
      <c r="Y464" s="34" t="s">
        <v>368</v>
      </c>
      <c r="Z464" s="56" t="s">
        <v>142</v>
      </c>
      <c r="AB464" s="53">
        <v>4507.9646733369718</v>
      </c>
      <c r="AC464" s="53">
        <v>4507.9646733369718</v>
      </c>
      <c r="AD464" s="53">
        <v>4507.9646733369718</v>
      </c>
      <c r="AE464" s="53">
        <v>4507.9646733369718</v>
      </c>
      <c r="AF464" s="53">
        <v>4507.9646733369718</v>
      </c>
      <c r="AG464" s="53">
        <v>4507.9646733369718</v>
      </c>
    </row>
    <row r="465" spans="1:33" x14ac:dyDescent="0.35">
      <c r="A465" s="106"/>
      <c r="B465" s="56" t="s">
        <v>143</v>
      </c>
      <c r="C465" s="40"/>
      <c r="E465" s="118">
        <f t="shared" si="48"/>
        <v>9747.8131911241417</v>
      </c>
      <c r="F465" s="118">
        <f t="shared" si="48"/>
        <v>9688.9159398344764</v>
      </c>
      <c r="G465" s="118">
        <f t="shared" si="48"/>
        <v>9750.411743415385</v>
      </c>
      <c r="H465" s="118">
        <f t="shared" si="48"/>
        <v>9745.2451993331197</v>
      </c>
      <c r="I465" s="118">
        <f t="shared" si="48"/>
        <v>9740.081392897062</v>
      </c>
      <c r="J465" s="118">
        <f t="shared" si="48"/>
        <v>9734.9203226565933</v>
      </c>
      <c r="K465" s="114"/>
      <c r="N465" s="34"/>
      <c r="O465" s="56" t="s">
        <v>143</v>
      </c>
      <c r="Q465" s="117">
        <f t="shared" si="50"/>
        <v>8986.8219652298976</v>
      </c>
      <c r="R465" s="117">
        <f t="shared" si="49"/>
        <v>8986.8219652298976</v>
      </c>
      <c r="S465" s="117">
        <f t="shared" si="49"/>
        <v>8986.8219652298976</v>
      </c>
      <c r="T465" s="117">
        <f t="shared" si="49"/>
        <v>8986.8219652298976</v>
      </c>
      <c r="U465" s="117">
        <f t="shared" si="49"/>
        <v>8986.8219652298976</v>
      </c>
      <c r="V465" s="117">
        <f t="shared" si="49"/>
        <v>8986.8219652298976</v>
      </c>
      <c r="Y465" s="34"/>
      <c r="Z465" s="56" t="s">
        <v>143</v>
      </c>
      <c r="AB465" s="53">
        <v>8950.1264467980254</v>
      </c>
      <c r="AC465" s="53">
        <v>8950.1264467980254</v>
      </c>
      <c r="AD465" s="53">
        <v>8950.1264467980254</v>
      </c>
      <c r="AE465" s="53">
        <v>8950.1264467980254</v>
      </c>
      <c r="AF465" s="53">
        <v>8950.1264467980254</v>
      </c>
      <c r="AG465" s="53">
        <v>8950.1264467980254</v>
      </c>
    </row>
    <row r="466" spans="1:33" x14ac:dyDescent="0.35">
      <c r="A466" s="107"/>
      <c r="B466" s="56" t="s">
        <v>144</v>
      </c>
      <c r="C466" s="40"/>
      <c r="E466" s="118">
        <f t="shared" si="48"/>
        <v>14863.47348060665</v>
      </c>
      <c r="F466" s="118">
        <f t="shared" si="48"/>
        <v>14773.666903945776</v>
      </c>
      <c r="G466" s="118">
        <f t="shared" si="48"/>
        <v>14867.435755253442</v>
      </c>
      <c r="H466" s="118">
        <f t="shared" si="48"/>
        <v>14859.557804635444</v>
      </c>
      <c r="I466" s="118">
        <f t="shared" si="48"/>
        <v>14851.684028382613</v>
      </c>
      <c r="J466" s="118">
        <f t="shared" si="48"/>
        <v>14843.814424283037</v>
      </c>
      <c r="K466" s="114"/>
      <c r="N466" s="34"/>
      <c r="O466" s="56" t="s">
        <v>144</v>
      </c>
      <c r="Q466" s="117">
        <f>AB466*$T$426</f>
        <v>13703.113440536059</v>
      </c>
      <c r="R466" s="117">
        <f t="shared" si="49"/>
        <v>13703.113440536059</v>
      </c>
      <c r="S466" s="117">
        <f t="shared" si="49"/>
        <v>13703.113440536059</v>
      </c>
      <c r="T466" s="117">
        <f t="shared" si="49"/>
        <v>13703.113440536059</v>
      </c>
      <c r="U466" s="117">
        <f t="shared" si="49"/>
        <v>13703.113440536059</v>
      </c>
      <c r="V466" s="117">
        <f t="shared" si="49"/>
        <v>13703.113440536059</v>
      </c>
      <c r="Y466" s="34"/>
      <c r="Z466" s="56" t="s">
        <v>144</v>
      </c>
      <c r="AB466" s="53">
        <v>13647.160084190877</v>
      </c>
      <c r="AC466" s="53">
        <v>13647.160084190877</v>
      </c>
      <c r="AD466" s="53">
        <v>13647.160084190877</v>
      </c>
      <c r="AE466" s="53">
        <v>13647.160084190877</v>
      </c>
      <c r="AF466" s="53">
        <v>13647.160084190877</v>
      </c>
      <c r="AG466" s="53">
        <v>13647.160084190877</v>
      </c>
    </row>
    <row r="467" spans="1:33" x14ac:dyDescent="0.35">
      <c r="K467" s="114"/>
      <c r="N467" s="14"/>
      <c r="Y467" s="14"/>
    </row>
    <row r="468" spans="1:33" x14ac:dyDescent="0.35">
      <c r="A468" s="109"/>
      <c r="B468" s="56" t="s">
        <v>57</v>
      </c>
      <c r="C468" s="110"/>
      <c r="E468" s="53">
        <f t="shared" ref="E468:E476" si="51">Q468*E$12</f>
        <v>157.04510721034845</v>
      </c>
      <c r="F468" s="53">
        <f t="shared" ref="F468:F476" si="52">R468*F$12</f>
        <v>156.09622514194746</v>
      </c>
      <c r="G468" s="53">
        <f t="shared" ref="G468:G476" si="53">S468*G$12</f>
        <v>157.08697197685237</v>
      </c>
      <c r="H468" s="53">
        <f t="shared" ref="H468:H476" si="54">T468*H$12</f>
        <v>157.00373479807206</v>
      </c>
      <c r="I468" s="53">
        <f t="shared" ref="I468:I476" si="55">U468*I$12</f>
        <v>156.92054172497313</v>
      </c>
      <c r="J468" s="53">
        <f t="shared" ref="J468:J476" si="56">V468*J$12</f>
        <v>156.83739273418485</v>
      </c>
      <c r="K468" s="114"/>
      <c r="O468" s="56" t="s">
        <v>57</v>
      </c>
      <c r="Q468" s="117">
        <f>AB468*$T$426</f>
        <v>144.7849267664397</v>
      </c>
      <c r="R468" s="117">
        <f t="shared" ref="R468:V476" si="57">AC468*$T$426</f>
        <v>144.7849267664397</v>
      </c>
      <c r="S468" s="117">
        <f t="shared" si="57"/>
        <v>144.7849267664397</v>
      </c>
      <c r="T468" s="117">
        <f t="shared" si="57"/>
        <v>144.7849267664397</v>
      </c>
      <c r="U468" s="117">
        <f t="shared" si="57"/>
        <v>144.7849267664397</v>
      </c>
      <c r="V468" s="117">
        <f t="shared" si="57"/>
        <v>144.7849267664397</v>
      </c>
      <c r="Z468" s="56" t="s">
        <v>57</v>
      </c>
      <c r="AB468" s="53">
        <v>144.19373246334001</v>
      </c>
      <c r="AC468" s="53">
        <v>144.19373246334001</v>
      </c>
      <c r="AD468" s="53">
        <v>144.19373246334001</v>
      </c>
      <c r="AE468" s="53">
        <v>144.19373246334001</v>
      </c>
      <c r="AF468" s="53">
        <v>144.19373246334001</v>
      </c>
      <c r="AG468" s="53">
        <v>144.19373246334001</v>
      </c>
    </row>
    <row r="469" spans="1:33" x14ac:dyDescent="0.35">
      <c r="A469" s="251"/>
      <c r="B469" s="56" t="s">
        <v>58</v>
      </c>
      <c r="C469" s="110"/>
      <c r="E469" s="53">
        <f t="shared" si="51"/>
        <v>1638.983632493914</v>
      </c>
      <c r="F469" s="53">
        <f t="shared" si="52"/>
        <v>1629.0807313026457</v>
      </c>
      <c r="G469" s="53">
        <f t="shared" si="53"/>
        <v>1639.4205494300536</v>
      </c>
      <c r="H469" s="53">
        <f t="shared" si="54"/>
        <v>1638.5518539574011</v>
      </c>
      <c r="I469" s="53">
        <f t="shared" si="55"/>
        <v>1637.6836187887411</v>
      </c>
      <c r="J469" s="53">
        <f t="shared" si="56"/>
        <v>1636.8158436801675</v>
      </c>
      <c r="K469" s="114"/>
      <c r="O469" s="56" t="s">
        <v>58</v>
      </c>
      <c r="Q469" s="117">
        <f>AB469*$T$426</f>
        <v>1511.0316355426564</v>
      </c>
      <c r="R469" s="117">
        <f t="shared" ref="R469" si="58">AC469*$T$426</f>
        <v>1511.0316355426564</v>
      </c>
      <c r="S469" s="117">
        <f t="shared" ref="S469" si="59">AD469*$T$426</f>
        <v>1511.0316355426564</v>
      </c>
      <c r="T469" s="117">
        <f t="shared" ref="T469" si="60">AE469*$T$426</f>
        <v>1511.0316355426564</v>
      </c>
      <c r="U469" s="117">
        <f t="shared" ref="U469" si="61">AF469*$T$426</f>
        <v>1511.0316355426564</v>
      </c>
      <c r="V469" s="117">
        <f t="shared" ref="V469" si="62">AG469*$T$426</f>
        <v>1511.0316355426564</v>
      </c>
      <c r="Z469" s="56" t="s">
        <v>58</v>
      </c>
      <c r="AB469" s="53">
        <v>1504.8617025621515</v>
      </c>
      <c r="AC469" s="53">
        <v>1504.8617025621515</v>
      </c>
      <c r="AD469" s="53">
        <v>1504.8617025621515</v>
      </c>
      <c r="AE469" s="53">
        <v>1504.8617025621515</v>
      </c>
      <c r="AF469" s="53">
        <v>1504.8617025621515</v>
      </c>
      <c r="AG469" s="53">
        <v>1504.8617025621515</v>
      </c>
    </row>
    <row r="470" spans="1:33" x14ac:dyDescent="0.35">
      <c r="B470" s="56" t="s">
        <v>436</v>
      </c>
      <c r="C470" s="40"/>
      <c r="E470" s="53">
        <f t="shared" si="51"/>
        <v>157.04510721034899</v>
      </c>
      <c r="F470" s="53">
        <f t="shared" si="52"/>
        <v>156.096225141948</v>
      </c>
      <c r="G470" s="53">
        <f t="shared" si="53"/>
        <v>157.08697197685288</v>
      </c>
      <c r="H470" s="53">
        <f t="shared" si="54"/>
        <v>157.0037347980726</v>
      </c>
      <c r="I470" s="53">
        <f t="shared" si="55"/>
        <v>156.92054172497365</v>
      </c>
      <c r="J470" s="53">
        <f t="shared" si="56"/>
        <v>156.83739273418536</v>
      </c>
      <c r="K470" s="114"/>
      <c r="N470" s="34" t="s">
        <v>145</v>
      </c>
      <c r="O470" s="56" t="s">
        <v>436</v>
      </c>
      <c r="Q470" s="117">
        <f t="shared" ref="Q470:Q533" si="63">AB470*$T$426</f>
        <v>144.78492676644018</v>
      </c>
      <c r="R470" s="117">
        <f t="shared" si="57"/>
        <v>144.78492676644018</v>
      </c>
      <c r="S470" s="117">
        <f t="shared" si="57"/>
        <v>144.78492676644018</v>
      </c>
      <c r="T470" s="117">
        <f t="shared" si="57"/>
        <v>144.78492676644018</v>
      </c>
      <c r="U470" s="117">
        <f t="shared" si="57"/>
        <v>144.78492676644018</v>
      </c>
      <c r="V470" s="117">
        <f t="shared" si="57"/>
        <v>144.78492676644018</v>
      </c>
      <c r="Y470" s="34" t="s">
        <v>145</v>
      </c>
      <c r="Z470" s="56" t="s">
        <v>436</v>
      </c>
      <c r="AB470" s="53">
        <v>144.1937324633405</v>
      </c>
      <c r="AC470" s="53">
        <v>144.1937324633405</v>
      </c>
      <c r="AD470" s="53">
        <v>144.1937324633405</v>
      </c>
      <c r="AE470" s="53">
        <v>144.1937324633405</v>
      </c>
      <c r="AF470" s="53">
        <v>144.1937324633405</v>
      </c>
      <c r="AG470" s="53">
        <v>144.1937324633405</v>
      </c>
    </row>
    <row r="471" spans="1:33" x14ac:dyDescent="0.35">
      <c r="A471" s="106" t="s">
        <v>145</v>
      </c>
      <c r="B471" s="56" t="s">
        <v>437</v>
      </c>
      <c r="C471" s="40"/>
      <c r="E471" s="53">
        <f t="shared" si="51"/>
        <v>657.70435470488985</v>
      </c>
      <c r="F471" s="53">
        <f t="shared" si="52"/>
        <v>653.73043995151386</v>
      </c>
      <c r="G471" s="53">
        <f t="shared" si="53"/>
        <v>657.87968419924619</v>
      </c>
      <c r="H471" s="53">
        <f t="shared" si="54"/>
        <v>657.5310871883006</v>
      </c>
      <c r="I471" s="53">
        <f t="shared" si="55"/>
        <v>657.182674891793</v>
      </c>
      <c r="J471" s="53">
        <f t="shared" si="56"/>
        <v>656.83444721184674</v>
      </c>
      <c r="K471" s="114"/>
      <c r="N471" s="34"/>
      <c r="O471" s="56" t="s">
        <v>437</v>
      </c>
      <c r="Q471" s="117">
        <f t="shared" ref="Q471" si="64">AB471*$T$426</f>
        <v>606.35876227821177</v>
      </c>
      <c r="R471" s="117">
        <f t="shared" ref="R471" si="65">AC471*$T$426</f>
        <v>606.35876227821177</v>
      </c>
      <c r="S471" s="117">
        <f t="shared" ref="S471" si="66">AD471*$T$426</f>
        <v>606.35876227821177</v>
      </c>
      <c r="T471" s="117">
        <f t="shared" ref="T471" si="67">AE471*$T$426</f>
        <v>606.35876227821177</v>
      </c>
      <c r="U471" s="117">
        <f t="shared" ref="U471" si="68">AF471*$T$426</f>
        <v>606.35876227821177</v>
      </c>
      <c r="V471" s="117">
        <f t="shared" ref="V471" si="69">AG471*$T$426</f>
        <v>606.35876227821177</v>
      </c>
      <c r="Y471" s="34"/>
      <c r="Z471" s="56" t="s">
        <v>437</v>
      </c>
      <c r="AB471" s="53">
        <v>603.88284262345564</v>
      </c>
      <c r="AC471" s="53">
        <v>603.88284262345564</v>
      </c>
      <c r="AD471" s="53">
        <v>603.88284262345564</v>
      </c>
      <c r="AE471" s="53">
        <v>603.88284262345564</v>
      </c>
      <c r="AF471" s="53">
        <v>603.88284262345564</v>
      </c>
      <c r="AG471" s="53">
        <v>603.88284262345564</v>
      </c>
    </row>
    <row r="472" spans="1:33" x14ac:dyDescent="0.35">
      <c r="A472" s="106"/>
      <c r="B472" s="56" t="s">
        <v>438</v>
      </c>
      <c r="C472" s="40"/>
      <c r="E472" s="53">
        <f t="shared" si="51"/>
        <v>157.04510721034899</v>
      </c>
      <c r="F472" s="53">
        <f t="shared" si="52"/>
        <v>156.096225141948</v>
      </c>
      <c r="G472" s="53">
        <f t="shared" si="53"/>
        <v>157.08697197685288</v>
      </c>
      <c r="H472" s="53">
        <f t="shared" si="54"/>
        <v>157.0037347980726</v>
      </c>
      <c r="I472" s="53">
        <f t="shared" si="55"/>
        <v>156.92054172497365</v>
      </c>
      <c r="J472" s="53">
        <f t="shared" si="56"/>
        <v>156.83739273418536</v>
      </c>
      <c r="K472" s="114"/>
      <c r="N472" s="34"/>
      <c r="O472" s="56" t="s">
        <v>438</v>
      </c>
      <c r="Q472" s="117">
        <f t="shared" si="63"/>
        <v>144.78492676644018</v>
      </c>
      <c r="R472" s="117">
        <f t="shared" si="57"/>
        <v>144.78492676644018</v>
      </c>
      <c r="S472" s="117">
        <f t="shared" si="57"/>
        <v>144.78492676644018</v>
      </c>
      <c r="T472" s="117">
        <f t="shared" si="57"/>
        <v>144.78492676644018</v>
      </c>
      <c r="U472" s="117">
        <f t="shared" si="57"/>
        <v>144.78492676644018</v>
      </c>
      <c r="V472" s="117">
        <f t="shared" si="57"/>
        <v>144.78492676644018</v>
      </c>
      <c r="Y472" s="34"/>
      <c r="Z472" s="56" t="s">
        <v>438</v>
      </c>
      <c r="AB472" s="53">
        <v>144.1937324633405</v>
      </c>
      <c r="AC472" s="53">
        <v>144.1937324633405</v>
      </c>
      <c r="AD472" s="53">
        <v>144.1937324633405</v>
      </c>
      <c r="AE472" s="53">
        <v>144.1937324633405</v>
      </c>
      <c r="AF472" s="53">
        <v>144.1937324633405</v>
      </c>
      <c r="AG472" s="53">
        <v>144.1937324633405</v>
      </c>
    </row>
    <row r="473" spans="1:33" x14ac:dyDescent="0.35">
      <c r="A473" s="106"/>
      <c r="B473" s="56" t="s">
        <v>439</v>
      </c>
      <c r="C473" s="40"/>
      <c r="E473" s="53">
        <f t="shared" si="51"/>
        <v>657.70435470488985</v>
      </c>
      <c r="F473" s="53">
        <f t="shared" si="52"/>
        <v>653.73043995151386</v>
      </c>
      <c r="G473" s="53">
        <f t="shared" si="53"/>
        <v>657.87968419924619</v>
      </c>
      <c r="H473" s="53">
        <f t="shared" si="54"/>
        <v>657.5310871883006</v>
      </c>
      <c r="I473" s="53">
        <f t="shared" si="55"/>
        <v>657.182674891793</v>
      </c>
      <c r="J473" s="53">
        <f t="shared" si="56"/>
        <v>656.83444721184674</v>
      </c>
      <c r="K473" s="114"/>
      <c r="N473" s="34"/>
      <c r="O473" s="56" t="s">
        <v>439</v>
      </c>
      <c r="Q473" s="117">
        <f t="shared" ref="Q473" si="70">AB473*$T$426</f>
        <v>606.35876227821177</v>
      </c>
      <c r="R473" s="117">
        <f t="shared" ref="R473" si="71">AC473*$T$426</f>
        <v>606.35876227821177</v>
      </c>
      <c r="S473" s="117">
        <f t="shared" ref="S473" si="72">AD473*$T$426</f>
        <v>606.35876227821177</v>
      </c>
      <c r="T473" s="117">
        <f t="shared" ref="T473" si="73">AE473*$T$426</f>
        <v>606.35876227821177</v>
      </c>
      <c r="U473" s="117">
        <f t="shared" ref="U473" si="74">AF473*$T$426</f>
        <v>606.35876227821177</v>
      </c>
      <c r="V473" s="117">
        <f t="shared" ref="V473" si="75">AG473*$T$426</f>
        <v>606.35876227821177</v>
      </c>
      <c r="Y473" s="34"/>
      <c r="Z473" s="56" t="s">
        <v>439</v>
      </c>
      <c r="AB473" s="53">
        <v>603.88284262345564</v>
      </c>
      <c r="AC473" s="53">
        <v>603.88284262345564</v>
      </c>
      <c r="AD473" s="53">
        <v>603.88284262345564</v>
      </c>
      <c r="AE473" s="53">
        <v>603.88284262345564</v>
      </c>
      <c r="AF473" s="53">
        <v>603.88284262345564</v>
      </c>
      <c r="AG473" s="53">
        <v>603.88284262345564</v>
      </c>
    </row>
    <row r="474" spans="1:33" x14ac:dyDescent="0.35">
      <c r="A474" s="111"/>
      <c r="B474" s="56"/>
      <c r="C474" s="40"/>
      <c r="E474" s="53">
        <f t="shared" si="51"/>
        <v>248.47879776807008</v>
      </c>
      <c r="F474" s="53">
        <f t="shared" si="52"/>
        <v>246.97746429918237</v>
      </c>
      <c r="G474" s="53">
        <f t="shared" si="53"/>
        <v>248.54503674255656</v>
      </c>
      <c r="H474" s="53">
        <f t="shared" si="54"/>
        <v>248.41333780280399</v>
      </c>
      <c r="I474" s="53">
        <f t="shared" si="55"/>
        <v>248.28170864763032</v>
      </c>
      <c r="J474" s="53">
        <f t="shared" si="56"/>
        <v>248.15014924005817</v>
      </c>
      <c r="K474" s="114"/>
      <c r="O474" s="8"/>
      <c r="Q474" s="117">
        <f t="shared" si="63"/>
        <v>229.08058185904679</v>
      </c>
      <c r="R474" s="117">
        <f t="shared" si="57"/>
        <v>229.08058185904679</v>
      </c>
      <c r="S474" s="117">
        <f t="shared" si="57"/>
        <v>229.08058185904679</v>
      </c>
      <c r="T474" s="117">
        <f t="shared" si="57"/>
        <v>229.08058185904679</v>
      </c>
      <c r="U474" s="117">
        <f t="shared" si="57"/>
        <v>229.08058185904679</v>
      </c>
      <c r="V474" s="117">
        <f t="shared" si="57"/>
        <v>229.08058185904679</v>
      </c>
      <c r="Z474" s="8"/>
      <c r="AB474" s="53">
        <v>228.14518659401134</v>
      </c>
      <c r="AC474" s="53">
        <v>228.14518659401134</v>
      </c>
      <c r="AD474" s="53">
        <v>228.14518659401134</v>
      </c>
      <c r="AE474" s="53">
        <v>228.14518659401134</v>
      </c>
      <c r="AF474" s="53">
        <v>228.14518659401134</v>
      </c>
      <c r="AG474" s="53">
        <v>228.14518659401134</v>
      </c>
    </row>
    <row r="475" spans="1:33" x14ac:dyDescent="0.35">
      <c r="A475" s="106" t="s">
        <v>146</v>
      </c>
      <c r="B475" s="56" t="s">
        <v>77</v>
      </c>
      <c r="C475" s="40"/>
      <c r="E475" s="53">
        <f t="shared" si="51"/>
        <v>248.47879776807008</v>
      </c>
      <c r="F475" s="53">
        <f t="shared" si="52"/>
        <v>246.97746429918237</v>
      </c>
      <c r="G475" s="53">
        <f t="shared" si="53"/>
        <v>248.54503674255656</v>
      </c>
      <c r="H475" s="53">
        <f t="shared" si="54"/>
        <v>248.41333780280399</v>
      </c>
      <c r="I475" s="53">
        <f t="shared" si="55"/>
        <v>248.28170864763032</v>
      </c>
      <c r="J475" s="53">
        <f t="shared" si="56"/>
        <v>248.15014924005817</v>
      </c>
      <c r="K475" s="114"/>
      <c r="N475" s="34" t="s">
        <v>146</v>
      </c>
      <c r="O475" s="56" t="s">
        <v>77</v>
      </c>
      <c r="Q475" s="117">
        <f t="shared" si="63"/>
        <v>229.08058185904679</v>
      </c>
      <c r="R475" s="117">
        <f t="shared" si="57"/>
        <v>229.08058185904679</v>
      </c>
      <c r="S475" s="117">
        <f t="shared" si="57"/>
        <v>229.08058185904679</v>
      </c>
      <c r="T475" s="117">
        <f t="shared" si="57"/>
        <v>229.08058185904679</v>
      </c>
      <c r="U475" s="117">
        <f t="shared" si="57"/>
        <v>229.08058185904679</v>
      </c>
      <c r="V475" s="117">
        <f t="shared" si="57"/>
        <v>229.08058185904679</v>
      </c>
      <c r="Y475" s="34" t="s">
        <v>146</v>
      </c>
      <c r="Z475" s="56" t="s">
        <v>77</v>
      </c>
      <c r="AB475" s="53">
        <v>228.14518659401134</v>
      </c>
      <c r="AC475" s="53">
        <v>228.14518659401134</v>
      </c>
      <c r="AD475" s="53">
        <v>228.14518659401134</v>
      </c>
      <c r="AE475" s="53">
        <v>228.14518659401134</v>
      </c>
      <c r="AF475" s="53">
        <v>228.14518659401134</v>
      </c>
      <c r="AG475" s="53">
        <v>228.14518659401134</v>
      </c>
    </row>
    <row r="476" spans="1:33" x14ac:dyDescent="0.35">
      <c r="A476" s="107"/>
      <c r="B476" s="56" t="s">
        <v>80</v>
      </c>
      <c r="C476" s="40"/>
      <c r="E476" s="53">
        <f t="shared" si="51"/>
        <v>248.47879776807008</v>
      </c>
      <c r="F476" s="53">
        <f t="shared" si="52"/>
        <v>246.97746429918237</v>
      </c>
      <c r="G476" s="53">
        <f t="shared" si="53"/>
        <v>248.54503674255656</v>
      </c>
      <c r="H476" s="53">
        <f t="shared" si="54"/>
        <v>248.41333780280399</v>
      </c>
      <c r="I476" s="53">
        <f t="shared" si="55"/>
        <v>248.28170864763032</v>
      </c>
      <c r="J476" s="53">
        <f t="shared" si="56"/>
        <v>248.15014924005817</v>
      </c>
      <c r="K476" s="114"/>
      <c r="N476" s="34"/>
      <c r="O476" s="56" t="s">
        <v>80</v>
      </c>
      <c r="Q476" s="117">
        <f t="shared" si="63"/>
        <v>229.08058185904679</v>
      </c>
      <c r="R476" s="117">
        <f t="shared" si="57"/>
        <v>229.08058185904679</v>
      </c>
      <c r="S476" s="117">
        <f t="shared" si="57"/>
        <v>229.08058185904679</v>
      </c>
      <c r="T476" s="117">
        <f t="shared" si="57"/>
        <v>229.08058185904679</v>
      </c>
      <c r="U476" s="117">
        <f t="shared" si="57"/>
        <v>229.08058185904679</v>
      </c>
      <c r="V476" s="117">
        <f t="shared" si="57"/>
        <v>229.08058185904679</v>
      </c>
      <c r="Y476" s="34"/>
      <c r="Z476" s="56" t="s">
        <v>80</v>
      </c>
      <c r="AB476" s="53">
        <v>228.14518659401134</v>
      </c>
      <c r="AC476" s="53">
        <v>228.14518659401134</v>
      </c>
      <c r="AD476" s="53">
        <v>228.14518659401134</v>
      </c>
      <c r="AE476" s="53">
        <v>228.14518659401134</v>
      </c>
      <c r="AF476" s="53">
        <v>228.14518659401134</v>
      </c>
      <c r="AG476" s="53">
        <v>228.14518659401134</v>
      </c>
    </row>
    <row r="477" spans="1:33" x14ac:dyDescent="0.35">
      <c r="A477" s="93"/>
      <c r="K477" s="114"/>
    </row>
    <row r="478" spans="1:33" x14ac:dyDescent="0.35">
      <c r="A478" s="113"/>
      <c r="B478" s="56" t="s">
        <v>57</v>
      </c>
      <c r="C478" s="40"/>
      <c r="E478" s="53">
        <f t="shared" ref="E478:E490" si="76">Q478*E$12</f>
        <v>157.04510721034899</v>
      </c>
      <c r="F478" s="53">
        <f t="shared" ref="F478:F490" si="77">R478*F$12</f>
        <v>156.096225141948</v>
      </c>
      <c r="G478" s="53">
        <f t="shared" ref="G478:G490" si="78">S478*G$12</f>
        <v>157.08697197685288</v>
      </c>
      <c r="H478" s="53">
        <f t="shared" ref="H478:H490" si="79">T478*H$12</f>
        <v>157.0037347980726</v>
      </c>
      <c r="I478" s="53">
        <f t="shared" ref="I478:I490" si="80">U478*I$12</f>
        <v>156.92054172497365</v>
      </c>
      <c r="J478" s="53">
        <f t="shared" ref="J478:J490" si="81">V478*J$12</f>
        <v>156.83739273418536</v>
      </c>
      <c r="K478" s="114"/>
      <c r="O478" s="56" t="s">
        <v>57</v>
      </c>
      <c r="P478" s="40"/>
      <c r="Q478" s="117">
        <f t="shared" si="63"/>
        <v>144.78492676644018</v>
      </c>
      <c r="R478" s="117">
        <f t="shared" ref="R478:R490" si="82">AC478*$T$426</f>
        <v>144.78492676644018</v>
      </c>
      <c r="S478" s="117">
        <f t="shared" ref="S478:S490" si="83">AD478*$T$426</f>
        <v>144.78492676644018</v>
      </c>
      <c r="T478" s="117">
        <f t="shared" ref="T478:T490" si="84">AE478*$T$426</f>
        <v>144.78492676644018</v>
      </c>
      <c r="U478" s="117">
        <f t="shared" ref="U478:U490" si="85">AF478*$T$426</f>
        <v>144.78492676644018</v>
      </c>
      <c r="V478" s="117">
        <f t="shared" ref="V478:V490" si="86">AG478*$T$426</f>
        <v>144.78492676644018</v>
      </c>
      <c r="Z478" s="56" t="s">
        <v>57</v>
      </c>
      <c r="AA478" s="40"/>
      <c r="AB478" s="53">
        <v>144.1937324633405</v>
      </c>
      <c r="AC478" s="53">
        <v>144.1937324633405</v>
      </c>
      <c r="AD478" s="53">
        <v>144.1937324633405</v>
      </c>
      <c r="AE478" s="53">
        <v>144.1937324633405</v>
      </c>
      <c r="AF478" s="53">
        <v>144.1937324633405</v>
      </c>
      <c r="AG478" s="53">
        <v>144.1937324633405</v>
      </c>
    </row>
    <row r="479" spans="1:33" x14ac:dyDescent="0.35">
      <c r="A479" s="54"/>
      <c r="B479" s="56" t="s">
        <v>58</v>
      </c>
      <c r="C479" s="40"/>
      <c r="E479" s="53">
        <f t="shared" si="76"/>
        <v>1638.983632493914</v>
      </c>
      <c r="F479" s="53">
        <f t="shared" si="77"/>
        <v>1629.0807313026457</v>
      </c>
      <c r="G479" s="53">
        <f t="shared" si="78"/>
        <v>1639.4205494300536</v>
      </c>
      <c r="H479" s="53">
        <f t="shared" si="79"/>
        <v>1638.5518539574011</v>
      </c>
      <c r="I479" s="53">
        <f t="shared" si="80"/>
        <v>1637.6836187887411</v>
      </c>
      <c r="J479" s="53">
        <f t="shared" si="81"/>
        <v>1636.8158436801675</v>
      </c>
      <c r="K479" s="114"/>
      <c r="N479" s="34"/>
      <c r="O479" s="56" t="s">
        <v>58</v>
      </c>
      <c r="P479" s="40"/>
      <c r="Q479" s="117">
        <f t="shared" si="63"/>
        <v>1511.0316355426564</v>
      </c>
      <c r="R479" s="117">
        <f t="shared" si="82"/>
        <v>1511.0316355426564</v>
      </c>
      <c r="S479" s="117">
        <f t="shared" si="83"/>
        <v>1511.0316355426564</v>
      </c>
      <c r="T479" s="117">
        <f t="shared" si="84"/>
        <v>1511.0316355426564</v>
      </c>
      <c r="U479" s="117">
        <f t="shared" si="85"/>
        <v>1511.0316355426564</v>
      </c>
      <c r="V479" s="117">
        <f t="shared" si="86"/>
        <v>1511.0316355426564</v>
      </c>
      <c r="Y479" s="34"/>
      <c r="Z479" s="56" t="s">
        <v>58</v>
      </c>
      <c r="AA479" s="40"/>
      <c r="AB479" s="53">
        <v>1504.8617025621515</v>
      </c>
      <c r="AC479" s="53">
        <v>1504.8617025621515</v>
      </c>
      <c r="AD479" s="53">
        <v>1504.8617025621515</v>
      </c>
      <c r="AE479" s="53">
        <v>1504.8617025621515</v>
      </c>
      <c r="AF479" s="53">
        <v>1504.8617025621515</v>
      </c>
      <c r="AG479" s="53">
        <v>1504.8617025621515</v>
      </c>
    </row>
    <row r="480" spans="1:33" x14ac:dyDescent="0.35">
      <c r="A480" s="54"/>
      <c r="B480" s="56" t="s">
        <v>60</v>
      </c>
      <c r="C480" s="40"/>
      <c r="E480" s="53">
        <f t="shared" si="76"/>
        <v>2243.0834590631689</v>
      </c>
      <c r="F480" s="53">
        <f t="shared" si="77"/>
        <v>2229.530526978624</v>
      </c>
      <c r="G480" s="53">
        <f t="shared" si="78"/>
        <v>2243.6814157071581</v>
      </c>
      <c r="H480" s="53">
        <f t="shared" si="79"/>
        <v>2242.4925347402964</v>
      </c>
      <c r="I480" s="53">
        <f t="shared" si="80"/>
        <v>2241.3042837371822</v>
      </c>
      <c r="J480" s="53">
        <f t="shared" si="81"/>
        <v>2240.1166623640111</v>
      </c>
      <c r="K480" s="114"/>
      <c r="N480" s="34"/>
      <c r="O480" s="56" t="s">
        <v>60</v>
      </c>
      <c r="P480" s="40"/>
      <c r="Q480" s="117">
        <f t="shared" si="63"/>
        <v>2067.9706621899318</v>
      </c>
      <c r="R480" s="117">
        <f t="shared" si="82"/>
        <v>2067.9706621899318</v>
      </c>
      <c r="S480" s="117">
        <f t="shared" si="83"/>
        <v>2067.9706621899318</v>
      </c>
      <c r="T480" s="117">
        <f t="shared" si="84"/>
        <v>2067.9706621899318</v>
      </c>
      <c r="U480" s="117">
        <f t="shared" si="85"/>
        <v>2067.9706621899318</v>
      </c>
      <c r="V480" s="117">
        <f t="shared" si="86"/>
        <v>2067.9706621899318</v>
      </c>
      <c r="Y480" s="34"/>
      <c r="Z480" s="56" t="s">
        <v>60</v>
      </c>
      <c r="AA480" s="40"/>
      <c r="AB480" s="53">
        <v>2059.5266031171514</v>
      </c>
      <c r="AC480" s="53">
        <v>2059.5266031171514</v>
      </c>
      <c r="AD480" s="53">
        <v>2059.5266031171514</v>
      </c>
      <c r="AE480" s="53">
        <v>2059.5266031171514</v>
      </c>
      <c r="AF480" s="53">
        <v>2059.5266031171514</v>
      </c>
      <c r="AG480" s="53">
        <v>2059.5266031171514</v>
      </c>
    </row>
    <row r="481" spans="1:33" x14ac:dyDescent="0.35">
      <c r="A481" s="80"/>
      <c r="B481" s="56" t="s">
        <v>61</v>
      </c>
      <c r="C481" s="40"/>
      <c r="E481" s="53">
        <f t="shared" si="76"/>
        <v>2397.8531058338845</v>
      </c>
      <c r="F481" s="53">
        <f t="shared" si="77"/>
        <v>2383.3650402379417</v>
      </c>
      <c r="G481" s="53">
        <f t="shared" si="78"/>
        <v>2398.4923206567437</v>
      </c>
      <c r="H481" s="53">
        <f t="shared" si="79"/>
        <v>2397.2214085525429</v>
      </c>
      <c r="I481" s="53">
        <f t="shared" si="80"/>
        <v>2395.9511698787142</v>
      </c>
      <c r="J481" s="53">
        <f t="shared" si="81"/>
        <v>2394.6816042784208</v>
      </c>
      <c r="K481" s="114"/>
      <c r="N481" s="34"/>
      <c r="O481" s="56" t="s">
        <v>61</v>
      </c>
      <c r="P481" s="40"/>
      <c r="Q481" s="117">
        <f t="shared" si="63"/>
        <v>2210.6577689162291</v>
      </c>
      <c r="R481" s="117">
        <f t="shared" si="82"/>
        <v>2210.6577689162291</v>
      </c>
      <c r="S481" s="117">
        <f t="shared" si="83"/>
        <v>2210.6577689162291</v>
      </c>
      <c r="T481" s="117">
        <f t="shared" si="84"/>
        <v>2210.6577689162291</v>
      </c>
      <c r="U481" s="117">
        <f t="shared" si="85"/>
        <v>2210.6577689162291</v>
      </c>
      <c r="V481" s="117">
        <f t="shared" si="86"/>
        <v>2210.6577689162291</v>
      </c>
      <c r="Y481" s="34"/>
      <c r="Z481" s="56" t="s">
        <v>61</v>
      </c>
      <c r="AA481" s="40"/>
      <c r="AB481" s="53">
        <v>2201.6310814821522</v>
      </c>
      <c r="AC481" s="53">
        <v>2201.6310814821522</v>
      </c>
      <c r="AD481" s="53">
        <v>2201.6310814821522</v>
      </c>
      <c r="AE481" s="53">
        <v>2201.6310814821522</v>
      </c>
      <c r="AF481" s="53">
        <v>2201.6310814821522</v>
      </c>
      <c r="AG481" s="53">
        <v>2201.6310814821522</v>
      </c>
    </row>
    <row r="482" spans="1:33" x14ac:dyDescent="0.35">
      <c r="A482" s="80"/>
      <c r="B482" s="56" t="s">
        <v>62</v>
      </c>
      <c r="C482" s="40"/>
      <c r="E482" s="53">
        <f t="shared" si="76"/>
        <v>5530.3757213371182</v>
      </c>
      <c r="F482" s="53">
        <f t="shared" si="77"/>
        <v>5496.9606443142593</v>
      </c>
      <c r="G482" s="53">
        <f t="shared" si="78"/>
        <v>5531.8499976922703</v>
      </c>
      <c r="H482" s="53">
        <f t="shared" si="79"/>
        <v>5528.9187833372607</v>
      </c>
      <c r="I482" s="53">
        <f t="shared" si="80"/>
        <v>5525.9891221728822</v>
      </c>
      <c r="J482" s="53">
        <f t="shared" si="81"/>
        <v>5523.061013376132</v>
      </c>
      <c r="K482" s="114"/>
      <c r="N482" s="34"/>
      <c r="O482" s="56" t="s">
        <v>62</v>
      </c>
      <c r="P482" s="40"/>
      <c r="Q482" s="117">
        <f t="shared" si="63"/>
        <v>5098.6309476818124</v>
      </c>
      <c r="R482" s="117">
        <f t="shared" si="82"/>
        <v>5098.6309476818124</v>
      </c>
      <c r="S482" s="117">
        <f t="shared" si="83"/>
        <v>5098.6309476818124</v>
      </c>
      <c r="T482" s="117">
        <f t="shared" si="84"/>
        <v>5098.6309476818124</v>
      </c>
      <c r="U482" s="117">
        <f t="shared" si="85"/>
        <v>5098.6309476818124</v>
      </c>
      <c r="V482" s="117">
        <f t="shared" si="86"/>
        <v>5098.6309476818124</v>
      </c>
      <c r="Y482" s="34"/>
      <c r="Z482" s="56" t="s">
        <v>62</v>
      </c>
      <c r="AA482" s="40"/>
      <c r="AB482" s="53">
        <v>5077.811918814672</v>
      </c>
      <c r="AC482" s="53">
        <v>5077.811918814672</v>
      </c>
      <c r="AD482" s="53">
        <v>5077.811918814672</v>
      </c>
      <c r="AE482" s="53">
        <v>5077.811918814672</v>
      </c>
      <c r="AF482" s="53">
        <v>5077.811918814672</v>
      </c>
      <c r="AG482" s="53">
        <v>5077.811918814672</v>
      </c>
    </row>
    <row r="483" spans="1:33" x14ac:dyDescent="0.35">
      <c r="A483" s="102"/>
      <c r="B483" s="56" t="s">
        <v>64</v>
      </c>
      <c r="C483" s="40"/>
      <c r="E483" s="53">
        <f t="shared" si="76"/>
        <v>7565.9042536882935</v>
      </c>
      <c r="F483" s="53">
        <f t="shared" si="77"/>
        <v>7520.190311973779</v>
      </c>
      <c r="G483" s="53">
        <f t="shared" si="78"/>
        <v>7567.9211571155829</v>
      </c>
      <c r="H483" s="53">
        <f t="shared" si="79"/>
        <v>7563.9110702291746</v>
      </c>
      <c r="I483" s="53">
        <f t="shared" si="80"/>
        <v>7559.9031082059228</v>
      </c>
      <c r="J483" s="53">
        <f t="shared" si="81"/>
        <v>7555.8972699199048</v>
      </c>
      <c r="K483" s="114"/>
      <c r="N483" s="34"/>
      <c r="O483" s="56" t="s">
        <v>64</v>
      </c>
      <c r="P483" s="40"/>
      <c r="Q483" s="117">
        <f t="shared" si="63"/>
        <v>6975.2500587294398</v>
      </c>
      <c r="R483" s="117">
        <f t="shared" si="82"/>
        <v>6975.2500587294398</v>
      </c>
      <c r="S483" s="117">
        <f t="shared" si="83"/>
        <v>6975.2500587294398</v>
      </c>
      <c r="T483" s="117">
        <f t="shared" si="84"/>
        <v>6975.2500587294398</v>
      </c>
      <c r="U483" s="117">
        <f t="shared" si="85"/>
        <v>6975.2500587294398</v>
      </c>
      <c r="V483" s="117">
        <f t="shared" si="86"/>
        <v>6975.2500587294398</v>
      </c>
      <c r="Y483" s="34"/>
      <c r="Z483" s="56" t="s">
        <v>64</v>
      </c>
      <c r="AA483" s="40"/>
      <c r="AB483" s="53">
        <v>6946.7683086639181</v>
      </c>
      <c r="AC483" s="53">
        <v>6946.7683086639181</v>
      </c>
      <c r="AD483" s="53">
        <v>6946.7683086639181</v>
      </c>
      <c r="AE483" s="53">
        <v>6946.7683086639181</v>
      </c>
      <c r="AF483" s="53">
        <v>6946.7683086639181</v>
      </c>
      <c r="AG483" s="53">
        <v>6946.7683086639181</v>
      </c>
    </row>
    <row r="484" spans="1:33" x14ac:dyDescent="0.35">
      <c r="A484" s="81" t="s">
        <v>369</v>
      </c>
      <c r="B484" s="56" t="s">
        <v>65</v>
      </c>
      <c r="C484" s="40"/>
      <c r="E484" s="53">
        <f t="shared" si="76"/>
        <v>10849.687977190584</v>
      </c>
      <c r="F484" s="53">
        <f t="shared" si="77"/>
        <v>10784.133089475983</v>
      </c>
      <c r="G484" s="53">
        <f t="shared" si="78"/>
        <v>10852.580265029879</v>
      </c>
      <c r="H484" s="53">
        <f t="shared" si="79"/>
        <v>10846.82970435397</v>
      </c>
      <c r="I484" s="53">
        <f t="shared" si="80"/>
        <v>10841.082190782738</v>
      </c>
      <c r="J484" s="53">
        <f t="shared" si="81"/>
        <v>10835.337722701584</v>
      </c>
      <c r="K484" s="114"/>
      <c r="N484" s="34" t="s">
        <v>369</v>
      </c>
      <c r="O484" s="56" t="s">
        <v>65</v>
      </c>
      <c r="P484" s="40"/>
      <c r="Q484" s="117">
        <f t="shared" si="63"/>
        <v>10002.675709675008</v>
      </c>
      <c r="R484" s="117">
        <f t="shared" si="82"/>
        <v>10002.675709675008</v>
      </c>
      <c r="S484" s="117">
        <f t="shared" si="83"/>
        <v>10002.675709675008</v>
      </c>
      <c r="T484" s="117">
        <f t="shared" si="84"/>
        <v>10002.675709675008</v>
      </c>
      <c r="U484" s="117">
        <f t="shared" si="85"/>
        <v>10002.675709675008</v>
      </c>
      <c r="V484" s="117">
        <f t="shared" si="86"/>
        <v>10002.675709675008</v>
      </c>
      <c r="Y484" s="34" t="s">
        <v>369</v>
      </c>
      <c r="Z484" s="56" t="s">
        <v>65</v>
      </c>
      <c r="AA484" s="40"/>
      <c r="AB484" s="53">
        <v>9961.8321976645839</v>
      </c>
      <c r="AC484" s="53">
        <v>9961.8321976645839</v>
      </c>
      <c r="AD484" s="53">
        <v>9961.8321976645839</v>
      </c>
      <c r="AE484" s="53">
        <v>9961.8321976645839</v>
      </c>
      <c r="AF484" s="53">
        <v>9961.8321976645839</v>
      </c>
      <c r="AG484" s="53">
        <v>9961.8321976645839</v>
      </c>
    </row>
    <row r="485" spans="1:33" x14ac:dyDescent="0.35">
      <c r="A485" s="80"/>
      <c r="B485" s="56" t="s">
        <v>66</v>
      </c>
      <c r="C485" s="40"/>
      <c r="E485" s="53">
        <f t="shared" si="76"/>
        <v>15482.93362538043</v>
      </c>
      <c r="F485" s="53">
        <f t="shared" si="77"/>
        <v>15389.384209264663</v>
      </c>
      <c r="G485" s="53">
        <f t="shared" si="78"/>
        <v>15487.061034457582</v>
      </c>
      <c r="H485" s="53">
        <f t="shared" si="79"/>
        <v>15478.854757056701</v>
      </c>
      <c r="I485" s="53">
        <f t="shared" si="80"/>
        <v>15470.652827994645</v>
      </c>
      <c r="J485" s="53">
        <f t="shared" si="81"/>
        <v>15462.455244967317</v>
      </c>
      <c r="K485" s="114"/>
      <c r="N485" s="34"/>
      <c r="O485" s="56" t="s">
        <v>66</v>
      </c>
      <c r="P485" s="40"/>
      <c r="Q485" s="117">
        <f t="shared" si="63"/>
        <v>14274.213637727622</v>
      </c>
      <c r="R485" s="117">
        <f t="shared" si="82"/>
        <v>14274.213637727622</v>
      </c>
      <c r="S485" s="117">
        <f t="shared" si="83"/>
        <v>14274.213637727622</v>
      </c>
      <c r="T485" s="117">
        <f t="shared" si="84"/>
        <v>14274.213637727622</v>
      </c>
      <c r="U485" s="117">
        <f t="shared" si="85"/>
        <v>14274.213637727622</v>
      </c>
      <c r="V485" s="117">
        <f t="shared" si="86"/>
        <v>14274.213637727622</v>
      </c>
      <c r="Y485" s="34"/>
      <c r="Z485" s="56" t="s">
        <v>66</v>
      </c>
      <c r="AA485" s="40"/>
      <c r="AB485" s="53">
        <v>14215.928331568193</v>
      </c>
      <c r="AC485" s="53">
        <v>14215.928331568193</v>
      </c>
      <c r="AD485" s="53">
        <v>14215.928331568193</v>
      </c>
      <c r="AE485" s="53">
        <v>14215.928331568193</v>
      </c>
      <c r="AF485" s="53">
        <v>14215.928331568193</v>
      </c>
      <c r="AG485" s="53">
        <v>14215.928331568193</v>
      </c>
    </row>
    <row r="486" spans="1:33" x14ac:dyDescent="0.35">
      <c r="A486" s="80"/>
      <c r="B486" s="56" t="s">
        <v>68</v>
      </c>
      <c r="C486" s="40"/>
      <c r="E486" s="53">
        <f t="shared" si="76"/>
        <v>23373.46376393141</v>
      </c>
      <c r="F486" s="53">
        <f t="shared" si="77"/>
        <v>23232.238984401614</v>
      </c>
      <c r="G486" s="53">
        <f t="shared" si="78"/>
        <v>23379.694614546537</v>
      </c>
      <c r="H486" s="53">
        <f t="shared" si="79"/>
        <v>23367.30619177685</v>
      </c>
      <c r="I486" s="53">
        <f t="shared" si="80"/>
        <v>23354.924333379418</v>
      </c>
      <c r="J486" s="53">
        <f t="shared" si="81"/>
        <v>23342.549035875916</v>
      </c>
      <c r="K486" s="114"/>
      <c r="N486" s="34"/>
      <c r="O486" s="56" t="s">
        <v>68</v>
      </c>
      <c r="P486" s="40"/>
      <c r="Q486" s="117">
        <f t="shared" si="63"/>
        <v>21548.746722851389</v>
      </c>
      <c r="R486" s="117">
        <f t="shared" si="82"/>
        <v>21548.746722851389</v>
      </c>
      <c r="S486" s="117">
        <f t="shared" si="83"/>
        <v>21548.746722851389</v>
      </c>
      <c r="T486" s="117">
        <f t="shared" si="84"/>
        <v>21548.746722851389</v>
      </c>
      <c r="U486" s="117">
        <f t="shared" si="85"/>
        <v>21548.746722851389</v>
      </c>
      <c r="V486" s="117">
        <f t="shared" si="86"/>
        <v>21548.746722851389</v>
      </c>
      <c r="Y486" s="34"/>
      <c r="Z486" s="56" t="s">
        <v>68</v>
      </c>
      <c r="AA486" s="40"/>
      <c r="AB486" s="53">
        <v>21460.757616623232</v>
      </c>
      <c r="AC486" s="53">
        <v>21460.757616623232</v>
      </c>
      <c r="AD486" s="53">
        <v>21460.757616623232</v>
      </c>
      <c r="AE486" s="53">
        <v>21460.757616623232</v>
      </c>
      <c r="AF486" s="53">
        <v>21460.757616623232</v>
      </c>
      <c r="AG486" s="53">
        <v>21460.757616623232</v>
      </c>
    </row>
    <row r="487" spans="1:33" x14ac:dyDescent="0.35">
      <c r="A487" s="80"/>
      <c r="B487" s="56" t="s">
        <v>69</v>
      </c>
      <c r="C487" s="40"/>
      <c r="E487" s="53">
        <f t="shared" si="76"/>
        <v>34502.843851890524</v>
      </c>
      <c r="F487" s="53">
        <f t="shared" si="77"/>
        <v>34294.374257253316</v>
      </c>
      <c r="G487" s="53">
        <f t="shared" si="78"/>
        <v>34512.041550101174</v>
      </c>
      <c r="H487" s="53">
        <f t="shared" si="79"/>
        <v>34493.75432400962</v>
      </c>
      <c r="I487" s="53">
        <f t="shared" si="80"/>
        <v>34475.47678794575</v>
      </c>
      <c r="J487" s="53">
        <f t="shared" si="81"/>
        <v>34457.208936775016</v>
      </c>
      <c r="K487" s="114"/>
      <c r="N487" s="34"/>
      <c r="O487" s="56" t="s">
        <v>69</v>
      </c>
      <c r="P487" s="40"/>
      <c r="Q487" s="117">
        <f t="shared" si="63"/>
        <v>31809.279569842576</v>
      </c>
      <c r="R487" s="117">
        <f t="shared" si="82"/>
        <v>31809.279569842576</v>
      </c>
      <c r="S487" s="117">
        <f t="shared" si="83"/>
        <v>31809.279569842576</v>
      </c>
      <c r="T487" s="117">
        <f t="shared" si="84"/>
        <v>31809.279569842576</v>
      </c>
      <c r="U487" s="117">
        <f t="shared" si="85"/>
        <v>31809.279569842576</v>
      </c>
      <c r="V487" s="117">
        <f t="shared" si="86"/>
        <v>31809.279569842576</v>
      </c>
      <c r="Y487" s="34"/>
      <c r="Z487" s="56" t="s">
        <v>69</v>
      </c>
      <c r="AA487" s="40"/>
      <c r="AB487" s="53">
        <v>31679.394054220273</v>
      </c>
      <c r="AC487" s="53">
        <v>31679.394054220273</v>
      </c>
      <c r="AD487" s="53">
        <v>31679.394054220273</v>
      </c>
      <c r="AE487" s="53">
        <v>31679.394054220273</v>
      </c>
      <c r="AF487" s="53">
        <v>31679.394054220273</v>
      </c>
      <c r="AG487" s="53">
        <v>31679.394054220273</v>
      </c>
    </row>
    <row r="488" spans="1:33" x14ac:dyDescent="0.35">
      <c r="A488" s="106"/>
      <c r="B488" s="56" t="s">
        <v>70</v>
      </c>
      <c r="C488" s="40"/>
      <c r="E488" s="53">
        <f t="shared" si="76"/>
        <v>49614.575615183967</v>
      </c>
      <c r="F488" s="53">
        <f t="shared" si="77"/>
        <v>49314.799442790929</v>
      </c>
      <c r="G488" s="53">
        <f t="shared" si="78"/>
        <v>49627.801768231431</v>
      </c>
      <c r="H488" s="53">
        <f t="shared" si="79"/>
        <v>49601.505009459717</v>
      </c>
      <c r="I488" s="53">
        <f t="shared" si="80"/>
        <v>49575.222184803497</v>
      </c>
      <c r="J488" s="53">
        <f t="shared" si="81"/>
        <v>49548.953286879376</v>
      </c>
      <c r="K488" s="114"/>
      <c r="N488" s="34"/>
      <c r="O488" s="56" t="s">
        <v>70</v>
      </c>
      <c r="P488" s="40"/>
      <c r="Q488" s="117">
        <f t="shared" si="63"/>
        <v>45741.270292303918</v>
      </c>
      <c r="R488" s="117">
        <f t="shared" si="82"/>
        <v>45741.270292303918</v>
      </c>
      <c r="S488" s="117">
        <f t="shared" si="83"/>
        <v>45741.270292303918</v>
      </c>
      <c r="T488" s="117">
        <f t="shared" si="84"/>
        <v>45741.270292303918</v>
      </c>
      <c r="U488" s="117">
        <f t="shared" si="85"/>
        <v>45741.270292303918</v>
      </c>
      <c r="V488" s="117">
        <f t="shared" si="86"/>
        <v>45741.270292303918</v>
      </c>
      <c r="Y488" s="34"/>
      <c r="Z488" s="56" t="s">
        <v>70</v>
      </c>
      <c r="AA488" s="40"/>
      <c r="AB488" s="53">
        <v>45554.496855197605</v>
      </c>
      <c r="AC488" s="53">
        <v>45554.496855197605</v>
      </c>
      <c r="AD488" s="53">
        <v>45554.496855197605</v>
      </c>
      <c r="AE488" s="53">
        <v>45554.496855197605</v>
      </c>
      <c r="AF488" s="53">
        <v>45554.496855197605</v>
      </c>
      <c r="AG488" s="53">
        <v>45554.496855197605</v>
      </c>
    </row>
    <row r="489" spans="1:33" x14ac:dyDescent="0.35">
      <c r="A489" s="106"/>
      <c r="B489" s="56" t="s">
        <v>72</v>
      </c>
      <c r="C489" s="40"/>
      <c r="E489" s="53">
        <f t="shared" si="76"/>
        <v>73674.044860386159</v>
      </c>
      <c r="F489" s="53">
        <f t="shared" si="77"/>
        <v>73228.898995504453</v>
      </c>
      <c r="G489" s="53">
        <f t="shared" si="78"/>
        <v>73693.684738000084</v>
      </c>
      <c r="H489" s="53">
        <f t="shared" si="79"/>
        <v>73654.63595926101</v>
      </c>
      <c r="I489" s="53">
        <f t="shared" si="80"/>
        <v>73615.60787167243</v>
      </c>
      <c r="J489" s="53">
        <f t="shared" si="81"/>
        <v>73576.600464270508</v>
      </c>
      <c r="K489" s="114"/>
      <c r="N489" s="34"/>
      <c r="O489" s="56" t="s">
        <v>72</v>
      </c>
      <c r="P489" s="40"/>
      <c r="Q489" s="117">
        <f t="shared" si="63"/>
        <v>67922.467494711673</v>
      </c>
      <c r="R489" s="117">
        <f t="shared" si="82"/>
        <v>67922.467494711673</v>
      </c>
      <c r="S489" s="117">
        <f t="shared" si="83"/>
        <v>67922.467494711673</v>
      </c>
      <c r="T489" s="117">
        <f t="shared" si="84"/>
        <v>67922.467494711673</v>
      </c>
      <c r="U489" s="117">
        <f t="shared" si="85"/>
        <v>67922.467494711673</v>
      </c>
      <c r="V489" s="117">
        <f t="shared" si="86"/>
        <v>67922.467494711673</v>
      </c>
      <c r="Y489" s="34"/>
      <c r="Z489" s="56" t="s">
        <v>72</v>
      </c>
      <c r="AA489" s="40"/>
      <c r="AB489" s="53">
        <v>67645.122492492461</v>
      </c>
      <c r="AC489" s="53">
        <v>67645.122492492461</v>
      </c>
      <c r="AD489" s="53">
        <v>67645.122492492461</v>
      </c>
      <c r="AE489" s="53">
        <v>67645.122492492461</v>
      </c>
      <c r="AF489" s="53">
        <v>67645.122492492461</v>
      </c>
      <c r="AG489" s="53">
        <v>67645.122492492461</v>
      </c>
    </row>
    <row r="490" spans="1:33" x14ac:dyDescent="0.35">
      <c r="A490" s="107"/>
      <c r="B490" s="56" t="s">
        <v>73</v>
      </c>
      <c r="C490" s="40"/>
      <c r="E490" s="53">
        <f t="shared" si="76"/>
        <v>92606.837608247064</v>
      </c>
      <c r="F490" s="53">
        <f t="shared" si="77"/>
        <v>92047.297937265204</v>
      </c>
      <c r="G490" s="53">
        <f t="shared" si="78"/>
        <v>92631.524551393537</v>
      </c>
      <c r="H490" s="53">
        <f t="shared" si="79"/>
        <v>92582.440998042526</v>
      </c>
      <c r="I490" s="53">
        <f t="shared" si="80"/>
        <v>92533.383453064162</v>
      </c>
      <c r="J490" s="53">
        <f t="shared" si="81"/>
        <v>92484.351902677125</v>
      </c>
      <c r="K490" s="114"/>
      <c r="N490" s="34"/>
      <c r="O490" s="56" t="s">
        <v>73</v>
      </c>
      <c r="P490" s="40"/>
      <c r="Q490" s="117">
        <f t="shared" si="63"/>
        <v>85377.217026078113</v>
      </c>
      <c r="R490" s="117">
        <f t="shared" si="82"/>
        <v>85377.217026078113</v>
      </c>
      <c r="S490" s="117">
        <f t="shared" si="83"/>
        <v>85377.217026078113</v>
      </c>
      <c r="T490" s="117">
        <f t="shared" si="84"/>
        <v>85377.217026078113</v>
      </c>
      <c r="U490" s="117">
        <f t="shared" si="85"/>
        <v>85377.217026078113</v>
      </c>
      <c r="V490" s="117">
        <f t="shared" si="86"/>
        <v>85377.217026078113</v>
      </c>
      <c r="Y490" s="34"/>
      <c r="Z490" s="56" t="s">
        <v>73</v>
      </c>
      <c r="AA490" s="40"/>
      <c r="AB490" s="53">
        <v>85028.599767033273</v>
      </c>
      <c r="AC490" s="53">
        <v>85028.599767033273</v>
      </c>
      <c r="AD490" s="53">
        <v>85028.599767033273</v>
      </c>
      <c r="AE490" s="53">
        <v>85028.599767033273</v>
      </c>
      <c r="AF490" s="53">
        <v>85028.599767033273</v>
      </c>
      <c r="AG490" s="53">
        <v>85028.599767033273</v>
      </c>
    </row>
    <row r="491" spans="1:33" x14ac:dyDescent="0.35">
      <c r="A491" s="40"/>
      <c r="K491" s="114"/>
      <c r="N491" s="14"/>
      <c r="Y491" s="14"/>
    </row>
    <row r="492" spans="1:33" x14ac:dyDescent="0.35">
      <c r="A492" s="113"/>
      <c r="B492" s="56" t="s">
        <v>57</v>
      </c>
      <c r="C492" s="40"/>
      <c r="E492" s="53">
        <f t="shared" ref="E492:E504" si="87">Q492*E$12</f>
        <v>152.90630010934581</v>
      </c>
      <c r="F492" s="53">
        <f t="shared" ref="F492:F504" si="88">R492*F$12</f>
        <v>151.98242512274746</v>
      </c>
      <c r="G492" s="53">
        <f t="shared" ref="G492:G504" si="89">S492*G$12</f>
        <v>152.94706156103803</v>
      </c>
      <c r="H492" s="53">
        <f t="shared" ref="H492:H504" si="90">T492*H$12</f>
        <v>152.86601803625132</v>
      </c>
      <c r="I492" s="53">
        <f t="shared" ref="I492:I504" si="91">U492*I$12</f>
        <v>152.78501745477351</v>
      </c>
      <c r="J492" s="53">
        <f t="shared" ref="J492:J504" si="92">V492*J$12</f>
        <v>152.70405979384978</v>
      </c>
      <c r="K492" s="114"/>
      <c r="O492" s="56" t="s">
        <v>57</v>
      </c>
      <c r="P492" s="40"/>
      <c r="Q492" s="117">
        <f t="shared" si="63"/>
        <v>140.96922761055029</v>
      </c>
      <c r="R492" s="117">
        <f t="shared" ref="R492:R504" si="93">AC492*$T$426</f>
        <v>140.96922761055029</v>
      </c>
      <c r="S492" s="117">
        <f t="shared" ref="S492:S504" si="94">AD492*$T$426</f>
        <v>140.96922761055029</v>
      </c>
      <c r="T492" s="117">
        <f t="shared" ref="T492:T504" si="95">AE492*$T$426</f>
        <v>140.96922761055029</v>
      </c>
      <c r="U492" s="117">
        <f t="shared" ref="U492:U504" si="96">AF492*$T$426</f>
        <v>140.96922761055029</v>
      </c>
      <c r="V492" s="117">
        <f t="shared" ref="V492:V504" si="97">AG492*$T$426</f>
        <v>140.96922761055029</v>
      </c>
      <c r="Z492" s="56" t="s">
        <v>57</v>
      </c>
      <c r="AA492" s="40"/>
      <c r="AB492" s="53">
        <v>140.39361379399492</v>
      </c>
      <c r="AC492" s="53">
        <v>140.39361379399492</v>
      </c>
      <c r="AD492" s="53">
        <v>140.39361379399492</v>
      </c>
      <c r="AE492" s="53">
        <v>140.39361379399492</v>
      </c>
      <c r="AF492" s="53">
        <v>140.39361379399492</v>
      </c>
      <c r="AG492" s="53">
        <v>140.39361379399492</v>
      </c>
    </row>
    <row r="493" spans="1:33" x14ac:dyDescent="0.35">
      <c r="A493" s="54"/>
      <c r="B493" s="56" t="s">
        <v>58</v>
      </c>
      <c r="C493" s="40"/>
      <c r="E493" s="53">
        <f t="shared" si="87"/>
        <v>657.70435470488985</v>
      </c>
      <c r="F493" s="53">
        <f t="shared" si="88"/>
        <v>653.73043995151386</v>
      </c>
      <c r="G493" s="53">
        <f t="shared" si="89"/>
        <v>657.87968419924619</v>
      </c>
      <c r="H493" s="53">
        <f t="shared" si="90"/>
        <v>657.5310871883006</v>
      </c>
      <c r="I493" s="53">
        <f t="shared" si="91"/>
        <v>657.182674891793</v>
      </c>
      <c r="J493" s="53">
        <f t="shared" si="92"/>
        <v>656.83444721184674</v>
      </c>
      <c r="K493" s="114"/>
      <c r="N493" s="34"/>
      <c r="O493" s="56" t="s">
        <v>58</v>
      </c>
      <c r="P493" s="40"/>
      <c r="Q493" s="117">
        <f t="shared" si="63"/>
        <v>606.35876227821177</v>
      </c>
      <c r="R493" s="117">
        <f t="shared" si="93"/>
        <v>606.35876227821177</v>
      </c>
      <c r="S493" s="117">
        <f t="shared" si="94"/>
        <v>606.35876227821177</v>
      </c>
      <c r="T493" s="117">
        <f t="shared" si="95"/>
        <v>606.35876227821177</v>
      </c>
      <c r="U493" s="117">
        <f t="shared" si="96"/>
        <v>606.35876227821177</v>
      </c>
      <c r="V493" s="117">
        <f t="shared" si="97"/>
        <v>606.35876227821177</v>
      </c>
      <c r="Y493" s="34"/>
      <c r="Z493" s="56" t="s">
        <v>58</v>
      </c>
      <c r="AA493" s="40"/>
      <c r="AB493" s="53">
        <v>603.88284262345564</v>
      </c>
      <c r="AC493" s="53">
        <v>603.88284262345564</v>
      </c>
      <c r="AD493" s="53">
        <v>603.88284262345564</v>
      </c>
      <c r="AE493" s="53">
        <v>603.88284262345564</v>
      </c>
      <c r="AF493" s="53">
        <v>603.88284262345564</v>
      </c>
      <c r="AG493" s="53">
        <v>603.88284262345564</v>
      </c>
    </row>
    <row r="494" spans="1:33" x14ac:dyDescent="0.35">
      <c r="A494" s="54"/>
      <c r="B494" s="56" t="s">
        <v>60</v>
      </c>
      <c r="C494" s="40"/>
      <c r="E494" s="53">
        <f t="shared" si="87"/>
        <v>706.36872761902725</v>
      </c>
      <c r="F494" s="53">
        <f t="shared" si="88"/>
        <v>702.10077791194612</v>
      </c>
      <c r="G494" s="53">
        <f t="shared" si="89"/>
        <v>706.55702996332002</v>
      </c>
      <c r="H494" s="53">
        <f t="shared" si="90"/>
        <v>706.18263982083135</v>
      </c>
      <c r="I494" s="53">
        <f t="shared" si="91"/>
        <v>705.80844806003427</v>
      </c>
      <c r="J494" s="53">
        <f t="shared" si="92"/>
        <v>705.43445457581026</v>
      </c>
      <c r="K494" s="114"/>
      <c r="N494" s="34"/>
      <c r="O494" s="56" t="s">
        <v>60</v>
      </c>
      <c r="P494" s="40"/>
      <c r="Q494" s="117">
        <f t="shared" si="63"/>
        <v>651.22401019116171</v>
      </c>
      <c r="R494" s="117">
        <f t="shared" si="93"/>
        <v>651.22401019116171</v>
      </c>
      <c r="S494" s="117">
        <f t="shared" si="94"/>
        <v>651.22401019116171</v>
      </c>
      <c r="T494" s="117">
        <f t="shared" si="95"/>
        <v>651.22401019116171</v>
      </c>
      <c r="U494" s="117">
        <f t="shared" si="96"/>
        <v>651.22401019116171</v>
      </c>
      <c r="V494" s="117">
        <f t="shared" si="97"/>
        <v>651.22401019116171</v>
      </c>
      <c r="Y494" s="34"/>
      <c r="Z494" s="56" t="s">
        <v>60</v>
      </c>
      <c r="AA494" s="40"/>
      <c r="AB494" s="53">
        <v>648.5648941252482</v>
      </c>
      <c r="AC494" s="53">
        <v>648.5648941252482</v>
      </c>
      <c r="AD494" s="53">
        <v>648.5648941252482</v>
      </c>
      <c r="AE494" s="53">
        <v>648.5648941252482</v>
      </c>
      <c r="AF494" s="53">
        <v>648.5648941252482</v>
      </c>
      <c r="AG494" s="53">
        <v>648.5648941252482</v>
      </c>
    </row>
    <row r="495" spans="1:33" x14ac:dyDescent="0.35">
      <c r="A495" s="80"/>
      <c r="B495" s="56" t="s">
        <v>61</v>
      </c>
      <c r="C495" s="40"/>
      <c r="E495" s="53">
        <f t="shared" si="87"/>
        <v>786.39076857452756</v>
      </c>
      <c r="F495" s="53">
        <f t="shared" si="88"/>
        <v>781.6393177823868</v>
      </c>
      <c r="G495" s="53">
        <f t="shared" si="89"/>
        <v>786.60040303237224</v>
      </c>
      <c r="H495" s="53">
        <f t="shared" si="90"/>
        <v>786.18359954095672</v>
      </c>
      <c r="I495" s="53">
        <f t="shared" si="91"/>
        <v>785.76701690520019</v>
      </c>
      <c r="J495" s="53">
        <f t="shared" si="92"/>
        <v>785.35065500807582</v>
      </c>
      <c r="K495" s="114"/>
      <c r="N495" s="34"/>
      <c r="O495" s="56" t="s">
        <v>61</v>
      </c>
      <c r="P495" s="40"/>
      <c r="Q495" s="117">
        <f t="shared" si="63"/>
        <v>724.99889910842501</v>
      </c>
      <c r="R495" s="117">
        <f t="shared" si="93"/>
        <v>724.99889910842501</v>
      </c>
      <c r="S495" s="117">
        <f t="shared" si="94"/>
        <v>724.99889910842501</v>
      </c>
      <c r="T495" s="117">
        <f t="shared" si="95"/>
        <v>724.99889910842501</v>
      </c>
      <c r="U495" s="117">
        <f t="shared" si="96"/>
        <v>724.99889910842501</v>
      </c>
      <c r="V495" s="117">
        <f t="shared" si="97"/>
        <v>724.99889910842501</v>
      </c>
      <c r="Y495" s="34"/>
      <c r="Z495" s="56" t="s">
        <v>61</v>
      </c>
      <c r="AA495" s="40"/>
      <c r="AB495" s="53">
        <v>722.0385410899562</v>
      </c>
      <c r="AC495" s="53">
        <v>722.0385410899562</v>
      </c>
      <c r="AD495" s="53">
        <v>722.0385410899562</v>
      </c>
      <c r="AE495" s="53">
        <v>722.0385410899562</v>
      </c>
      <c r="AF495" s="53">
        <v>722.0385410899562</v>
      </c>
      <c r="AG495" s="53">
        <v>722.0385410899562</v>
      </c>
    </row>
    <row r="496" spans="1:33" x14ac:dyDescent="0.35">
      <c r="A496" s="80"/>
      <c r="B496" s="56" t="s">
        <v>62</v>
      </c>
      <c r="C496" s="40"/>
      <c r="E496" s="53">
        <f t="shared" si="87"/>
        <v>916.77402240194328</v>
      </c>
      <c r="F496" s="53">
        <f t="shared" si="88"/>
        <v>911.23478309620748</v>
      </c>
      <c r="G496" s="53">
        <f t="shared" si="89"/>
        <v>917.01841416343439</v>
      </c>
      <c r="H496" s="53">
        <f t="shared" si="90"/>
        <v>916.53250483101829</v>
      </c>
      <c r="I496" s="53">
        <f t="shared" si="91"/>
        <v>916.04685297203525</v>
      </c>
      <c r="J496" s="53">
        <f t="shared" si="92"/>
        <v>915.56145845005551</v>
      </c>
      <c r="K496" s="114"/>
      <c r="N496" s="34"/>
      <c r="O496" s="56" t="s">
        <v>62</v>
      </c>
      <c r="P496" s="40"/>
      <c r="Q496" s="117">
        <f t="shared" si="63"/>
        <v>845.2034071781203</v>
      </c>
      <c r="R496" s="117">
        <f t="shared" si="93"/>
        <v>845.2034071781203</v>
      </c>
      <c r="S496" s="117">
        <f t="shared" si="94"/>
        <v>845.2034071781203</v>
      </c>
      <c r="T496" s="117">
        <f t="shared" si="95"/>
        <v>845.2034071781203</v>
      </c>
      <c r="U496" s="117">
        <f t="shared" si="96"/>
        <v>845.2034071781203</v>
      </c>
      <c r="V496" s="117">
        <f t="shared" si="97"/>
        <v>845.2034071781203</v>
      </c>
      <c r="Y496" s="34"/>
      <c r="Z496" s="56" t="s">
        <v>62</v>
      </c>
      <c r="AA496" s="40"/>
      <c r="AB496" s="53">
        <v>841.75222306355977</v>
      </c>
      <c r="AC496" s="53">
        <v>841.75222306355977</v>
      </c>
      <c r="AD496" s="53">
        <v>841.75222306355977</v>
      </c>
      <c r="AE496" s="53">
        <v>841.75222306355977</v>
      </c>
      <c r="AF496" s="53">
        <v>841.75222306355977</v>
      </c>
      <c r="AG496" s="53">
        <v>841.75222306355977</v>
      </c>
    </row>
    <row r="497" spans="1:33" x14ac:dyDescent="0.35">
      <c r="A497" s="102"/>
      <c r="B497" s="56" t="s">
        <v>64</v>
      </c>
      <c r="C497" s="40"/>
      <c r="E497" s="53">
        <f t="shared" si="87"/>
        <v>1093.1274999473749</v>
      </c>
      <c r="F497" s="53">
        <f t="shared" si="88"/>
        <v>1086.5227154902141</v>
      </c>
      <c r="G497" s="53">
        <f t="shared" si="89"/>
        <v>1093.4189036616146</v>
      </c>
      <c r="H497" s="53">
        <f t="shared" si="90"/>
        <v>1092.8395233118601</v>
      </c>
      <c r="I497" s="53">
        <f t="shared" si="91"/>
        <v>1092.2604499639222</v>
      </c>
      <c r="J497" s="53">
        <f t="shared" si="92"/>
        <v>1091.6816834551266</v>
      </c>
      <c r="K497" s="114"/>
      <c r="N497" s="34"/>
      <c r="O497" s="56" t="s">
        <v>64</v>
      </c>
      <c r="P497" s="40"/>
      <c r="Q497" s="117">
        <f t="shared" si="63"/>
        <v>1007.7893405126914</v>
      </c>
      <c r="R497" s="117">
        <f t="shared" si="93"/>
        <v>1007.7893405126914</v>
      </c>
      <c r="S497" s="117">
        <f t="shared" si="94"/>
        <v>1007.7893405126914</v>
      </c>
      <c r="T497" s="117">
        <f t="shared" si="95"/>
        <v>1007.7893405126914</v>
      </c>
      <c r="U497" s="117">
        <f t="shared" si="96"/>
        <v>1007.7893405126914</v>
      </c>
      <c r="V497" s="117">
        <f t="shared" si="97"/>
        <v>1007.7893405126914</v>
      </c>
      <c r="Y497" s="34"/>
      <c r="Z497" s="56" t="s">
        <v>64</v>
      </c>
      <c r="AA497" s="40"/>
      <c r="AB497" s="53">
        <v>1003.6742759811686</v>
      </c>
      <c r="AC497" s="53">
        <v>1003.6742759811686</v>
      </c>
      <c r="AD497" s="53">
        <v>1003.6742759811686</v>
      </c>
      <c r="AE497" s="53">
        <v>1003.6742759811686</v>
      </c>
      <c r="AF497" s="53">
        <v>1003.6742759811686</v>
      </c>
      <c r="AG497" s="53">
        <v>1003.6742759811686</v>
      </c>
    </row>
    <row r="498" spans="1:33" x14ac:dyDescent="0.35">
      <c r="A498" s="81" t="s">
        <v>370</v>
      </c>
      <c r="B498" s="56" t="s">
        <v>65</v>
      </c>
      <c r="C498" s="40"/>
      <c r="E498" s="53">
        <f t="shared" si="87"/>
        <v>1379.0526313628716</v>
      </c>
      <c r="F498" s="53">
        <f t="shared" si="88"/>
        <v>1370.7202589857511</v>
      </c>
      <c r="G498" s="53">
        <f t="shared" si="89"/>
        <v>1379.4202564193547</v>
      </c>
      <c r="H498" s="53">
        <f t="shared" si="90"/>
        <v>1378.6893297928382</v>
      </c>
      <c r="I498" s="53">
        <f t="shared" si="91"/>
        <v>1377.9587904694158</v>
      </c>
      <c r="J498" s="53">
        <f t="shared" si="92"/>
        <v>1377.2286382438633</v>
      </c>
      <c r="K498" s="114"/>
      <c r="N498" s="34" t="s">
        <v>373</v>
      </c>
      <c r="O498" s="56" t="s">
        <v>65</v>
      </c>
      <c r="P498" s="40"/>
      <c r="Q498" s="117">
        <f t="shared" si="63"/>
        <v>1271.3928996941229</v>
      </c>
      <c r="R498" s="117">
        <f t="shared" si="93"/>
        <v>1271.3928996941229</v>
      </c>
      <c r="S498" s="117">
        <f t="shared" si="94"/>
        <v>1271.3928996941229</v>
      </c>
      <c r="T498" s="117">
        <f t="shared" si="95"/>
        <v>1271.3928996941229</v>
      </c>
      <c r="U498" s="117">
        <f t="shared" si="96"/>
        <v>1271.3928996941229</v>
      </c>
      <c r="V498" s="117">
        <f t="shared" si="97"/>
        <v>1271.3928996941229</v>
      </c>
      <c r="Y498" s="34" t="s">
        <v>373</v>
      </c>
      <c r="Z498" s="56" t="s">
        <v>65</v>
      </c>
      <c r="AA498" s="40"/>
      <c r="AB498" s="53">
        <v>1266.2014736521492</v>
      </c>
      <c r="AC498" s="53">
        <v>1266.2014736521492</v>
      </c>
      <c r="AD498" s="53">
        <v>1266.2014736521492</v>
      </c>
      <c r="AE498" s="53">
        <v>1266.2014736521492</v>
      </c>
      <c r="AF498" s="53">
        <v>1266.2014736521492</v>
      </c>
      <c r="AG498" s="53">
        <v>1266.2014736521492</v>
      </c>
    </row>
    <row r="499" spans="1:33" x14ac:dyDescent="0.35">
      <c r="A499" s="80"/>
      <c r="B499" s="56" t="s">
        <v>66</v>
      </c>
      <c r="C499" s="40"/>
      <c r="E499" s="53">
        <f t="shared" si="87"/>
        <v>1770.5247634532006</v>
      </c>
      <c r="F499" s="53">
        <f t="shared" si="88"/>
        <v>1759.827077740201</v>
      </c>
      <c r="G499" s="53">
        <f t="shared" si="89"/>
        <v>1770.9967463575267</v>
      </c>
      <c r="H499" s="53">
        <f t="shared" si="90"/>
        <v>1770.0583313448701</v>
      </c>
      <c r="I499" s="53">
        <f t="shared" si="91"/>
        <v>1769.1204135791663</v>
      </c>
      <c r="J499" s="53">
        <f t="shared" si="92"/>
        <v>1768.1829927969345</v>
      </c>
      <c r="K499" s="114"/>
      <c r="N499" s="34"/>
      <c r="O499" s="56" t="s">
        <v>66</v>
      </c>
      <c r="P499" s="40"/>
      <c r="Q499" s="117">
        <f t="shared" si="63"/>
        <v>1632.3036277175263</v>
      </c>
      <c r="R499" s="117">
        <f t="shared" si="93"/>
        <v>1632.3036277175263</v>
      </c>
      <c r="S499" s="117">
        <f t="shared" si="94"/>
        <v>1632.3036277175263</v>
      </c>
      <c r="T499" s="117">
        <f t="shared" si="95"/>
        <v>1632.3036277175263</v>
      </c>
      <c r="U499" s="117">
        <f t="shared" si="96"/>
        <v>1632.3036277175263</v>
      </c>
      <c r="V499" s="117">
        <f t="shared" si="97"/>
        <v>1632.3036277175263</v>
      </c>
      <c r="Y499" s="34"/>
      <c r="Z499" s="56" t="s">
        <v>66</v>
      </c>
      <c r="AA499" s="40"/>
      <c r="AB499" s="53">
        <v>1625.6385098272347</v>
      </c>
      <c r="AC499" s="53">
        <v>1625.6385098272347</v>
      </c>
      <c r="AD499" s="53">
        <v>1625.6385098272347</v>
      </c>
      <c r="AE499" s="53">
        <v>1625.6385098272347</v>
      </c>
      <c r="AF499" s="53">
        <v>1625.6385098272347</v>
      </c>
      <c r="AG499" s="53">
        <v>1625.6385098272347</v>
      </c>
    </row>
    <row r="500" spans="1:33" x14ac:dyDescent="0.35">
      <c r="A500" s="80"/>
      <c r="B500" s="56" t="s">
        <v>68</v>
      </c>
      <c r="C500" s="40"/>
      <c r="E500" s="53">
        <f t="shared" si="87"/>
        <v>2329.3222764192742</v>
      </c>
      <c r="F500" s="53">
        <f t="shared" si="88"/>
        <v>2315.2482808718628</v>
      </c>
      <c r="G500" s="53">
        <f t="shared" si="89"/>
        <v>2329.9432224324732</v>
      </c>
      <c r="H500" s="53">
        <f t="shared" si="90"/>
        <v>2328.7086330956686</v>
      </c>
      <c r="I500" s="53">
        <f t="shared" si="91"/>
        <v>2327.4746979425436</v>
      </c>
      <c r="J500" s="53">
        <f t="shared" si="92"/>
        <v>2326.2414166264598</v>
      </c>
      <c r="K500" s="114"/>
      <c r="N500" s="34"/>
      <c r="O500" s="56" t="s">
        <v>68</v>
      </c>
      <c r="P500" s="40"/>
      <c r="Q500" s="117">
        <f t="shared" si="63"/>
        <v>2147.4769968801561</v>
      </c>
      <c r="R500" s="117">
        <f t="shared" si="93"/>
        <v>2147.4769968801561</v>
      </c>
      <c r="S500" s="117">
        <f t="shared" si="94"/>
        <v>2147.4769968801561</v>
      </c>
      <c r="T500" s="117">
        <f t="shared" si="95"/>
        <v>2147.4769968801561</v>
      </c>
      <c r="U500" s="117">
        <f t="shared" si="96"/>
        <v>2147.4769968801561</v>
      </c>
      <c r="V500" s="117">
        <f t="shared" si="97"/>
        <v>2147.4769968801561</v>
      </c>
      <c r="Y500" s="34"/>
      <c r="Z500" s="56" t="s">
        <v>68</v>
      </c>
      <c r="AA500" s="40"/>
      <c r="AB500" s="53">
        <v>2138.7082928793507</v>
      </c>
      <c r="AC500" s="53">
        <v>2138.7082928793507</v>
      </c>
      <c r="AD500" s="53">
        <v>2138.7082928793507</v>
      </c>
      <c r="AE500" s="53">
        <v>2138.7082928793507</v>
      </c>
      <c r="AF500" s="53">
        <v>2138.7082928793507</v>
      </c>
      <c r="AG500" s="53">
        <v>2138.7082928793507</v>
      </c>
    </row>
    <row r="501" spans="1:33" x14ac:dyDescent="0.35">
      <c r="A501" s="80"/>
      <c r="B501" s="56" t="s">
        <v>69</v>
      </c>
      <c r="C501" s="40"/>
      <c r="E501" s="53">
        <f t="shared" si="87"/>
        <v>3028.2570168621892</v>
      </c>
      <c r="F501" s="53">
        <f t="shared" si="88"/>
        <v>3009.9599884933823</v>
      </c>
      <c r="G501" s="53">
        <f t="shared" si="89"/>
        <v>3029.0642834824407</v>
      </c>
      <c r="H501" s="53">
        <f t="shared" si="90"/>
        <v>3027.4592441712343</v>
      </c>
      <c r="I501" s="53">
        <f t="shared" si="91"/>
        <v>3025.8550553375844</v>
      </c>
      <c r="J501" s="53">
        <f t="shared" si="92"/>
        <v>3024.2517165308404</v>
      </c>
      <c r="K501" s="114"/>
      <c r="N501" s="34"/>
      <c r="O501" s="56" t="s">
        <v>69</v>
      </c>
      <c r="P501" s="40"/>
      <c r="Q501" s="117">
        <f t="shared" si="63"/>
        <v>2791.8473756020198</v>
      </c>
      <c r="R501" s="117">
        <f t="shared" si="93"/>
        <v>2791.8473756020198</v>
      </c>
      <c r="S501" s="117">
        <f t="shared" si="94"/>
        <v>2791.8473756020198</v>
      </c>
      <c r="T501" s="117">
        <f t="shared" si="95"/>
        <v>2791.8473756020198</v>
      </c>
      <c r="U501" s="117">
        <f t="shared" si="96"/>
        <v>2791.8473756020198</v>
      </c>
      <c r="V501" s="117">
        <f t="shared" si="97"/>
        <v>2791.8473756020198</v>
      </c>
      <c r="Y501" s="34"/>
      <c r="Z501" s="56" t="s">
        <v>69</v>
      </c>
      <c r="AA501" s="40"/>
      <c r="AB501" s="53">
        <v>2780.4475406852107</v>
      </c>
      <c r="AC501" s="53">
        <v>2780.4475406852107</v>
      </c>
      <c r="AD501" s="53">
        <v>2780.4475406852107</v>
      </c>
      <c r="AE501" s="53">
        <v>2780.4475406852107</v>
      </c>
      <c r="AF501" s="53">
        <v>2780.4475406852107</v>
      </c>
      <c r="AG501" s="53">
        <v>2780.4475406852107</v>
      </c>
    </row>
    <row r="502" spans="1:33" x14ac:dyDescent="0.35">
      <c r="A502" s="106"/>
      <c r="B502" s="56" t="s">
        <v>70</v>
      </c>
      <c r="C502" s="40"/>
      <c r="E502" s="53">
        <f t="shared" si="87"/>
        <v>3607.9698067598256</v>
      </c>
      <c r="F502" s="53">
        <f t="shared" si="88"/>
        <v>3586.1700963850158</v>
      </c>
      <c r="G502" s="53">
        <f t="shared" si="89"/>
        <v>3608.9316120410995</v>
      </c>
      <c r="H502" s="53">
        <f t="shared" si="90"/>
        <v>3607.0193128732121</v>
      </c>
      <c r="I502" s="53">
        <f t="shared" si="91"/>
        <v>3605.1080269936051</v>
      </c>
      <c r="J502" s="53">
        <f t="shared" si="92"/>
        <v>3603.1977538653573</v>
      </c>
      <c r="K502" s="114"/>
      <c r="N502" s="34"/>
      <c r="O502" s="56" t="s">
        <v>70</v>
      </c>
      <c r="P502" s="40"/>
      <c r="Q502" s="117">
        <f t="shared" si="63"/>
        <v>3326.3032101188878</v>
      </c>
      <c r="R502" s="117">
        <f t="shared" si="93"/>
        <v>3326.3032101188878</v>
      </c>
      <c r="S502" s="117">
        <f t="shared" si="94"/>
        <v>3326.3032101188878</v>
      </c>
      <c r="T502" s="117">
        <f t="shared" si="95"/>
        <v>3326.3032101188878</v>
      </c>
      <c r="U502" s="117">
        <f t="shared" si="96"/>
        <v>3326.3032101188878</v>
      </c>
      <c r="V502" s="117">
        <f t="shared" si="97"/>
        <v>3326.3032101188878</v>
      </c>
      <c r="Y502" s="34"/>
      <c r="Z502" s="56" t="s">
        <v>70</v>
      </c>
      <c r="AA502" s="40"/>
      <c r="AB502" s="53">
        <v>3312.7210537983146</v>
      </c>
      <c r="AC502" s="53">
        <v>3312.7210537983146</v>
      </c>
      <c r="AD502" s="53">
        <v>3312.7210537983146</v>
      </c>
      <c r="AE502" s="53">
        <v>3312.7210537983146</v>
      </c>
      <c r="AF502" s="53">
        <v>3312.7210537983146</v>
      </c>
      <c r="AG502" s="53">
        <v>3312.7210537983146</v>
      </c>
    </row>
    <row r="503" spans="1:33" x14ac:dyDescent="0.35">
      <c r="A503" s="106"/>
      <c r="B503" s="56" t="s">
        <v>72</v>
      </c>
      <c r="C503" s="40"/>
      <c r="E503" s="53">
        <f t="shared" si="87"/>
        <v>3906.8412639594567</v>
      </c>
      <c r="F503" s="53">
        <f t="shared" si="88"/>
        <v>3883.2357426840003</v>
      </c>
      <c r="G503" s="53">
        <f t="shared" si="89"/>
        <v>3907.8827417882717</v>
      </c>
      <c r="H503" s="53">
        <f t="shared" si="90"/>
        <v>3905.8120345212265</v>
      </c>
      <c r="I503" s="53">
        <f t="shared" si="91"/>
        <v>3903.7424244796784</v>
      </c>
      <c r="J503" s="53">
        <f t="shared" si="92"/>
        <v>3901.6739110822305</v>
      </c>
      <c r="K503" s="114"/>
      <c r="N503" s="34"/>
      <c r="O503" s="56" t="s">
        <v>72</v>
      </c>
      <c r="P503" s="40"/>
      <c r="Q503" s="117">
        <f t="shared" si="63"/>
        <v>3601.842402723395</v>
      </c>
      <c r="R503" s="117">
        <f t="shared" si="93"/>
        <v>3601.842402723395</v>
      </c>
      <c r="S503" s="117">
        <f t="shared" si="94"/>
        <v>3601.842402723395</v>
      </c>
      <c r="T503" s="117">
        <f t="shared" si="95"/>
        <v>3601.842402723395</v>
      </c>
      <c r="U503" s="117">
        <f t="shared" si="96"/>
        <v>3601.842402723395</v>
      </c>
      <c r="V503" s="117">
        <f t="shared" si="97"/>
        <v>3601.842402723395</v>
      </c>
      <c r="Y503" s="34"/>
      <c r="Z503" s="56" t="s">
        <v>72</v>
      </c>
      <c r="AA503" s="40"/>
      <c r="AB503" s="53">
        <v>3587.1351486140775</v>
      </c>
      <c r="AC503" s="53">
        <v>3587.1351486140775</v>
      </c>
      <c r="AD503" s="53">
        <v>3587.1351486140775</v>
      </c>
      <c r="AE503" s="53">
        <v>3587.1351486140775</v>
      </c>
      <c r="AF503" s="53">
        <v>3587.1351486140775</v>
      </c>
      <c r="AG503" s="53">
        <v>3587.1351486140775</v>
      </c>
    </row>
    <row r="504" spans="1:33" x14ac:dyDescent="0.35">
      <c r="A504" s="107"/>
      <c r="B504" s="56" t="s">
        <v>73</v>
      </c>
      <c r="C504" s="40"/>
      <c r="E504" s="53">
        <f t="shared" si="87"/>
        <v>4124.2531997361339</v>
      </c>
      <c r="F504" s="53">
        <f t="shared" si="88"/>
        <v>4099.3340540442323</v>
      </c>
      <c r="G504" s="53">
        <f t="shared" si="89"/>
        <v>4125.3526347983079</v>
      </c>
      <c r="H504" s="53">
        <f t="shared" si="90"/>
        <v>4123.1666946756286</v>
      </c>
      <c r="I504" s="53">
        <f t="shared" si="91"/>
        <v>4120.9819128379831</v>
      </c>
      <c r="J504" s="53">
        <f t="shared" si="92"/>
        <v>4118.7982886716218</v>
      </c>
      <c r="K504" s="114"/>
      <c r="N504" s="34"/>
      <c r="O504" s="56" t="s">
        <v>73</v>
      </c>
      <c r="P504" s="40"/>
      <c r="Q504" s="117">
        <f t="shared" si="63"/>
        <v>3802.2814470128428</v>
      </c>
      <c r="R504" s="117">
        <f t="shared" si="93"/>
        <v>3802.2814470128428</v>
      </c>
      <c r="S504" s="117">
        <f t="shared" si="94"/>
        <v>3802.2814470128428</v>
      </c>
      <c r="T504" s="117">
        <f t="shared" si="95"/>
        <v>3802.2814470128428</v>
      </c>
      <c r="U504" s="117">
        <f t="shared" si="96"/>
        <v>3802.2814470128428</v>
      </c>
      <c r="V504" s="117">
        <f t="shared" si="97"/>
        <v>3802.2814470128428</v>
      </c>
      <c r="Y504" s="34"/>
      <c r="Z504" s="56" t="s">
        <v>73</v>
      </c>
      <c r="AA504" s="40"/>
      <c r="AB504" s="53">
        <v>3786.7557484442214</v>
      </c>
      <c r="AC504" s="53">
        <v>3786.7557484442214</v>
      </c>
      <c r="AD504" s="53">
        <v>3786.7557484442214</v>
      </c>
      <c r="AE504" s="53">
        <v>3786.7557484442214</v>
      </c>
      <c r="AF504" s="53">
        <v>3786.7557484442214</v>
      </c>
      <c r="AG504" s="53">
        <v>3786.7557484442214</v>
      </c>
    </row>
    <row r="505" spans="1:33" x14ac:dyDescent="0.35">
      <c r="A505" s="115"/>
      <c r="B505" s="40"/>
      <c r="C505" s="40"/>
      <c r="E505" s="112"/>
      <c r="F505" s="112"/>
      <c r="G505" s="112"/>
      <c r="H505" s="112"/>
      <c r="I505" s="112"/>
      <c r="J505" s="112"/>
      <c r="K505" s="114"/>
      <c r="N505" s="115"/>
      <c r="O505" s="40"/>
      <c r="P505" s="40"/>
      <c r="Q505" s="112"/>
      <c r="R505" s="112"/>
      <c r="S505" s="112"/>
      <c r="T505" s="112"/>
      <c r="U505" s="112"/>
      <c r="V505" s="112"/>
      <c r="Y505" s="115"/>
      <c r="Z505" s="40"/>
      <c r="AA505" s="40"/>
      <c r="AB505" s="112"/>
      <c r="AC505" s="112"/>
      <c r="AD505" s="112"/>
      <c r="AE505" s="112"/>
      <c r="AF505" s="112"/>
      <c r="AG505" s="112"/>
    </row>
    <row r="506" spans="1:33" x14ac:dyDescent="0.35">
      <c r="A506" s="113"/>
      <c r="B506" s="56" t="s">
        <v>57</v>
      </c>
      <c r="C506" s="40"/>
      <c r="E506" s="53">
        <f t="shared" ref="E506:E518" si="98">Q506*E$12</f>
        <v>152.90630010934581</v>
      </c>
      <c r="F506" s="53">
        <f t="shared" ref="F506:F518" si="99">R506*F$12</f>
        <v>151.98242512274746</v>
      </c>
      <c r="G506" s="53">
        <f t="shared" ref="G506:G518" si="100">S506*G$12</f>
        <v>152.94706156103803</v>
      </c>
      <c r="H506" s="53">
        <f t="shared" ref="H506:H518" si="101">T506*H$12</f>
        <v>152.86601803625132</v>
      </c>
      <c r="I506" s="53">
        <f t="shared" ref="I506:I518" si="102">U506*I$12</f>
        <v>152.78501745477351</v>
      </c>
      <c r="J506" s="53">
        <f t="shared" ref="J506:J518" si="103">V506*J$12</f>
        <v>152.70405979384978</v>
      </c>
      <c r="K506" s="114"/>
      <c r="O506" s="56" t="s">
        <v>57</v>
      </c>
      <c r="P506" s="40"/>
      <c r="Q506" s="117">
        <f t="shared" si="63"/>
        <v>140.96922761055029</v>
      </c>
      <c r="R506" s="117">
        <f t="shared" ref="R506:R518" si="104">AC506*$T$426</f>
        <v>140.96922761055029</v>
      </c>
      <c r="S506" s="117">
        <f t="shared" ref="S506:S518" si="105">AD506*$T$426</f>
        <v>140.96922761055029</v>
      </c>
      <c r="T506" s="117">
        <f t="shared" ref="T506:T518" si="106">AE506*$T$426</f>
        <v>140.96922761055029</v>
      </c>
      <c r="U506" s="117">
        <f t="shared" ref="U506:U518" si="107">AF506*$T$426</f>
        <v>140.96922761055029</v>
      </c>
      <c r="V506" s="117">
        <f t="shared" ref="V506:V518" si="108">AG506*$T$426</f>
        <v>140.96922761055029</v>
      </c>
      <c r="Z506" s="56" t="s">
        <v>57</v>
      </c>
      <c r="AA506" s="40"/>
      <c r="AB506" s="53">
        <v>140.39361379399492</v>
      </c>
      <c r="AC506" s="53">
        <v>140.39361379399492</v>
      </c>
      <c r="AD506" s="53">
        <v>140.39361379399492</v>
      </c>
      <c r="AE506" s="53">
        <v>140.39361379399492</v>
      </c>
      <c r="AF506" s="53">
        <v>140.39361379399492</v>
      </c>
      <c r="AG506" s="53">
        <v>140.39361379399492</v>
      </c>
    </row>
    <row r="507" spans="1:33" x14ac:dyDescent="0.35">
      <c r="A507" s="54"/>
      <c r="B507" s="56" t="s">
        <v>58</v>
      </c>
      <c r="C507" s="40"/>
      <c r="E507" s="53">
        <f t="shared" si="98"/>
        <v>657.70435470488985</v>
      </c>
      <c r="F507" s="53">
        <f t="shared" si="99"/>
        <v>653.73043995151386</v>
      </c>
      <c r="G507" s="53">
        <f t="shared" si="100"/>
        <v>657.87968419924619</v>
      </c>
      <c r="H507" s="53">
        <f t="shared" si="101"/>
        <v>657.5310871883006</v>
      </c>
      <c r="I507" s="53">
        <f t="shared" si="102"/>
        <v>657.182674891793</v>
      </c>
      <c r="J507" s="53">
        <f t="shared" si="103"/>
        <v>656.83444721184674</v>
      </c>
      <c r="K507" s="114"/>
      <c r="N507" s="34"/>
      <c r="O507" s="56" t="s">
        <v>58</v>
      </c>
      <c r="P507" s="40"/>
      <c r="Q507" s="117">
        <f t="shared" si="63"/>
        <v>606.35876227821177</v>
      </c>
      <c r="R507" s="117">
        <f t="shared" si="104"/>
        <v>606.35876227821177</v>
      </c>
      <c r="S507" s="117">
        <f t="shared" si="105"/>
        <v>606.35876227821177</v>
      </c>
      <c r="T507" s="117">
        <f t="shared" si="106"/>
        <v>606.35876227821177</v>
      </c>
      <c r="U507" s="117">
        <f t="shared" si="107"/>
        <v>606.35876227821177</v>
      </c>
      <c r="V507" s="117">
        <f t="shared" si="108"/>
        <v>606.35876227821177</v>
      </c>
      <c r="Y507" s="34"/>
      <c r="Z507" s="56" t="s">
        <v>58</v>
      </c>
      <c r="AA507" s="40"/>
      <c r="AB507" s="53">
        <v>603.88284262345564</v>
      </c>
      <c r="AC507" s="53">
        <v>603.88284262345564</v>
      </c>
      <c r="AD507" s="53">
        <v>603.88284262345564</v>
      </c>
      <c r="AE507" s="53">
        <v>603.88284262345564</v>
      </c>
      <c r="AF507" s="53">
        <v>603.88284262345564</v>
      </c>
      <c r="AG507" s="53">
        <v>603.88284262345564</v>
      </c>
    </row>
    <row r="508" spans="1:33" x14ac:dyDescent="0.35">
      <c r="A508" s="54"/>
      <c r="B508" s="56" t="s">
        <v>60</v>
      </c>
      <c r="C508" s="40"/>
      <c r="E508" s="53">
        <f t="shared" si="98"/>
        <v>706.36872761902725</v>
      </c>
      <c r="F508" s="53">
        <f t="shared" si="99"/>
        <v>702.10077791194612</v>
      </c>
      <c r="G508" s="53">
        <f t="shared" si="100"/>
        <v>706.55702996332002</v>
      </c>
      <c r="H508" s="53">
        <f t="shared" si="101"/>
        <v>706.18263982083135</v>
      </c>
      <c r="I508" s="53">
        <f t="shared" si="102"/>
        <v>705.80844806003427</v>
      </c>
      <c r="J508" s="53">
        <f t="shared" si="103"/>
        <v>705.43445457581026</v>
      </c>
      <c r="K508" s="114"/>
      <c r="N508" s="34"/>
      <c r="O508" s="56" t="s">
        <v>60</v>
      </c>
      <c r="P508" s="40"/>
      <c r="Q508" s="117">
        <f t="shared" si="63"/>
        <v>651.22401019116171</v>
      </c>
      <c r="R508" s="117">
        <f t="shared" si="104"/>
        <v>651.22401019116171</v>
      </c>
      <c r="S508" s="117">
        <f t="shared" si="105"/>
        <v>651.22401019116171</v>
      </c>
      <c r="T508" s="117">
        <f t="shared" si="106"/>
        <v>651.22401019116171</v>
      </c>
      <c r="U508" s="117">
        <f t="shared" si="107"/>
        <v>651.22401019116171</v>
      </c>
      <c r="V508" s="117">
        <f t="shared" si="108"/>
        <v>651.22401019116171</v>
      </c>
      <c r="Y508" s="34"/>
      <c r="Z508" s="56" t="s">
        <v>60</v>
      </c>
      <c r="AA508" s="40"/>
      <c r="AB508" s="53">
        <v>648.5648941252482</v>
      </c>
      <c r="AC508" s="53">
        <v>648.5648941252482</v>
      </c>
      <c r="AD508" s="53">
        <v>648.5648941252482</v>
      </c>
      <c r="AE508" s="53">
        <v>648.5648941252482</v>
      </c>
      <c r="AF508" s="53">
        <v>648.5648941252482</v>
      </c>
      <c r="AG508" s="53">
        <v>648.5648941252482</v>
      </c>
    </row>
    <row r="509" spans="1:33" x14ac:dyDescent="0.35">
      <c r="A509" s="80"/>
      <c r="B509" s="56" t="s">
        <v>61</v>
      </c>
      <c r="C509" s="40"/>
      <c r="E509" s="53">
        <f t="shared" si="98"/>
        <v>786.39076857452756</v>
      </c>
      <c r="F509" s="53">
        <f t="shared" si="99"/>
        <v>781.6393177823868</v>
      </c>
      <c r="G509" s="53">
        <f t="shared" si="100"/>
        <v>786.60040303237224</v>
      </c>
      <c r="H509" s="53">
        <f t="shared" si="101"/>
        <v>786.18359954095672</v>
      </c>
      <c r="I509" s="53">
        <f t="shared" si="102"/>
        <v>785.76701690520019</v>
      </c>
      <c r="J509" s="53">
        <f t="shared" si="103"/>
        <v>785.35065500807582</v>
      </c>
      <c r="K509" s="114"/>
      <c r="N509" s="34"/>
      <c r="O509" s="56" t="s">
        <v>61</v>
      </c>
      <c r="P509" s="40"/>
      <c r="Q509" s="117">
        <f t="shared" si="63"/>
        <v>724.99889910842501</v>
      </c>
      <c r="R509" s="117">
        <f t="shared" si="104"/>
        <v>724.99889910842501</v>
      </c>
      <c r="S509" s="117">
        <f t="shared" si="105"/>
        <v>724.99889910842501</v>
      </c>
      <c r="T509" s="117">
        <f t="shared" si="106"/>
        <v>724.99889910842501</v>
      </c>
      <c r="U509" s="117">
        <f t="shared" si="107"/>
        <v>724.99889910842501</v>
      </c>
      <c r="V509" s="117">
        <f t="shared" si="108"/>
        <v>724.99889910842501</v>
      </c>
      <c r="Y509" s="34"/>
      <c r="Z509" s="56" t="s">
        <v>61</v>
      </c>
      <c r="AA509" s="40"/>
      <c r="AB509" s="53">
        <v>722.0385410899562</v>
      </c>
      <c r="AC509" s="53">
        <v>722.0385410899562</v>
      </c>
      <c r="AD509" s="53">
        <v>722.0385410899562</v>
      </c>
      <c r="AE509" s="53">
        <v>722.0385410899562</v>
      </c>
      <c r="AF509" s="53">
        <v>722.0385410899562</v>
      </c>
      <c r="AG509" s="53">
        <v>722.0385410899562</v>
      </c>
    </row>
    <row r="510" spans="1:33" x14ac:dyDescent="0.35">
      <c r="A510" s="80"/>
      <c r="B510" s="56" t="s">
        <v>62</v>
      </c>
      <c r="C510" s="40"/>
      <c r="E510" s="53">
        <f t="shared" si="98"/>
        <v>916.77402240194328</v>
      </c>
      <c r="F510" s="53">
        <f t="shared" si="99"/>
        <v>911.23478309620748</v>
      </c>
      <c r="G510" s="53">
        <f t="shared" si="100"/>
        <v>917.01841416343439</v>
      </c>
      <c r="H510" s="53">
        <f t="shared" si="101"/>
        <v>916.53250483101829</v>
      </c>
      <c r="I510" s="53">
        <f t="shared" si="102"/>
        <v>916.04685297203525</v>
      </c>
      <c r="J510" s="53">
        <f t="shared" si="103"/>
        <v>915.56145845005551</v>
      </c>
      <c r="K510" s="114"/>
      <c r="N510" s="34"/>
      <c r="O510" s="56" t="s">
        <v>62</v>
      </c>
      <c r="P510" s="40"/>
      <c r="Q510" s="117">
        <f t="shared" si="63"/>
        <v>845.2034071781203</v>
      </c>
      <c r="R510" s="117">
        <f t="shared" si="104"/>
        <v>845.2034071781203</v>
      </c>
      <c r="S510" s="117">
        <f t="shared" si="105"/>
        <v>845.2034071781203</v>
      </c>
      <c r="T510" s="117">
        <f t="shared" si="106"/>
        <v>845.2034071781203</v>
      </c>
      <c r="U510" s="117">
        <f t="shared" si="107"/>
        <v>845.2034071781203</v>
      </c>
      <c r="V510" s="117">
        <f t="shared" si="108"/>
        <v>845.2034071781203</v>
      </c>
      <c r="Y510" s="34"/>
      <c r="Z510" s="56" t="s">
        <v>62</v>
      </c>
      <c r="AA510" s="40"/>
      <c r="AB510" s="53">
        <v>841.75222306355977</v>
      </c>
      <c r="AC510" s="53">
        <v>841.75222306355977</v>
      </c>
      <c r="AD510" s="53">
        <v>841.75222306355977</v>
      </c>
      <c r="AE510" s="53">
        <v>841.75222306355977</v>
      </c>
      <c r="AF510" s="53">
        <v>841.75222306355977</v>
      </c>
      <c r="AG510" s="53">
        <v>841.75222306355977</v>
      </c>
    </row>
    <row r="511" spans="1:33" x14ac:dyDescent="0.35">
      <c r="A511" s="102"/>
      <c r="B511" s="56" t="s">
        <v>64</v>
      </c>
      <c r="C511" s="40"/>
      <c r="E511" s="53">
        <f t="shared" si="98"/>
        <v>1093.1274999473749</v>
      </c>
      <c r="F511" s="53">
        <f t="shared" si="99"/>
        <v>1086.5227154902141</v>
      </c>
      <c r="G511" s="53">
        <f t="shared" si="100"/>
        <v>1093.4189036616146</v>
      </c>
      <c r="H511" s="53">
        <f t="shared" si="101"/>
        <v>1092.8395233118601</v>
      </c>
      <c r="I511" s="53">
        <f t="shared" si="102"/>
        <v>1092.2604499639222</v>
      </c>
      <c r="J511" s="53">
        <f t="shared" si="103"/>
        <v>1091.6816834551266</v>
      </c>
      <c r="K511" s="114"/>
      <c r="N511" s="34"/>
      <c r="O511" s="56" t="s">
        <v>64</v>
      </c>
      <c r="P511" s="40"/>
      <c r="Q511" s="117">
        <f t="shared" si="63"/>
        <v>1007.7893405126914</v>
      </c>
      <c r="R511" s="117">
        <f t="shared" si="104"/>
        <v>1007.7893405126914</v>
      </c>
      <c r="S511" s="117">
        <f t="shared" si="105"/>
        <v>1007.7893405126914</v>
      </c>
      <c r="T511" s="117">
        <f t="shared" si="106"/>
        <v>1007.7893405126914</v>
      </c>
      <c r="U511" s="117">
        <f t="shared" si="107"/>
        <v>1007.7893405126914</v>
      </c>
      <c r="V511" s="117">
        <f t="shared" si="108"/>
        <v>1007.7893405126914</v>
      </c>
      <c r="Y511" s="34"/>
      <c r="Z511" s="56" t="s">
        <v>64</v>
      </c>
      <c r="AA511" s="40"/>
      <c r="AB511" s="53">
        <v>1003.6742759811686</v>
      </c>
      <c r="AC511" s="53">
        <v>1003.6742759811686</v>
      </c>
      <c r="AD511" s="53">
        <v>1003.6742759811686</v>
      </c>
      <c r="AE511" s="53">
        <v>1003.6742759811686</v>
      </c>
      <c r="AF511" s="53">
        <v>1003.6742759811686</v>
      </c>
      <c r="AG511" s="53">
        <v>1003.6742759811686</v>
      </c>
    </row>
    <row r="512" spans="1:33" x14ac:dyDescent="0.35">
      <c r="A512" s="81" t="s">
        <v>371</v>
      </c>
      <c r="B512" s="56" t="s">
        <v>65</v>
      </c>
      <c r="C512" s="40"/>
      <c r="E512" s="53">
        <f t="shared" si="98"/>
        <v>1379.0526313628716</v>
      </c>
      <c r="F512" s="53">
        <f t="shared" si="99"/>
        <v>1370.7202589857511</v>
      </c>
      <c r="G512" s="53">
        <f t="shared" si="100"/>
        <v>1379.4202564193547</v>
      </c>
      <c r="H512" s="53">
        <f t="shared" si="101"/>
        <v>1378.6893297928382</v>
      </c>
      <c r="I512" s="53">
        <f t="shared" si="102"/>
        <v>1377.9587904694158</v>
      </c>
      <c r="J512" s="53">
        <f t="shared" si="103"/>
        <v>1377.2286382438633</v>
      </c>
      <c r="K512" s="114"/>
      <c r="N512" s="34" t="s">
        <v>371</v>
      </c>
      <c r="O512" s="56" t="s">
        <v>65</v>
      </c>
      <c r="P512" s="40"/>
      <c r="Q512" s="117">
        <f t="shared" si="63"/>
        <v>1271.3928996941229</v>
      </c>
      <c r="R512" s="117">
        <f t="shared" si="104"/>
        <v>1271.3928996941229</v>
      </c>
      <c r="S512" s="117">
        <f t="shared" si="105"/>
        <v>1271.3928996941229</v>
      </c>
      <c r="T512" s="117">
        <f t="shared" si="106"/>
        <v>1271.3928996941229</v>
      </c>
      <c r="U512" s="117">
        <f t="shared" si="107"/>
        <v>1271.3928996941229</v>
      </c>
      <c r="V512" s="117">
        <f t="shared" si="108"/>
        <v>1271.3928996941229</v>
      </c>
      <c r="Y512" s="34" t="s">
        <v>371</v>
      </c>
      <c r="Z512" s="56" t="s">
        <v>65</v>
      </c>
      <c r="AA512" s="40"/>
      <c r="AB512" s="53">
        <v>1266.2014736521492</v>
      </c>
      <c r="AC512" s="53">
        <v>1266.2014736521492</v>
      </c>
      <c r="AD512" s="53">
        <v>1266.2014736521492</v>
      </c>
      <c r="AE512" s="53">
        <v>1266.2014736521492</v>
      </c>
      <c r="AF512" s="53">
        <v>1266.2014736521492</v>
      </c>
      <c r="AG512" s="53">
        <v>1266.2014736521492</v>
      </c>
    </row>
    <row r="513" spans="1:33" x14ac:dyDescent="0.35">
      <c r="A513" s="80"/>
      <c r="B513" s="56" t="s">
        <v>66</v>
      </c>
      <c r="C513" s="40"/>
      <c r="E513" s="53">
        <f t="shared" si="98"/>
        <v>1770.5247634532006</v>
      </c>
      <c r="F513" s="53">
        <f t="shared" si="99"/>
        <v>1759.827077740201</v>
      </c>
      <c r="G513" s="53">
        <f t="shared" si="100"/>
        <v>1770.9967463575267</v>
      </c>
      <c r="H513" s="53">
        <f t="shared" si="101"/>
        <v>1770.0583313448701</v>
      </c>
      <c r="I513" s="53">
        <f t="shared" si="102"/>
        <v>1769.1204135791663</v>
      </c>
      <c r="J513" s="53">
        <f t="shared" si="103"/>
        <v>1768.1829927969345</v>
      </c>
      <c r="K513" s="114"/>
      <c r="N513" s="34"/>
      <c r="O513" s="56" t="s">
        <v>66</v>
      </c>
      <c r="P513" s="40"/>
      <c r="Q513" s="117">
        <f t="shared" si="63"/>
        <v>1632.3036277175263</v>
      </c>
      <c r="R513" s="117">
        <f t="shared" si="104"/>
        <v>1632.3036277175263</v>
      </c>
      <c r="S513" s="117">
        <f t="shared" si="105"/>
        <v>1632.3036277175263</v>
      </c>
      <c r="T513" s="117">
        <f t="shared" si="106"/>
        <v>1632.3036277175263</v>
      </c>
      <c r="U513" s="117">
        <f t="shared" si="107"/>
        <v>1632.3036277175263</v>
      </c>
      <c r="V513" s="117">
        <f t="shared" si="108"/>
        <v>1632.3036277175263</v>
      </c>
      <c r="Y513" s="34"/>
      <c r="Z513" s="56" t="s">
        <v>66</v>
      </c>
      <c r="AA513" s="40"/>
      <c r="AB513" s="53">
        <v>1625.6385098272347</v>
      </c>
      <c r="AC513" s="53">
        <v>1625.6385098272347</v>
      </c>
      <c r="AD513" s="53">
        <v>1625.6385098272347</v>
      </c>
      <c r="AE513" s="53">
        <v>1625.6385098272347</v>
      </c>
      <c r="AF513" s="53">
        <v>1625.6385098272347</v>
      </c>
      <c r="AG513" s="53">
        <v>1625.6385098272347</v>
      </c>
    </row>
    <row r="514" spans="1:33" x14ac:dyDescent="0.35">
      <c r="A514" s="80"/>
      <c r="B514" s="56" t="s">
        <v>68</v>
      </c>
      <c r="C514" s="40"/>
      <c r="E514" s="53">
        <f t="shared" si="98"/>
        <v>2329.3222764192742</v>
      </c>
      <c r="F514" s="53">
        <f t="shared" si="99"/>
        <v>2315.2482808718628</v>
      </c>
      <c r="G514" s="53">
        <f t="shared" si="100"/>
        <v>2329.9432224324732</v>
      </c>
      <c r="H514" s="53">
        <f t="shared" si="101"/>
        <v>2328.7086330956686</v>
      </c>
      <c r="I514" s="53">
        <f t="shared" si="102"/>
        <v>2327.4746979425436</v>
      </c>
      <c r="J514" s="53">
        <f t="shared" si="103"/>
        <v>2326.2414166264598</v>
      </c>
      <c r="K514" s="114"/>
      <c r="N514" s="34"/>
      <c r="O514" s="56" t="s">
        <v>68</v>
      </c>
      <c r="P514" s="40"/>
      <c r="Q514" s="117">
        <f t="shared" si="63"/>
        <v>2147.4769968801561</v>
      </c>
      <c r="R514" s="117">
        <f t="shared" si="104"/>
        <v>2147.4769968801561</v>
      </c>
      <c r="S514" s="117">
        <f t="shared" si="105"/>
        <v>2147.4769968801561</v>
      </c>
      <c r="T514" s="117">
        <f t="shared" si="106"/>
        <v>2147.4769968801561</v>
      </c>
      <c r="U514" s="117">
        <f t="shared" si="107"/>
        <v>2147.4769968801561</v>
      </c>
      <c r="V514" s="117">
        <f t="shared" si="108"/>
        <v>2147.4769968801561</v>
      </c>
      <c r="Y514" s="34"/>
      <c r="Z514" s="56" t="s">
        <v>68</v>
      </c>
      <c r="AA514" s="40"/>
      <c r="AB514" s="53">
        <v>2138.7082928793507</v>
      </c>
      <c r="AC514" s="53">
        <v>2138.7082928793507</v>
      </c>
      <c r="AD514" s="53">
        <v>2138.7082928793507</v>
      </c>
      <c r="AE514" s="53">
        <v>2138.7082928793507</v>
      </c>
      <c r="AF514" s="53">
        <v>2138.7082928793507</v>
      </c>
      <c r="AG514" s="53">
        <v>2138.7082928793507</v>
      </c>
    </row>
    <row r="515" spans="1:33" x14ac:dyDescent="0.35">
      <c r="A515" s="80"/>
      <c r="B515" s="56" t="s">
        <v>69</v>
      </c>
      <c r="C515" s="40"/>
      <c r="E515" s="53">
        <f t="shared" si="98"/>
        <v>3028.2570168621892</v>
      </c>
      <c r="F515" s="53">
        <f t="shared" si="99"/>
        <v>3009.9599884933823</v>
      </c>
      <c r="G515" s="53">
        <f t="shared" si="100"/>
        <v>3029.0642834824407</v>
      </c>
      <c r="H515" s="53">
        <f t="shared" si="101"/>
        <v>3027.4592441712343</v>
      </c>
      <c r="I515" s="53">
        <f t="shared" si="102"/>
        <v>3025.8550553375844</v>
      </c>
      <c r="J515" s="53">
        <f t="shared" si="103"/>
        <v>3024.2517165308404</v>
      </c>
      <c r="K515" s="114"/>
      <c r="N515" s="34"/>
      <c r="O515" s="56" t="s">
        <v>69</v>
      </c>
      <c r="P515" s="40"/>
      <c r="Q515" s="117">
        <f t="shared" si="63"/>
        <v>2791.8473756020198</v>
      </c>
      <c r="R515" s="117">
        <f t="shared" si="104"/>
        <v>2791.8473756020198</v>
      </c>
      <c r="S515" s="117">
        <f t="shared" si="105"/>
        <v>2791.8473756020198</v>
      </c>
      <c r="T515" s="117">
        <f t="shared" si="106"/>
        <v>2791.8473756020198</v>
      </c>
      <c r="U515" s="117">
        <f t="shared" si="107"/>
        <v>2791.8473756020198</v>
      </c>
      <c r="V515" s="117">
        <f t="shared" si="108"/>
        <v>2791.8473756020198</v>
      </c>
      <c r="Y515" s="34"/>
      <c r="Z515" s="56" t="s">
        <v>69</v>
      </c>
      <c r="AA515" s="40"/>
      <c r="AB515" s="53">
        <v>2780.4475406852107</v>
      </c>
      <c r="AC515" s="53">
        <v>2780.4475406852107</v>
      </c>
      <c r="AD515" s="53">
        <v>2780.4475406852107</v>
      </c>
      <c r="AE515" s="53">
        <v>2780.4475406852107</v>
      </c>
      <c r="AF515" s="53">
        <v>2780.4475406852107</v>
      </c>
      <c r="AG515" s="53">
        <v>2780.4475406852107</v>
      </c>
    </row>
    <row r="516" spans="1:33" x14ac:dyDescent="0.35">
      <c r="A516" s="106"/>
      <c r="B516" s="56" t="s">
        <v>70</v>
      </c>
      <c r="C516" s="40"/>
      <c r="E516" s="53">
        <f t="shared" si="98"/>
        <v>3607.9698067598256</v>
      </c>
      <c r="F516" s="53">
        <f t="shared" si="99"/>
        <v>3586.1700963850158</v>
      </c>
      <c r="G516" s="53">
        <f t="shared" si="100"/>
        <v>3608.9316120410995</v>
      </c>
      <c r="H516" s="53">
        <f t="shared" si="101"/>
        <v>3607.0193128732121</v>
      </c>
      <c r="I516" s="53">
        <f t="shared" si="102"/>
        <v>3605.1080269936051</v>
      </c>
      <c r="J516" s="53">
        <f t="shared" si="103"/>
        <v>3603.1977538653573</v>
      </c>
      <c r="K516" s="114"/>
      <c r="N516" s="34"/>
      <c r="O516" s="56" t="s">
        <v>70</v>
      </c>
      <c r="P516" s="40"/>
      <c r="Q516" s="117">
        <f t="shared" si="63"/>
        <v>3326.3032101188878</v>
      </c>
      <c r="R516" s="117">
        <f t="shared" si="104"/>
        <v>3326.3032101188878</v>
      </c>
      <c r="S516" s="117">
        <f t="shared" si="105"/>
        <v>3326.3032101188878</v>
      </c>
      <c r="T516" s="117">
        <f t="shared" si="106"/>
        <v>3326.3032101188878</v>
      </c>
      <c r="U516" s="117">
        <f t="shared" si="107"/>
        <v>3326.3032101188878</v>
      </c>
      <c r="V516" s="117">
        <f t="shared" si="108"/>
        <v>3326.3032101188878</v>
      </c>
      <c r="Y516" s="34"/>
      <c r="Z516" s="56" t="s">
        <v>70</v>
      </c>
      <c r="AA516" s="40"/>
      <c r="AB516" s="53">
        <v>3312.7210537983146</v>
      </c>
      <c r="AC516" s="53">
        <v>3312.7210537983146</v>
      </c>
      <c r="AD516" s="53">
        <v>3312.7210537983146</v>
      </c>
      <c r="AE516" s="53">
        <v>3312.7210537983146</v>
      </c>
      <c r="AF516" s="53">
        <v>3312.7210537983146</v>
      </c>
      <c r="AG516" s="53">
        <v>3312.7210537983146</v>
      </c>
    </row>
    <row r="517" spans="1:33" x14ac:dyDescent="0.35">
      <c r="A517" s="106"/>
      <c r="B517" s="56" t="s">
        <v>72</v>
      </c>
      <c r="C517" s="40"/>
      <c r="E517" s="53">
        <f t="shared" si="98"/>
        <v>3906.8412639594567</v>
      </c>
      <c r="F517" s="53">
        <f t="shared" si="99"/>
        <v>3883.2357426840003</v>
      </c>
      <c r="G517" s="53">
        <f t="shared" si="100"/>
        <v>3907.8827417882717</v>
      </c>
      <c r="H517" s="53">
        <f t="shared" si="101"/>
        <v>3905.8120345212265</v>
      </c>
      <c r="I517" s="53">
        <f t="shared" si="102"/>
        <v>3903.7424244796784</v>
      </c>
      <c r="J517" s="53">
        <f t="shared" si="103"/>
        <v>3901.6739110822305</v>
      </c>
      <c r="K517" s="114"/>
      <c r="N517" s="34"/>
      <c r="O517" s="56" t="s">
        <v>72</v>
      </c>
      <c r="P517" s="40"/>
      <c r="Q517" s="117">
        <f t="shared" si="63"/>
        <v>3601.842402723395</v>
      </c>
      <c r="R517" s="117">
        <f t="shared" si="104"/>
        <v>3601.842402723395</v>
      </c>
      <c r="S517" s="117">
        <f t="shared" si="105"/>
        <v>3601.842402723395</v>
      </c>
      <c r="T517" s="117">
        <f t="shared" si="106"/>
        <v>3601.842402723395</v>
      </c>
      <c r="U517" s="117">
        <f t="shared" si="107"/>
        <v>3601.842402723395</v>
      </c>
      <c r="V517" s="117">
        <f t="shared" si="108"/>
        <v>3601.842402723395</v>
      </c>
      <c r="Y517" s="34"/>
      <c r="Z517" s="56" t="s">
        <v>72</v>
      </c>
      <c r="AA517" s="40"/>
      <c r="AB517" s="53">
        <v>3587.1351486140775</v>
      </c>
      <c r="AC517" s="53">
        <v>3587.1351486140775</v>
      </c>
      <c r="AD517" s="53">
        <v>3587.1351486140775</v>
      </c>
      <c r="AE517" s="53">
        <v>3587.1351486140775</v>
      </c>
      <c r="AF517" s="53">
        <v>3587.1351486140775</v>
      </c>
      <c r="AG517" s="53">
        <v>3587.1351486140775</v>
      </c>
    </row>
    <row r="518" spans="1:33" x14ac:dyDescent="0.35">
      <c r="A518" s="107"/>
      <c r="B518" s="56" t="s">
        <v>73</v>
      </c>
      <c r="C518" s="40"/>
      <c r="E518" s="53">
        <f t="shared" si="98"/>
        <v>4124.2531997361339</v>
      </c>
      <c r="F518" s="53">
        <f t="shared" si="99"/>
        <v>4099.3340540442323</v>
      </c>
      <c r="G518" s="53">
        <f t="shared" si="100"/>
        <v>4125.3526347983079</v>
      </c>
      <c r="H518" s="53">
        <f t="shared" si="101"/>
        <v>4123.1666946756286</v>
      </c>
      <c r="I518" s="53">
        <f t="shared" si="102"/>
        <v>4120.9819128379831</v>
      </c>
      <c r="J518" s="53">
        <f t="shared" si="103"/>
        <v>4118.7982886716218</v>
      </c>
      <c r="K518" s="114"/>
      <c r="N518" s="34"/>
      <c r="O518" s="56" t="s">
        <v>73</v>
      </c>
      <c r="P518" s="40"/>
      <c r="Q518" s="117">
        <f t="shared" si="63"/>
        <v>3802.2814470128428</v>
      </c>
      <c r="R518" s="117">
        <f t="shared" si="104"/>
        <v>3802.2814470128428</v>
      </c>
      <c r="S518" s="117">
        <f t="shared" si="105"/>
        <v>3802.2814470128428</v>
      </c>
      <c r="T518" s="117">
        <f t="shared" si="106"/>
        <v>3802.2814470128428</v>
      </c>
      <c r="U518" s="117">
        <f t="shared" si="107"/>
        <v>3802.2814470128428</v>
      </c>
      <c r="V518" s="117">
        <f t="shared" si="108"/>
        <v>3802.2814470128428</v>
      </c>
      <c r="Y518" s="34"/>
      <c r="Z518" s="56" t="s">
        <v>73</v>
      </c>
      <c r="AA518" s="40"/>
      <c r="AB518" s="53">
        <v>3786.7557484442214</v>
      </c>
      <c r="AC518" s="53">
        <v>3786.7557484442214</v>
      </c>
      <c r="AD518" s="53">
        <v>3786.7557484442214</v>
      </c>
      <c r="AE518" s="53">
        <v>3786.7557484442214</v>
      </c>
      <c r="AF518" s="53">
        <v>3786.7557484442214</v>
      </c>
      <c r="AG518" s="53">
        <v>3786.7557484442214</v>
      </c>
    </row>
    <row r="519" spans="1:33" x14ac:dyDescent="0.35">
      <c r="A519" s="115"/>
      <c r="B519" s="40"/>
      <c r="C519" s="40"/>
      <c r="E519" s="112"/>
      <c r="F519" s="112"/>
      <c r="G519" s="112"/>
      <c r="H519" s="112"/>
      <c r="I519" s="112"/>
      <c r="J519" s="112"/>
      <c r="K519" s="114"/>
      <c r="N519" s="115"/>
      <c r="O519" s="40"/>
      <c r="P519" s="40"/>
      <c r="Q519" s="112"/>
      <c r="R519" s="112"/>
      <c r="S519" s="112"/>
      <c r="T519" s="112"/>
      <c r="U519" s="112"/>
      <c r="V519" s="112"/>
      <c r="Y519" s="115"/>
      <c r="Z519" s="40"/>
      <c r="AA519" s="40"/>
      <c r="AB519" s="112"/>
      <c r="AC519" s="112"/>
      <c r="AD519" s="112"/>
      <c r="AE519" s="112"/>
      <c r="AF519" s="112"/>
      <c r="AG519" s="112"/>
    </row>
    <row r="520" spans="1:33" x14ac:dyDescent="0.35">
      <c r="A520" s="113"/>
      <c r="B520" s="56" t="s">
        <v>57</v>
      </c>
      <c r="C520" s="40"/>
      <c r="E520" s="53">
        <f t="shared" ref="E520:E533" si="109">Q520*E$12</f>
        <v>0</v>
      </c>
      <c r="F520" s="53">
        <f t="shared" ref="F520:F533" si="110">R520*F$12</f>
        <v>0</v>
      </c>
      <c r="G520" s="53">
        <f t="shared" ref="G520:G533" si="111">S520*G$12</f>
        <v>0</v>
      </c>
      <c r="H520" s="53">
        <f t="shared" ref="H520:H533" si="112">T520*H$12</f>
        <v>0</v>
      </c>
      <c r="I520" s="53">
        <f t="shared" ref="I520:I533" si="113">U520*I$12</f>
        <v>0</v>
      </c>
      <c r="J520" s="53">
        <f t="shared" ref="J520:J533" si="114">V520*J$12</f>
        <v>0</v>
      </c>
      <c r="K520" s="114"/>
      <c r="O520" s="56" t="s">
        <v>57</v>
      </c>
      <c r="P520" s="40"/>
      <c r="Q520" s="117">
        <f t="shared" si="63"/>
        <v>0</v>
      </c>
      <c r="R520" s="117">
        <f t="shared" ref="R520:R533" si="115">AC520*$T$426</f>
        <v>0</v>
      </c>
      <c r="S520" s="117">
        <f t="shared" ref="S520:S533" si="116">AD520*$T$426</f>
        <v>0</v>
      </c>
      <c r="T520" s="117">
        <f t="shared" ref="T520:T533" si="117">AE520*$T$426</f>
        <v>0</v>
      </c>
      <c r="U520" s="117">
        <f t="shared" ref="U520:U533" si="118">AF520*$T$426</f>
        <v>0</v>
      </c>
      <c r="V520" s="117">
        <f t="shared" ref="V520:V533" si="119">AG520*$T$426</f>
        <v>0</v>
      </c>
      <c r="Z520" s="56" t="s">
        <v>57</v>
      </c>
      <c r="AA520" s="40"/>
      <c r="AB520" s="53">
        <v>0</v>
      </c>
      <c r="AC520" s="53">
        <v>0</v>
      </c>
      <c r="AD520" s="53">
        <v>0</v>
      </c>
      <c r="AE520" s="53">
        <v>0</v>
      </c>
      <c r="AF520" s="53">
        <v>0</v>
      </c>
      <c r="AG520" s="53">
        <v>0</v>
      </c>
    </row>
    <row r="521" spans="1:33" x14ac:dyDescent="0.35">
      <c r="A521" s="54"/>
      <c r="B521" s="56" t="s">
        <v>58</v>
      </c>
      <c r="C521" s="40"/>
      <c r="E521" s="53">
        <f t="shared" si="109"/>
        <v>0</v>
      </c>
      <c r="F521" s="53">
        <f t="shared" si="110"/>
        <v>0</v>
      </c>
      <c r="G521" s="53">
        <f t="shared" si="111"/>
        <v>0</v>
      </c>
      <c r="H521" s="53">
        <f t="shared" si="112"/>
        <v>0</v>
      </c>
      <c r="I521" s="53">
        <f t="shared" si="113"/>
        <v>0</v>
      </c>
      <c r="J521" s="53">
        <f t="shared" si="114"/>
        <v>0</v>
      </c>
      <c r="K521" s="114"/>
      <c r="M521" s="34"/>
      <c r="N521" s="34"/>
      <c r="O521" s="56" t="s">
        <v>58</v>
      </c>
      <c r="P521" s="40"/>
      <c r="Q521" s="117">
        <f t="shared" si="63"/>
        <v>0</v>
      </c>
      <c r="R521" s="117">
        <f t="shared" si="115"/>
        <v>0</v>
      </c>
      <c r="S521" s="117">
        <f t="shared" si="116"/>
        <v>0</v>
      </c>
      <c r="T521" s="117">
        <f t="shared" si="117"/>
        <v>0</v>
      </c>
      <c r="U521" s="117">
        <f t="shared" si="118"/>
        <v>0</v>
      </c>
      <c r="V521" s="117">
        <f t="shared" si="119"/>
        <v>0</v>
      </c>
      <c r="Y521" s="34"/>
      <c r="Z521" s="56" t="s">
        <v>58</v>
      </c>
      <c r="AA521" s="40"/>
      <c r="AB521" s="53">
        <v>0</v>
      </c>
      <c r="AC521" s="53">
        <v>0</v>
      </c>
      <c r="AD521" s="53">
        <v>0</v>
      </c>
      <c r="AE521" s="53">
        <v>0</v>
      </c>
      <c r="AF521" s="53">
        <v>0</v>
      </c>
      <c r="AG521" s="53">
        <v>0</v>
      </c>
    </row>
    <row r="522" spans="1:33" x14ac:dyDescent="0.35">
      <c r="A522" s="54"/>
      <c r="B522" s="56" t="s">
        <v>60</v>
      </c>
      <c r="C522" s="40"/>
      <c r="E522" s="53">
        <f t="shared" si="109"/>
        <v>0</v>
      </c>
      <c r="F522" s="53">
        <f t="shared" si="110"/>
        <v>0</v>
      </c>
      <c r="G522" s="53">
        <f t="shared" si="111"/>
        <v>0</v>
      </c>
      <c r="H522" s="53">
        <f t="shared" si="112"/>
        <v>0</v>
      </c>
      <c r="I522" s="53">
        <f t="shared" si="113"/>
        <v>0</v>
      </c>
      <c r="J522" s="53">
        <f t="shared" si="114"/>
        <v>0</v>
      </c>
      <c r="K522" s="114"/>
      <c r="N522" s="34"/>
      <c r="O522" s="56" t="s">
        <v>60</v>
      </c>
      <c r="P522" s="40"/>
      <c r="Q522" s="117">
        <f t="shared" si="63"/>
        <v>0</v>
      </c>
      <c r="R522" s="117">
        <f t="shared" si="115"/>
        <v>0</v>
      </c>
      <c r="S522" s="117">
        <f t="shared" si="116"/>
        <v>0</v>
      </c>
      <c r="T522" s="117">
        <f t="shared" si="117"/>
        <v>0</v>
      </c>
      <c r="U522" s="117">
        <f t="shared" si="118"/>
        <v>0</v>
      </c>
      <c r="V522" s="117">
        <f t="shared" si="119"/>
        <v>0</v>
      </c>
      <c r="Y522" s="34"/>
      <c r="Z522" s="56" t="s">
        <v>60</v>
      </c>
      <c r="AA522" s="40"/>
      <c r="AB522" s="53">
        <v>0</v>
      </c>
      <c r="AC522" s="53">
        <v>0</v>
      </c>
      <c r="AD522" s="53">
        <v>0</v>
      </c>
      <c r="AE522" s="53">
        <v>0</v>
      </c>
      <c r="AF522" s="53">
        <v>0</v>
      </c>
      <c r="AG522" s="53">
        <v>0</v>
      </c>
    </row>
    <row r="523" spans="1:33" x14ac:dyDescent="0.35">
      <c r="A523" s="80"/>
      <c r="B523" s="56" t="s">
        <v>61</v>
      </c>
      <c r="C523" s="40"/>
      <c r="E523" s="53">
        <f t="shared" si="109"/>
        <v>0</v>
      </c>
      <c r="F523" s="53">
        <f t="shared" si="110"/>
        <v>0</v>
      </c>
      <c r="G523" s="53">
        <f t="shared" si="111"/>
        <v>0</v>
      </c>
      <c r="H523" s="53">
        <f t="shared" si="112"/>
        <v>0</v>
      </c>
      <c r="I523" s="53">
        <f t="shared" si="113"/>
        <v>0</v>
      </c>
      <c r="J523" s="53">
        <f t="shared" si="114"/>
        <v>0</v>
      </c>
      <c r="K523" s="114"/>
      <c r="N523" s="34"/>
      <c r="O523" s="56" t="s">
        <v>61</v>
      </c>
      <c r="P523" s="40"/>
      <c r="Q523" s="117">
        <f t="shared" si="63"/>
        <v>0</v>
      </c>
      <c r="R523" s="117">
        <f t="shared" si="115"/>
        <v>0</v>
      </c>
      <c r="S523" s="117">
        <f t="shared" si="116"/>
        <v>0</v>
      </c>
      <c r="T523" s="117">
        <f t="shared" si="117"/>
        <v>0</v>
      </c>
      <c r="U523" s="117">
        <f t="shared" si="118"/>
        <v>0</v>
      </c>
      <c r="V523" s="117">
        <f t="shared" si="119"/>
        <v>0</v>
      </c>
      <c r="Y523" s="34"/>
      <c r="Z523" s="56" t="s">
        <v>61</v>
      </c>
      <c r="AA523" s="40"/>
      <c r="AB523" s="53">
        <v>0</v>
      </c>
      <c r="AC523" s="53">
        <v>0</v>
      </c>
      <c r="AD523" s="53">
        <v>0</v>
      </c>
      <c r="AE523" s="53">
        <v>0</v>
      </c>
      <c r="AF523" s="53">
        <v>0</v>
      </c>
      <c r="AG523" s="53">
        <v>0</v>
      </c>
    </row>
    <row r="524" spans="1:33" x14ac:dyDescent="0.35">
      <c r="A524" s="80"/>
      <c r="B524" s="56" t="s">
        <v>62</v>
      </c>
      <c r="C524" s="40"/>
      <c r="E524" s="53">
        <f t="shared" si="109"/>
        <v>2725.665539262247</v>
      </c>
      <c r="F524" s="53">
        <f t="shared" si="110"/>
        <v>2709.1967985252286</v>
      </c>
      <c r="G524" s="53">
        <f t="shared" si="111"/>
        <v>2726.3921416594558</v>
      </c>
      <c r="H524" s="53">
        <f t="shared" si="112"/>
        <v>2724.9474821357244</v>
      </c>
      <c r="I524" s="53">
        <f t="shared" si="113"/>
        <v>2723.5035881075751</v>
      </c>
      <c r="J524" s="53">
        <f t="shared" si="114"/>
        <v>2722.0604591693873</v>
      </c>
      <c r="K524" s="114"/>
      <c r="N524" s="34"/>
      <c r="O524" s="56" t="s">
        <v>62</v>
      </c>
      <c r="P524" s="40"/>
      <c r="Q524" s="117">
        <f t="shared" si="63"/>
        <v>2512.8785767474606</v>
      </c>
      <c r="R524" s="117">
        <f t="shared" si="115"/>
        <v>2512.8785767474606</v>
      </c>
      <c r="S524" s="117">
        <f t="shared" si="116"/>
        <v>2512.8785767474606</v>
      </c>
      <c r="T524" s="117">
        <f t="shared" si="117"/>
        <v>2512.8785767474606</v>
      </c>
      <c r="U524" s="117">
        <f t="shared" si="118"/>
        <v>2512.8785767474606</v>
      </c>
      <c r="V524" s="117">
        <f t="shared" si="119"/>
        <v>2512.8785767474606</v>
      </c>
      <c r="Y524" s="34"/>
      <c r="Z524" s="56" t="s">
        <v>62</v>
      </c>
      <c r="AA524" s="40"/>
      <c r="AB524" s="53">
        <v>2502.6178435887468</v>
      </c>
      <c r="AC524" s="53">
        <v>2502.6178435887468</v>
      </c>
      <c r="AD524" s="53">
        <v>2502.6178435887468</v>
      </c>
      <c r="AE524" s="53">
        <v>2502.6178435887468</v>
      </c>
      <c r="AF524" s="53">
        <v>2502.6178435887468</v>
      </c>
      <c r="AG524" s="53">
        <v>2502.6178435887468</v>
      </c>
    </row>
    <row r="525" spans="1:33" x14ac:dyDescent="0.35">
      <c r="A525" s="102"/>
      <c r="B525" s="56" t="s">
        <v>64</v>
      </c>
      <c r="C525" s="40"/>
      <c r="E525" s="53">
        <f t="shared" si="109"/>
        <v>3479.3102327830729</v>
      </c>
      <c r="F525" s="53">
        <f t="shared" si="110"/>
        <v>3458.2878962777404</v>
      </c>
      <c r="G525" s="53">
        <f t="shared" si="111"/>
        <v>3480.2377402557827</v>
      </c>
      <c r="H525" s="53">
        <f t="shared" si="112"/>
        <v>3478.3936333426627</v>
      </c>
      <c r="I525" s="53">
        <f t="shared" si="113"/>
        <v>3476.5505035841397</v>
      </c>
      <c r="J525" s="53">
        <f t="shared" si="114"/>
        <v>3474.7083504624397</v>
      </c>
      <c r="K525" s="114"/>
      <c r="N525" s="34"/>
      <c r="O525" s="56" t="s">
        <v>64</v>
      </c>
      <c r="P525" s="40"/>
      <c r="Q525" s="117">
        <f t="shared" si="63"/>
        <v>3207.6878178477045</v>
      </c>
      <c r="R525" s="117">
        <f t="shared" si="115"/>
        <v>3207.6878178477045</v>
      </c>
      <c r="S525" s="117">
        <f t="shared" si="116"/>
        <v>3207.6878178477045</v>
      </c>
      <c r="T525" s="117">
        <f t="shared" si="117"/>
        <v>3207.6878178477045</v>
      </c>
      <c r="U525" s="117">
        <f t="shared" si="118"/>
        <v>3207.6878178477045</v>
      </c>
      <c r="V525" s="117">
        <f t="shared" si="119"/>
        <v>3207.6878178477045</v>
      </c>
      <c r="Y525" s="34"/>
      <c r="Z525" s="56" t="s">
        <v>64</v>
      </c>
      <c r="AA525" s="40"/>
      <c r="AB525" s="53">
        <v>3194.5899988524097</v>
      </c>
      <c r="AC525" s="53">
        <v>3194.5899988524097</v>
      </c>
      <c r="AD525" s="53">
        <v>3194.5899988524097</v>
      </c>
      <c r="AE525" s="53">
        <v>3194.5899988524097</v>
      </c>
      <c r="AF525" s="53">
        <v>3194.5899988524097</v>
      </c>
      <c r="AG525" s="53">
        <v>3194.5899988524097</v>
      </c>
    </row>
    <row r="526" spans="1:33" x14ac:dyDescent="0.35">
      <c r="A526" s="81" t="s">
        <v>372</v>
      </c>
      <c r="B526" s="56" t="s">
        <v>65</v>
      </c>
      <c r="C526" s="40"/>
      <c r="E526" s="53">
        <f t="shared" si="109"/>
        <v>4771.2549737799836</v>
      </c>
      <c r="F526" s="53">
        <f t="shared" si="110"/>
        <v>4742.4265793854684</v>
      </c>
      <c r="G526" s="53">
        <f t="shared" si="111"/>
        <v>4772.5268852642448</v>
      </c>
      <c r="H526" s="53">
        <f t="shared" si="112"/>
        <v>4769.998020721353</v>
      </c>
      <c r="I526" s="53">
        <f t="shared" si="113"/>
        <v>4767.4704961721436</v>
      </c>
      <c r="J526" s="53">
        <f t="shared" si="114"/>
        <v>4764.9443109065814</v>
      </c>
      <c r="K526" s="114"/>
      <c r="N526" s="34" t="s">
        <v>372</v>
      </c>
      <c r="O526" s="56" t="s">
        <v>65</v>
      </c>
      <c r="P526" s="40"/>
      <c r="Q526" s="117">
        <f t="shared" si="63"/>
        <v>4398.7731565394834</v>
      </c>
      <c r="R526" s="117">
        <f t="shared" si="115"/>
        <v>4398.7731565394834</v>
      </c>
      <c r="S526" s="117">
        <f t="shared" si="116"/>
        <v>4398.7731565394834</v>
      </c>
      <c r="T526" s="117">
        <f t="shared" si="117"/>
        <v>4398.7731565394834</v>
      </c>
      <c r="U526" s="117">
        <f t="shared" si="118"/>
        <v>4398.7731565394834</v>
      </c>
      <c r="V526" s="117">
        <f t="shared" si="119"/>
        <v>4398.7731565394834</v>
      </c>
      <c r="Y526" s="34" t="s">
        <v>372</v>
      </c>
      <c r="Z526" s="56" t="s">
        <v>65</v>
      </c>
      <c r="AA526" s="40"/>
      <c r="AB526" s="53">
        <v>4380.8118280445005</v>
      </c>
      <c r="AC526" s="53">
        <v>4380.8118280445005</v>
      </c>
      <c r="AD526" s="53">
        <v>4380.8118280445005</v>
      </c>
      <c r="AE526" s="53">
        <v>4380.8118280445005</v>
      </c>
      <c r="AF526" s="53">
        <v>4380.8118280445005</v>
      </c>
      <c r="AG526" s="53">
        <v>4380.8118280445005</v>
      </c>
    </row>
    <row r="527" spans="1:33" x14ac:dyDescent="0.35">
      <c r="A527" s="80"/>
      <c r="B527" s="56" t="s">
        <v>66</v>
      </c>
      <c r="C527" s="40"/>
      <c r="E527" s="53">
        <f t="shared" si="109"/>
        <v>4579.4291646003849</v>
      </c>
      <c r="F527" s="53">
        <f t="shared" si="110"/>
        <v>4551.759800715131</v>
      </c>
      <c r="G527" s="53">
        <f t="shared" si="111"/>
        <v>4580.6499395490773</v>
      </c>
      <c r="H527" s="53">
        <f t="shared" si="112"/>
        <v>4578.2227466816494</v>
      </c>
      <c r="I527" s="53">
        <f t="shared" si="113"/>
        <v>4575.796839934158</v>
      </c>
      <c r="J527" s="53">
        <f t="shared" si="114"/>
        <v>4573.3722186251161</v>
      </c>
      <c r="K527" s="114"/>
      <c r="N527" s="34"/>
      <c r="O527" s="56" t="s">
        <v>66</v>
      </c>
      <c r="P527" s="40"/>
      <c r="Q527" s="117">
        <f t="shared" si="63"/>
        <v>4221.9227838832949</v>
      </c>
      <c r="R527" s="117">
        <f t="shared" si="115"/>
        <v>4221.9227838832949</v>
      </c>
      <c r="S527" s="117">
        <f t="shared" si="116"/>
        <v>4221.9227838832949</v>
      </c>
      <c r="T527" s="117">
        <f t="shared" si="117"/>
        <v>4221.9227838832949</v>
      </c>
      <c r="U527" s="117">
        <f t="shared" si="118"/>
        <v>4221.9227838832949</v>
      </c>
      <c r="V527" s="117">
        <f t="shared" si="119"/>
        <v>4221.9227838832949</v>
      </c>
      <c r="Y527" s="34"/>
      <c r="Z527" s="56" t="s">
        <v>66</v>
      </c>
      <c r="AA527" s="40"/>
      <c r="AB527" s="53">
        <v>4204.6835812003737</v>
      </c>
      <c r="AC527" s="53">
        <v>4204.6835812003737</v>
      </c>
      <c r="AD527" s="53">
        <v>4204.6835812003737</v>
      </c>
      <c r="AE527" s="53">
        <v>4204.6835812003737</v>
      </c>
      <c r="AF527" s="53">
        <v>4204.6835812003737</v>
      </c>
      <c r="AG527" s="53">
        <v>4204.6835812003737</v>
      </c>
    </row>
    <row r="528" spans="1:33" x14ac:dyDescent="0.35">
      <c r="A528" s="80"/>
      <c r="B528" s="56" t="s">
        <v>68</v>
      </c>
      <c r="C528" s="40"/>
      <c r="E528" s="53">
        <f t="shared" si="109"/>
        <v>10511.537174901392</v>
      </c>
      <c r="F528" s="53">
        <f t="shared" si="110"/>
        <v>10448.025427774914</v>
      </c>
      <c r="G528" s="53">
        <f t="shared" si="111"/>
        <v>10514.339319184912</v>
      </c>
      <c r="H528" s="53">
        <f t="shared" si="112"/>
        <v>10508.767985479424</v>
      </c>
      <c r="I528" s="53">
        <f t="shared" si="113"/>
        <v>10503.199603909903</v>
      </c>
      <c r="J528" s="53">
        <f t="shared" si="114"/>
        <v>10497.634172912069</v>
      </c>
      <c r="K528" s="114"/>
      <c r="N528" s="34"/>
      <c r="O528" s="56" t="s">
        <v>68</v>
      </c>
      <c r="P528" s="40"/>
      <c r="Q528" s="117">
        <f t="shared" si="63"/>
        <v>9690.9236276449901</v>
      </c>
      <c r="R528" s="117">
        <f t="shared" si="115"/>
        <v>9690.9236276449901</v>
      </c>
      <c r="S528" s="117">
        <f t="shared" si="116"/>
        <v>9690.9236276449901</v>
      </c>
      <c r="T528" s="117">
        <f t="shared" si="117"/>
        <v>9690.9236276449901</v>
      </c>
      <c r="U528" s="117">
        <f t="shared" si="118"/>
        <v>9690.9236276449901</v>
      </c>
      <c r="V528" s="117">
        <f t="shared" si="119"/>
        <v>9690.9236276449901</v>
      </c>
      <c r="Y528" s="34"/>
      <c r="Z528" s="56" t="s">
        <v>68</v>
      </c>
      <c r="AA528" s="40"/>
      <c r="AB528" s="53">
        <v>9651.353080016921</v>
      </c>
      <c r="AC528" s="53">
        <v>9651.353080016921</v>
      </c>
      <c r="AD528" s="53">
        <v>9651.353080016921</v>
      </c>
      <c r="AE528" s="53">
        <v>9651.353080016921</v>
      </c>
      <c r="AF528" s="53">
        <v>9651.353080016921</v>
      </c>
      <c r="AG528" s="53">
        <v>9651.353080016921</v>
      </c>
    </row>
    <row r="529" spans="1:33" x14ac:dyDescent="0.35">
      <c r="A529" s="80"/>
      <c r="B529" s="56" t="s">
        <v>69</v>
      </c>
      <c r="C529" s="40"/>
      <c r="E529" s="53">
        <f t="shared" si="109"/>
        <v>11698.409641494332</v>
      </c>
      <c r="F529" s="53">
        <f t="shared" si="110"/>
        <v>11627.726693551514</v>
      </c>
      <c r="G529" s="53">
        <f t="shared" si="111"/>
        <v>11701.528179835372</v>
      </c>
      <c r="H529" s="53">
        <f t="shared" si="112"/>
        <v>11695.327778994677</v>
      </c>
      <c r="I529" s="53">
        <f t="shared" si="113"/>
        <v>11689.130663619775</v>
      </c>
      <c r="J529" s="53">
        <f t="shared" si="114"/>
        <v>11682.93683196977</v>
      </c>
      <c r="K529" s="114"/>
      <c r="N529" s="34"/>
      <c r="O529" s="56" t="s">
        <v>69</v>
      </c>
      <c r="P529" s="40"/>
      <c r="Q529" s="117">
        <f t="shared" si="63"/>
        <v>10785.139462886491</v>
      </c>
      <c r="R529" s="117">
        <f t="shared" si="115"/>
        <v>10785.139462886491</v>
      </c>
      <c r="S529" s="117">
        <f t="shared" si="116"/>
        <v>10785.139462886491</v>
      </c>
      <c r="T529" s="117">
        <f t="shared" si="117"/>
        <v>10785.139462886491</v>
      </c>
      <c r="U529" s="117">
        <f t="shared" si="118"/>
        <v>10785.139462886491</v>
      </c>
      <c r="V529" s="117">
        <f t="shared" si="119"/>
        <v>10785.139462886491</v>
      </c>
      <c r="Y529" s="34"/>
      <c r="Z529" s="56" t="s">
        <v>69</v>
      </c>
      <c r="AA529" s="40"/>
      <c r="AB529" s="53">
        <v>10741.100948995609</v>
      </c>
      <c r="AC529" s="53">
        <v>10741.100948995609</v>
      </c>
      <c r="AD529" s="53">
        <v>10741.100948995609</v>
      </c>
      <c r="AE529" s="53">
        <v>10741.100948995609</v>
      </c>
      <c r="AF529" s="53">
        <v>10741.100948995609</v>
      </c>
      <c r="AG529" s="53">
        <v>10741.100948995609</v>
      </c>
    </row>
    <row r="530" spans="1:33" x14ac:dyDescent="0.35">
      <c r="A530" s="106"/>
      <c r="B530" s="56" t="s">
        <v>70</v>
      </c>
      <c r="C530" s="40"/>
      <c r="E530" s="53">
        <f t="shared" si="109"/>
        <v>11856.003845184343</v>
      </c>
      <c r="F530" s="53">
        <f t="shared" si="110"/>
        <v>11784.368697477892</v>
      </c>
      <c r="G530" s="53">
        <f t="shared" si="111"/>
        <v>11859.164394668913</v>
      </c>
      <c r="H530" s="53">
        <f t="shared" si="112"/>
        <v>11852.880465616863</v>
      </c>
      <c r="I530" s="53">
        <f t="shared" si="113"/>
        <v>11846.599866290502</v>
      </c>
      <c r="J530" s="53">
        <f t="shared" si="114"/>
        <v>11840.322594925476</v>
      </c>
      <c r="K530" s="114"/>
      <c r="N530" s="34"/>
      <c r="O530" s="56" t="s">
        <v>70</v>
      </c>
      <c r="P530" s="40"/>
      <c r="Q530" s="117">
        <f t="shared" si="63"/>
        <v>10930.430619328008</v>
      </c>
      <c r="R530" s="117">
        <f t="shared" si="115"/>
        <v>10930.430619328008</v>
      </c>
      <c r="S530" s="117">
        <f t="shared" si="116"/>
        <v>10930.430619328008</v>
      </c>
      <c r="T530" s="117">
        <f t="shared" si="117"/>
        <v>10930.430619328008</v>
      </c>
      <c r="U530" s="117">
        <f t="shared" si="118"/>
        <v>10930.430619328008</v>
      </c>
      <c r="V530" s="117">
        <f t="shared" si="119"/>
        <v>10930.430619328008</v>
      </c>
      <c r="Y530" s="34"/>
      <c r="Z530" s="56" t="s">
        <v>70</v>
      </c>
      <c r="AA530" s="40"/>
      <c r="AB530" s="53">
        <v>10885.798844067333</v>
      </c>
      <c r="AC530" s="53">
        <v>10885.798844067333</v>
      </c>
      <c r="AD530" s="53">
        <v>10885.798844067333</v>
      </c>
      <c r="AE530" s="53">
        <v>10885.798844067333</v>
      </c>
      <c r="AF530" s="53">
        <v>10885.798844067333</v>
      </c>
      <c r="AG530" s="53">
        <v>10885.798844067333</v>
      </c>
    </row>
    <row r="531" spans="1:33" x14ac:dyDescent="0.35">
      <c r="A531" s="106"/>
      <c r="B531" s="56" t="s">
        <v>72</v>
      </c>
      <c r="C531" s="40"/>
      <c r="E531" s="53">
        <f t="shared" si="109"/>
        <v>19258.309109959984</v>
      </c>
      <c r="F531" s="53">
        <f t="shared" si="110"/>
        <v>19141.948501808798</v>
      </c>
      <c r="G531" s="53">
        <f t="shared" si="111"/>
        <v>19263.442950984834</v>
      </c>
      <c r="H531" s="53">
        <f t="shared" si="112"/>
        <v>19253.235645919005</v>
      </c>
      <c r="I531" s="53">
        <f t="shared" si="113"/>
        <v>19243.033749495698</v>
      </c>
      <c r="J531" s="53">
        <f t="shared" si="114"/>
        <v>19232.837258848987</v>
      </c>
      <c r="K531" s="114"/>
      <c r="N531" s="34"/>
      <c r="O531" s="56" t="s">
        <v>72</v>
      </c>
      <c r="P531" s="40"/>
      <c r="Q531" s="117">
        <f t="shared" si="63"/>
        <v>17754.85351731658</v>
      </c>
      <c r="R531" s="117">
        <f t="shared" si="115"/>
        <v>17754.85351731658</v>
      </c>
      <c r="S531" s="117">
        <f t="shared" si="116"/>
        <v>17754.85351731658</v>
      </c>
      <c r="T531" s="117">
        <f t="shared" si="117"/>
        <v>17754.85351731658</v>
      </c>
      <c r="U531" s="117">
        <f t="shared" si="118"/>
        <v>17754.85351731658</v>
      </c>
      <c r="V531" s="117">
        <f t="shared" si="119"/>
        <v>17754.85351731658</v>
      </c>
      <c r="Y531" s="34"/>
      <c r="Z531" s="56" t="s">
        <v>72</v>
      </c>
      <c r="AA531" s="40"/>
      <c r="AB531" s="53">
        <v>17682.35585829756</v>
      </c>
      <c r="AC531" s="53">
        <v>17682.35585829756</v>
      </c>
      <c r="AD531" s="53">
        <v>17682.35585829756</v>
      </c>
      <c r="AE531" s="53">
        <v>17682.35585829756</v>
      </c>
      <c r="AF531" s="53">
        <v>17682.35585829756</v>
      </c>
      <c r="AG531" s="53">
        <v>17682.35585829756</v>
      </c>
    </row>
    <row r="532" spans="1:33" x14ac:dyDescent="0.35">
      <c r="A532" s="106"/>
      <c r="B532" s="56" t="s">
        <v>73</v>
      </c>
      <c r="C532" s="40"/>
      <c r="E532" s="53">
        <f t="shared" si="109"/>
        <v>29745.626524142819</v>
      </c>
      <c r="F532" s="53">
        <f t="shared" si="110"/>
        <v>29565.900507054579</v>
      </c>
      <c r="G532" s="53">
        <f t="shared" si="111"/>
        <v>29753.55605299645</v>
      </c>
      <c r="H532" s="53">
        <f t="shared" si="112"/>
        <v>29737.790251202921</v>
      </c>
      <c r="I532" s="53">
        <f t="shared" si="113"/>
        <v>29722.032803385828</v>
      </c>
      <c r="J532" s="53">
        <f t="shared" si="114"/>
        <v>29706.283705118571</v>
      </c>
      <c r="K532" s="114"/>
      <c r="N532" s="34"/>
      <c r="O532" s="56" t="s">
        <v>73</v>
      </c>
      <c r="P532" s="40"/>
      <c r="Q532" s="117">
        <f t="shared" si="63"/>
        <v>27423.448169903215</v>
      </c>
      <c r="R532" s="117">
        <f t="shared" si="115"/>
        <v>27423.448169903215</v>
      </c>
      <c r="S532" s="117">
        <f t="shared" si="116"/>
        <v>27423.448169903215</v>
      </c>
      <c r="T532" s="117">
        <f t="shared" si="117"/>
        <v>27423.448169903215</v>
      </c>
      <c r="U532" s="117">
        <f t="shared" si="118"/>
        <v>27423.448169903215</v>
      </c>
      <c r="V532" s="117">
        <f t="shared" si="119"/>
        <v>27423.448169903215</v>
      </c>
      <c r="Y532" s="34"/>
      <c r="Z532" s="56" t="s">
        <v>73</v>
      </c>
      <c r="AA532" s="40"/>
      <c r="AB532" s="53">
        <v>27311.471138236444</v>
      </c>
      <c r="AC532" s="53">
        <v>27311.471138236444</v>
      </c>
      <c r="AD532" s="53">
        <v>27311.471138236444</v>
      </c>
      <c r="AE532" s="53">
        <v>27311.471138236444</v>
      </c>
      <c r="AF532" s="53">
        <v>27311.471138236444</v>
      </c>
      <c r="AG532" s="53">
        <v>27311.471138236444</v>
      </c>
    </row>
    <row r="533" spans="1:33" x14ac:dyDescent="0.35">
      <c r="A533" s="116"/>
      <c r="B533" s="56" t="s">
        <v>147</v>
      </c>
      <c r="E533" s="53">
        <f t="shared" si="109"/>
        <v>48943.315192726666</v>
      </c>
      <c r="F533" s="53">
        <f t="shared" si="110"/>
        <v>48647.594842188955</v>
      </c>
      <c r="G533" s="53">
        <f t="shared" si="111"/>
        <v>48956.3624025307</v>
      </c>
      <c r="H533" s="53">
        <f t="shared" si="112"/>
        <v>48930.421425768269</v>
      </c>
      <c r="I533" s="53">
        <f t="shared" si="113"/>
        <v>48904.494194599713</v>
      </c>
      <c r="J533" s="53">
        <f t="shared" si="114"/>
        <v>48878.580701741528</v>
      </c>
      <c r="K533" s="114"/>
      <c r="N533" s="34"/>
      <c r="O533" s="56" t="s">
        <v>147</v>
      </c>
      <c r="Q533" s="117">
        <f t="shared" si="63"/>
        <v>45122.413755904381</v>
      </c>
      <c r="R533" s="117">
        <f t="shared" si="115"/>
        <v>45122.413755904381</v>
      </c>
      <c r="S533" s="117">
        <f t="shared" si="116"/>
        <v>45122.413755904381</v>
      </c>
      <c r="T533" s="117">
        <f t="shared" si="117"/>
        <v>45122.413755904381</v>
      </c>
      <c r="U533" s="117">
        <f t="shared" si="118"/>
        <v>45122.413755904381</v>
      </c>
      <c r="V533" s="117">
        <f t="shared" si="119"/>
        <v>45122.413755904381</v>
      </c>
      <c r="Y533" s="34"/>
      <c r="Z533" s="56" t="s">
        <v>147</v>
      </c>
      <c r="AB533" s="53">
        <v>44938.167270096987</v>
      </c>
      <c r="AC533" s="53">
        <v>44938.167270096987</v>
      </c>
      <c r="AD533" s="53">
        <v>44938.167270096987</v>
      </c>
      <c r="AE533" s="53">
        <v>44938.167270096987</v>
      </c>
      <c r="AF533" s="53">
        <v>44938.167270096987</v>
      </c>
      <c r="AG533" s="53">
        <v>44938.167270096987</v>
      </c>
    </row>
    <row r="535" spans="1:33" ht="23.15" customHeight="1" thickBot="1" x14ac:dyDescent="0.4"/>
    <row r="536" spans="1:33" ht="16" thickBot="1" x14ac:dyDescent="0.4">
      <c r="A536" s="119" t="s">
        <v>150</v>
      </c>
      <c r="B536" s="120"/>
      <c r="C536" s="120"/>
      <c r="D536" s="120"/>
      <c r="E536" s="120"/>
      <c r="F536" s="120"/>
      <c r="G536" s="120"/>
      <c r="H536" s="120"/>
      <c r="I536" s="120"/>
      <c r="J536" s="121"/>
    </row>
    <row r="537" spans="1:33" ht="15" thickBot="1" x14ac:dyDescent="0.4"/>
    <row r="538" spans="1:33" ht="15" thickBot="1" x14ac:dyDescent="0.4">
      <c r="A538" s="46" t="s">
        <v>151</v>
      </c>
      <c r="B538" s="47"/>
      <c r="C538" s="47"/>
      <c r="D538" s="47"/>
      <c r="E538" s="47"/>
      <c r="F538" s="47"/>
      <c r="G538" s="47"/>
      <c r="H538" s="47"/>
      <c r="I538" s="47"/>
      <c r="J538" s="48"/>
      <c r="N538" s="89" t="s">
        <v>151</v>
      </c>
    </row>
    <row r="539" spans="1:33" x14ac:dyDescent="0.35">
      <c r="D539" s="83" t="s">
        <v>89</v>
      </c>
    </row>
    <row r="540" spans="1:33" x14ac:dyDescent="0.35">
      <c r="A540" s="122" t="s">
        <v>415</v>
      </c>
      <c r="B540" s="40" t="s">
        <v>93</v>
      </c>
      <c r="D540" s="95">
        <f t="shared" ref="D540:J540" si="120">P540*D$13</f>
        <v>61563.16416799165</v>
      </c>
      <c r="E540" s="95">
        <f t="shared" si="120"/>
        <v>65992.15417860639</v>
      </c>
      <c r="F540" s="95">
        <f t="shared" si="120"/>
        <v>68369.290777511414</v>
      </c>
      <c r="G540" s="95">
        <f t="shared" si="120"/>
        <v>71370.079414329986</v>
      </c>
      <c r="H540" s="95">
        <f t="shared" si="120"/>
        <v>73443.631371705065</v>
      </c>
      <c r="I540" s="95">
        <f t="shared" si="120"/>
        <v>74737.597852561579</v>
      </c>
      <c r="J540" s="95">
        <f t="shared" si="120"/>
        <v>76011.927672574733</v>
      </c>
      <c r="L540" s="33" t="s">
        <v>474</v>
      </c>
      <c r="N540" s="96" t="s">
        <v>415</v>
      </c>
      <c r="P540" s="95">
        <v>64382.136777331587</v>
      </c>
      <c r="Q540" s="95">
        <v>66658.741594551902</v>
      </c>
      <c r="R540" s="95">
        <v>69693.466643742518</v>
      </c>
      <c r="S540" s="95">
        <v>72975.541323445796</v>
      </c>
      <c r="T540" s="95">
        <v>74942.480991535776</v>
      </c>
      <c r="U540" s="95">
        <v>76185.115038289077</v>
      </c>
      <c r="V540" s="95">
        <v>77405.221662499724</v>
      </c>
    </row>
    <row r="541" spans="1:33" x14ac:dyDescent="0.35">
      <c r="A541" s="240" t="s">
        <v>419</v>
      </c>
      <c r="B541" s="40" t="s">
        <v>93</v>
      </c>
      <c r="C541" s="97"/>
      <c r="D541" s="95">
        <v>-385.25</v>
      </c>
      <c r="E541" s="95">
        <v>-385.25</v>
      </c>
      <c r="F541" s="95">
        <v>-385.25</v>
      </c>
      <c r="G541" s="95">
        <v>-385.25</v>
      </c>
      <c r="H541" s="95">
        <v>-385.25</v>
      </c>
      <c r="I541" s="95">
        <v>-385.25</v>
      </c>
      <c r="J541" s="95">
        <v>-385.25</v>
      </c>
    </row>
    <row r="542" spans="1:33" x14ac:dyDescent="0.35">
      <c r="A542" s="122" t="s">
        <v>416</v>
      </c>
      <c r="B542" s="239">
        <v>7.0000000000000007E-2</v>
      </c>
      <c r="C542" s="97"/>
      <c r="D542" s="83"/>
    </row>
    <row r="543" spans="1:33" x14ac:dyDescent="0.35">
      <c r="A543" s="96" t="s">
        <v>417</v>
      </c>
      <c r="B543" s="40" t="s">
        <v>93</v>
      </c>
      <c r="C543" s="97"/>
      <c r="D543" s="95">
        <f t="shared" ref="D543:J543" si="121">SUM(D540*$B$542)+D541</f>
        <v>3924.1714917594163</v>
      </c>
      <c r="E543" s="95">
        <f t="shared" si="121"/>
        <v>4234.2007925024482</v>
      </c>
      <c r="F543" s="95">
        <f t="shared" si="121"/>
        <v>4400.6003544257992</v>
      </c>
      <c r="G543" s="95">
        <f t="shared" si="121"/>
        <v>4610.6555590030994</v>
      </c>
      <c r="H543" s="95">
        <f t="shared" si="121"/>
        <v>4755.804196019355</v>
      </c>
      <c r="I543" s="95">
        <f t="shared" si="121"/>
        <v>4846.381849679311</v>
      </c>
      <c r="J543" s="95">
        <f t="shared" si="121"/>
        <v>4935.5849370802316</v>
      </c>
      <c r="K543" s="97"/>
    </row>
    <row r="544" spans="1:33" x14ac:dyDescent="0.35">
      <c r="A544" s="96" t="s">
        <v>418</v>
      </c>
      <c r="B544" s="241">
        <v>0.53274181373112173</v>
      </c>
      <c r="C544" s="97"/>
      <c r="D544" s="83"/>
      <c r="E544" s="83"/>
      <c r="F544" s="83"/>
      <c r="G544" s="83"/>
      <c r="H544" s="83"/>
      <c r="I544" s="83"/>
      <c r="J544" s="83"/>
      <c r="K544" s="83"/>
    </row>
    <row r="545" spans="1:22" x14ac:dyDescent="0.35">
      <c r="A545" s="96" t="s">
        <v>420</v>
      </c>
      <c r="B545" s="40" t="s">
        <v>93</v>
      </c>
      <c r="C545" s="97"/>
      <c r="D545" s="95">
        <f t="shared" ref="D545:J545" si="122">D543*$B$544</f>
        <v>2090.5702379118729</v>
      </c>
      <c r="E545" s="95">
        <f t="shared" si="122"/>
        <v>2255.7358098995073</v>
      </c>
      <c r="F545" s="95">
        <f t="shared" si="122"/>
        <v>2344.3838143226176</v>
      </c>
      <c r="G545" s="95">
        <f t="shared" si="122"/>
        <v>2456.2890049927901</v>
      </c>
      <c r="H545" s="95">
        <f t="shared" si="122"/>
        <v>2533.6157531374301</v>
      </c>
      <c r="I545" s="95">
        <f t="shared" si="122"/>
        <v>2581.8702566317447</v>
      </c>
      <c r="J545" s="95">
        <f t="shared" si="122"/>
        <v>2629.3924712041271</v>
      </c>
      <c r="K545" s="83"/>
    </row>
    <row r="546" spans="1:22" ht="15" thickBot="1" x14ac:dyDescent="0.4">
      <c r="A546" s="96" t="s">
        <v>421</v>
      </c>
      <c r="B546" s="40" t="s">
        <v>93</v>
      </c>
      <c r="C546" s="97"/>
      <c r="D546" s="83"/>
      <c r="E546" s="103">
        <f>(E545*0.75+D545*0.25)*1000</f>
        <v>2214444.4169025989</v>
      </c>
      <c r="F546" s="103">
        <f t="shared" ref="F546:I546" si="123">(F545*0.75+E545*0.25)*1000</f>
        <v>2322221.8132168399</v>
      </c>
      <c r="G546" s="103">
        <f t="shared" si="123"/>
        <v>2428312.7073252471</v>
      </c>
      <c r="H546" s="103">
        <f t="shared" si="123"/>
        <v>2514284.0661012703</v>
      </c>
      <c r="I546" s="103">
        <f t="shared" si="123"/>
        <v>2569806.6307581663</v>
      </c>
      <c r="J546" s="103">
        <f>(J545*0.75+I545*0.25)*1000</f>
        <v>2617511.9175610314</v>
      </c>
      <c r="K546" s="83"/>
    </row>
    <row r="547" spans="1:22" x14ac:dyDescent="0.35">
      <c r="B547" s="40"/>
      <c r="C547" s="97"/>
      <c r="D547" s="83"/>
      <c r="E547" s="83"/>
      <c r="F547" s="83"/>
      <c r="G547" s="83"/>
      <c r="H547" s="83"/>
      <c r="I547" s="83"/>
      <c r="J547" s="83"/>
      <c r="K547" s="83"/>
    </row>
    <row r="548" spans="1:22" x14ac:dyDescent="0.35">
      <c r="A548" s="122" t="s">
        <v>415</v>
      </c>
      <c r="B548" s="40" t="s">
        <v>93</v>
      </c>
      <c r="C548" s="97"/>
      <c r="D548" s="85">
        <v>0</v>
      </c>
      <c r="E548" s="85">
        <v>0</v>
      </c>
      <c r="F548" s="85">
        <v>0</v>
      </c>
      <c r="G548" s="85">
        <v>0</v>
      </c>
      <c r="H548" s="85">
        <v>0</v>
      </c>
      <c r="I548" s="85">
        <v>0</v>
      </c>
      <c r="J548" s="85">
        <v>0</v>
      </c>
      <c r="K548" s="83"/>
    </row>
    <row r="549" spans="1:22" x14ac:dyDescent="0.35">
      <c r="A549" s="240" t="s">
        <v>419</v>
      </c>
      <c r="B549" s="40" t="s">
        <v>93</v>
      </c>
      <c r="C549" s="97"/>
      <c r="D549" s="95">
        <v>-385.25</v>
      </c>
      <c r="E549" s="95">
        <v>-385.25</v>
      </c>
      <c r="F549" s="95">
        <v>-385.25</v>
      </c>
      <c r="G549" s="95">
        <v>-385.25</v>
      </c>
      <c r="H549" s="95">
        <v>-385.25</v>
      </c>
      <c r="I549" s="95">
        <v>-385.25</v>
      </c>
      <c r="J549" s="95">
        <v>-385.25</v>
      </c>
      <c r="K549" s="83"/>
    </row>
    <row r="550" spans="1:22" x14ac:dyDescent="0.35">
      <c r="A550" s="122" t="s">
        <v>416</v>
      </c>
      <c r="B550" s="239">
        <v>7.0000000000000007E-2</v>
      </c>
      <c r="C550" s="97"/>
      <c r="D550" s="83"/>
      <c r="K550" s="83"/>
    </row>
    <row r="551" spans="1:22" x14ac:dyDescent="0.35">
      <c r="A551" s="96" t="s">
        <v>417</v>
      </c>
      <c r="B551" s="40" t="s">
        <v>93</v>
      </c>
      <c r="C551" s="97"/>
      <c r="D551" s="95">
        <f t="shared" ref="D551:J551" si="124">SUM(D548*$B$550)+D549</f>
        <v>-385.25</v>
      </c>
      <c r="E551" s="95">
        <f t="shared" si="124"/>
        <v>-385.25</v>
      </c>
      <c r="F551" s="95">
        <f t="shared" si="124"/>
        <v>-385.25</v>
      </c>
      <c r="G551" s="95">
        <f t="shared" si="124"/>
        <v>-385.25</v>
      </c>
      <c r="H551" s="95">
        <f t="shared" si="124"/>
        <v>-385.25</v>
      </c>
      <c r="I551" s="95">
        <f t="shared" si="124"/>
        <v>-385.25</v>
      </c>
      <c r="J551" s="95">
        <f t="shared" si="124"/>
        <v>-385.25</v>
      </c>
      <c r="K551" s="83"/>
    </row>
    <row r="552" spans="1:22" x14ac:dyDescent="0.35">
      <c r="A552" s="96" t="s">
        <v>418</v>
      </c>
      <c r="B552" s="241">
        <v>0.53274181373112173</v>
      </c>
      <c r="C552" s="97"/>
      <c r="D552" s="83"/>
      <c r="E552" s="83"/>
      <c r="F552" s="83"/>
      <c r="G552" s="83"/>
      <c r="H552" s="83"/>
      <c r="I552" s="83"/>
      <c r="J552" s="83"/>
      <c r="K552" s="83"/>
    </row>
    <row r="553" spans="1:22" x14ac:dyDescent="0.35">
      <c r="A553" s="96" t="s">
        <v>420</v>
      </c>
      <c r="B553" s="40" t="s">
        <v>93</v>
      </c>
      <c r="C553" s="97"/>
      <c r="D553" s="95">
        <f t="shared" ref="D553:J553" si="125">D551*$B$552</f>
        <v>-205.23878373991465</v>
      </c>
      <c r="E553" s="95">
        <f t="shared" si="125"/>
        <v>-205.23878373991465</v>
      </c>
      <c r="F553" s="95">
        <f t="shared" si="125"/>
        <v>-205.23878373991465</v>
      </c>
      <c r="G553" s="95">
        <f t="shared" si="125"/>
        <v>-205.23878373991465</v>
      </c>
      <c r="H553" s="95">
        <f t="shared" si="125"/>
        <v>-205.23878373991465</v>
      </c>
      <c r="I553" s="95">
        <f t="shared" si="125"/>
        <v>-205.23878373991465</v>
      </c>
      <c r="J553" s="95">
        <f t="shared" si="125"/>
        <v>-205.23878373991465</v>
      </c>
      <c r="K553" s="83"/>
    </row>
    <row r="554" spans="1:22" ht="15" thickBot="1" x14ac:dyDescent="0.4">
      <c r="A554" s="96" t="s">
        <v>152</v>
      </c>
      <c r="B554" s="40" t="s">
        <v>93</v>
      </c>
      <c r="C554" s="97"/>
      <c r="D554" s="83"/>
      <c r="E554" s="103">
        <f>(E553*0.75+D553*0.25)*1000</f>
        <v>-205238.78373991465</v>
      </c>
      <c r="F554" s="103">
        <f t="shared" ref="F554" si="126">(F553*0.75+E553*0.25)*1000</f>
        <v>-205238.78373991465</v>
      </c>
      <c r="G554" s="103">
        <f t="shared" ref="G554" si="127">(G553*0.75+F553*0.25)*1000</f>
        <v>-205238.78373991465</v>
      </c>
      <c r="H554" s="103">
        <f t="shared" ref="H554" si="128">(H553*0.75+G553*0.25)*1000</f>
        <v>-205238.78373991465</v>
      </c>
      <c r="I554" s="103">
        <f t="shared" ref="I554" si="129">(I553*0.75+H553*0.25)*1000</f>
        <v>-205238.78373991465</v>
      </c>
      <c r="J554" s="103">
        <f>(J553*0.75+I553*0.25)*1000</f>
        <v>-205238.78373991465</v>
      </c>
      <c r="K554" s="83"/>
    </row>
    <row r="555" spans="1:22" ht="15" thickBot="1" x14ac:dyDescent="0.4">
      <c r="B555" s="97"/>
      <c r="C555" s="97"/>
      <c r="D555" s="97"/>
      <c r="E555" s="97"/>
      <c r="F555" s="97"/>
      <c r="G555" s="97"/>
      <c r="H555" s="97"/>
      <c r="I555" s="97"/>
      <c r="J555" s="97"/>
      <c r="K555" s="97"/>
    </row>
    <row r="556" spans="1:22" ht="15" thickBot="1" x14ac:dyDescent="0.4">
      <c r="A556" s="46" t="s">
        <v>153</v>
      </c>
      <c r="B556" s="47"/>
      <c r="C556" s="47"/>
      <c r="D556" s="47"/>
      <c r="E556" s="47"/>
      <c r="F556" s="47"/>
      <c r="G556" s="47"/>
      <c r="H556" s="47"/>
      <c r="I556" s="47"/>
      <c r="J556" s="48"/>
    </row>
    <row r="557" spans="1:22" ht="15" thickBot="1" x14ac:dyDescent="0.4">
      <c r="N557" s="89" t="s">
        <v>153</v>
      </c>
    </row>
    <row r="558" spans="1:22" x14ac:dyDescent="0.35">
      <c r="A558" s="96" t="s">
        <v>154</v>
      </c>
      <c r="B558" s="40" t="s">
        <v>93</v>
      </c>
      <c r="C558" s="97"/>
      <c r="D558" s="97"/>
      <c r="E558" s="95">
        <f t="shared" ref="E558:J558" si="130">Q558*E13</f>
        <v>156420.00000000003</v>
      </c>
      <c r="F558" s="95">
        <f t="shared" si="130"/>
        <v>154998.00000000003</v>
      </c>
      <c r="G558" s="95">
        <f t="shared" si="130"/>
        <v>154524.00000000003</v>
      </c>
      <c r="H558" s="95">
        <f t="shared" si="130"/>
        <v>154840.00000000003</v>
      </c>
      <c r="I558" s="95">
        <f t="shared" si="130"/>
        <v>154998.00000000003</v>
      </c>
      <c r="J558" s="95">
        <f t="shared" si="130"/>
        <v>155156.00000000003</v>
      </c>
      <c r="K558" s="1"/>
      <c r="L558" s="33" t="s">
        <v>471</v>
      </c>
      <c r="N558" s="96" t="s">
        <v>154</v>
      </c>
      <c r="Q558" s="95">
        <v>158000.00000000003</v>
      </c>
      <c r="R558" s="95">
        <v>158000.00000000003</v>
      </c>
      <c r="S558" s="95">
        <v>158000.00000000003</v>
      </c>
      <c r="T558" s="95">
        <v>158000.00000000003</v>
      </c>
      <c r="U558" s="95">
        <v>158000.00000000003</v>
      </c>
      <c r="V558" s="95">
        <v>158000.00000000003</v>
      </c>
    </row>
    <row r="559" spans="1:22" x14ac:dyDescent="0.35">
      <c r="A559" s="96" t="s">
        <v>155</v>
      </c>
      <c r="B559" s="40" t="s">
        <v>93</v>
      </c>
      <c r="C559" s="97"/>
      <c r="D559" s="97"/>
      <c r="E559" s="85">
        <v>0</v>
      </c>
      <c r="F559" s="85">
        <v>0</v>
      </c>
      <c r="G559" s="85">
        <v>0</v>
      </c>
      <c r="H559" s="85">
        <v>0</v>
      </c>
      <c r="I559" s="85">
        <v>0</v>
      </c>
      <c r="J559" s="85">
        <v>0</v>
      </c>
    </row>
    <row r="560" spans="1:22" ht="15" thickBot="1" x14ac:dyDescent="0.4"/>
    <row r="561" spans="1:22" ht="15" thickBot="1" x14ac:dyDescent="0.4">
      <c r="A561" s="46" t="s">
        <v>156</v>
      </c>
      <c r="B561" s="47"/>
      <c r="C561" s="47"/>
      <c r="D561" s="47"/>
      <c r="E561" s="47"/>
      <c r="F561" s="47"/>
      <c r="G561" s="47"/>
      <c r="H561" s="47"/>
      <c r="I561" s="47"/>
      <c r="J561" s="48"/>
    </row>
    <row r="562" spans="1:22" ht="15" thickBot="1" x14ac:dyDescent="0.4">
      <c r="N562" s="89" t="s">
        <v>156</v>
      </c>
    </row>
    <row r="563" spans="1:22" x14ac:dyDescent="0.35">
      <c r="A563" s="96" t="s">
        <v>157</v>
      </c>
      <c r="B563" s="40" t="s">
        <v>93</v>
      </c>
      <c r="C563" s="97"/>
      <c r="D563" s="97"/>
      <c r="E563" s="95">
        <f t="shared" ref="E563:J563" si="131">Q563*E13</f>
        <v>339303.69</v>
      </c>
      <c r="F563" s="95">
        <f t="shared" si="131"/>
        <v>0</v>
      </c>
      <c r="G563" s="95">
        <f t="shared" si="131"/>
        <v>0</v>
      </c>
      <c r="H563" s="95">
        <f t="shared" si="131"/>
        <v>0</v>
      </c>
      <c r="I563" s="95">
        <f t="shared" si="131"/>
        <v>0</v>
      </c>
      <c r="J563" s="95">
        <f t="shared" si="131"/>
        <v>0</v>
      </c>
      <c r="K563" s="1"/>
      <c r="L563" s="33" t="s">
        <v>472</v>
      </c>
      <c r="N563" s="96" t="s">
        <v>157</v>
      </c>
      <c r="Q563" s="95">
        <v>342731</v>
      </c>
      <c r="R563" s="95">
        <f>0</f>
        <v>0</v>
      </c>
      <c r="S563" s="95">
        <f>0</f>
        <v>0</v>
      </c>
      <c r="T563" s="95">
        <f>0</f>
        <v>0</v>
      </c>
      <c r="U563" s="95">
        <f>0</f>
        <v>0</v>
      </c>
      <c r="V563" s="95">
        <f>0</f>
        <v>0</v>
      </c>
    </row>
    <row r="564" spans="1:22" x14ac:dyDescent="0.35">
      <c r="A564" s="96" t="s">
        <v>158</v>
      </c>
      <c r="B564" s="40" t="s">
        <v>93</v>
      </c>
      <c r="C564" s="97"/>
      <c r="D564" s="97"/>
      <c r="E564" s="85">
        <v>0</v>
      </c>
      <c r="F564" s="85">
        <v>0</v>
      </c>
      <c r="G564" s="85">
        <v>0</v>
      </c>
      <c r="H564" s="85">
        <v>0</v>
      </c>
      <c r="I564" s="85">
        <v>0</v>
      </c>
      <c r="J564" s="85">
        <v>0</v>
      </c>
    </row>
    <row r="565" spans="1:22" ht="15" thickBot="1" x14ac:dyDescent="0.4"/>
    <row r="566" spans="1:22" ht="15" thickBot="1" x14ac:dyDescent="0.4">
      <c r="A566" s="46" t="s">
        <v>423</v>
      </c>
      <c r="B566" s="47"/>
      <c r="C566" s="47"/>
      <c r="D566" s="47"/>
      <c r="E566" s="47"/>
      <c r="F566" s="47"/>
      <c r="G566" s="47"/>
      <c r="H566" s="47"/>
      <c r="I566" s="47"/>
      <c r="J566" s="48"/>
    </row>
    <row r="567" spans="1:22" x14ac:dyDescent="0.35">
      <c r="A567"/>
    </row>
    <row r="568" spans="1:22" ht="15" thickBot="1" x14ac:dyDescent="0.4">
      <c r="A568" s="1" t="s">
        <v>360</v>
      </c>
      <c r="B568" s="40" t="s">
        <v>93</v>
      </c>
      <c r="D568" s="83" t="s">
        <v>89</v>
      </c>
    </row>
    <row r="569" spans="1:22" ht="15" thickBot="1" x14ac:dyDescent="0.4">
      <c r="A569" s="124" t="s">
        <v>160</v>
      </c>
      <c r="E569" s="95">
        <v>3000</v>
      </c>
      <c r="F569" s="95">
        <v>3400</v>
      </c>
      <c r="G569" s="95">
        <v>3727</v>
      </c>
      <c r="H569" s="95">
        <v>3612</v>
      </c>
      <c r="I569" s="95">
        <v>3502</v>
      </c>
      <c r="J569" s="95">
        <v>3396</v>
      </c>
      <c r="L569" s="33" t="s">
        <v>475</v>
      </c>
      <c r="N569" s="46" t="s">
        <v>159</v>
      </c>
    </row>
    <row r="570" spans="1:22" x14ac:dyDescent="0.35">
      <c r="A570" s="2" t="s">
        <v>374</v>
      </c>
      <c r="E570" s="95">
        <f t="shared" ref="E570:J570" si="132">Q570*E$13</f>
        <v>189.3177</v>
      </c>
      <c r="F570" s="95">
        <f t="shared" si="132"/>
        <v>187.59662999999998</v>
      </c>
      <c r="G570" s="95">
        <f t="shared" si="132"/>
        <v>187.02293999999998</v>
      </c>
      <c r="H570" s="95">
        <f t="shared" si="132"/>
        <v>187.40539999999999</v>
      </c>
      <c r="I570" s="95">
        <f t="shared" si="132"/>
        <v>187.59662999999998</v>
      </c>
      <c r="J570" s="95">
        <f t="shared" si="132"/>
        <v>187.78785999999999</v>
      </c>
      <c r="L570" s="33" t="s">
        <v>484</v>
      </c>
      <c r="N570" s="2" t="s">
        <v>374</v>
      </c>
      <c r="Q570" s="95">
        <v>191.23</v>
      </c>
      <c r="R570" s="95">
        <v>191.23</v>
      </c>
      <c r="S570" s="95">
        <v>191.23</v>
      </c>
      <c r="T570" s="95">
        <v>191.23</v>
      </c>
      <c r="U570" s="95">
        <v>191.23</v>
      </c>
      <c r="V570" s="95">
        <v>191.23</v>
      </c>
    </row>
    <row r="571" spans="1:22" x14ac:dyDescent="0.35">
      <c r="A571" s="237" t="s">
        <v>375</v>
      </c>
      <c r="E571" s="234">
        <f t="shared" ref="E571:J571" si="133">E569*E570</f>
        <v>567953.1</v>
      </c>
      <c r="F571" s="234">
        <f t="shared" si="133"/>
        <v>637828.5419999999</v>
      </c>
      <c r="G571" s="234">
        <f t="shared" si="133"/>
        <v>697034.49737999996</v>
      </c>
      <c r="H571" s="234">
        <f t="shared" si="133"/>
        <v>676908.30479999993</v>
      </c>
      <c r="I571" s="234">
        <f t="shared" si="133"/>
        <v>656963.39825999993</v>
      </c>
      <c r="J571" s="234">
        <f t="shared" si="133"/>
        <v>637727.57256</v>
      </c>
    </row>
    <row r="572" spans="1:22" x14ac:dyDescent="0.35">
      <c r="A572"/>
      <c r="E572" s="122"/>
      <c r="F572" s="122"/>
      <c r="G572" s="122"/>
      <c r="H572" s="122"/>
      <c r="I572" s="122"/>
      <c r="J572" s="122"/>
      <c r="L572" s="245"/>
    </row>
    <row r="573" spans="1:22" x14ac:dyDescent="0.35">
      <c r="A573" s="2" t="s">
        <v>161</v>
      </c>
      <c r="E573" s="95">
        <f t="shared" ref="E573:J573" si="134">Q573*E$13</f>
        <v>434113.01010000001</v>
      </c>
      <c r="F573" s="95">
        <f t="shared" si="134"/>
        <v>430166.52818999998</v>
      </c>
      <c r="G573" s="95">
        <f t="shared" si="134"/>
        <v>428851.03421999997</v>
      </c>
      <c r="H573" s="95">
        <f t="shared" si="134"/>
        <v>429728.03019999998</v>
      </c>
      <c r="I573" s="95">
        <f t="shared" si="134"/>
        <v>430166.52818999998</v>
      </c>
      <c r="J573" s="95">
        <f t="shared" si="134"/>
        <v>430605.02617999999</v>
      </c>
      <c r="N573" s="2" t="s">
        <v>161</v>
      </c>
      <c r="Q573" s="95">
        <v>438497.99</v>
      </c>
      <c r="R573" s="95">
        <v>438497.99</v>
      </c>
      <c r="S573" s="95">
        <v>438497.99</v>
      </c>
      <c r="T573" s="95">
        <v>438497.99</v>
      </c>
      <c r="U573" s="95">
        <v>438497.99</v>
      </c>
      <c r="V573" s="95">
        <v>438497.99</v>
      </c>
    </row>
    <row r="575" spans="1:22" ht="15" thickBot="1" x14ac:dyDescent="0.4">
      <c r="A575" s="124" t="s">
        <v>162</v>
      </c>
      <c r="E575" s="103">
        <f>SUM(E571+E573)</f>
        <v>1002066.1100999999</v>
      </c>
      <c r="F575" s="103">
        <f t="shared" ref="F575:J575" si="135">SUM(F571+F573)</f>
        <v>1067995.0701899999</v>
      </c>
      <c r="G575" s="103">
        <f t="shared" si="135"/>
        <v>1125885.5315999999</v>
      </c>
      <c r="H575" s="103">
        <f t="shared" si="135"/>
        <v>1106636.335</v>
      </c>
      <c r="I575" s="103">
        <f t="shared" si="135"/>
        <v>1087129.9264499999</v>
      </c>
      <c r="J575" s="103">
        <f t="shared" si="135"/>
        <v>1068332.59874</v>
      </c>
    </row>
    <row r="576" spans="1:22" x14ac:dyDescent="0.35">
      <c r="A576" s="124"/>
      <c r="E576" s="233"/>
      <c r="F576" s="233"/>
      <c r="G576" s="233"/>
      <c r="H576" s="233"/>
      <c r="I576" s="233"/>
      <c r="J576" s="233"/>
    </row>
    <row r="577" spans="1:22" x14ac:dyDescent="0.35">
      <c r="A577" s="1" t="s">
        <v>361</v>
      </c>
      <c r="B577" s="40" t="s">
        <v>93</v>
      </c>
    </row>
    <row r="578" spans="1:22" x14ac:dyDescent="0.35">
      <c r="A578" s="124" t="s">
        <v>160</v>
      </c>
      <c r="E578" s="100">
        <f t="shared" ref="E578:J578" si="136">E42</f>
        <v>0</v>
      </c>
      <c r="F578" s="100">
        <f t="shared" si="136"/>
        <v>0</v>
      </c>
      <c r="G578" s="100">
        <f t="shared" si="136"/>
        <v>0</v>
      </c>
      <c r="H578" s="100">
        <f t="shared" si="136"/>
        <v>0</v>
      </c>
      <c r="I578" s="100">
        <f t="shared" si="136"/>
        <v>0</v>
      </c>
      <c r="J578" s="100">
        <f t="shared" si="136"/>
        <v>0</v>
      </c>
    </row>
    <row r="579" spans="1:22" x14ac:dyDescent="0.35">
      <c r="A579" s="2" t="s">
        <v>374</v>
      </c>
      <c r="E579" s="100">
        <f t="shared" ref="E579:J579" si="137">E570</f>
        <v>189.3177</v>
      </c>
      <c r="F579" s="100">
        <f t="shared" si="137"/>
        <v>187.59662999999998</v>
      </c>
      <c r="G579" s="100">
        <f t="shared" si="137"/>
        <v>187.02293999999998</v>
      </c>
      <c r="H579" s="100">
        <f t="shared" si="137"/>
        <v>187.40539999999999</v>
      </c>
      <c r="I579" s="100">
        <f t="shared" si="137"/>
        <v>187.59662999999998</v>
      </c>
      <c r="J579" s="100">
        <f t="shared" si="137"/>
        <v>187.78785999999999</v>
      </c>
    </row>
    <row r="580" spans="1:22" x14ac:dyDescent="0.35">
      <c r="A580" s="237" t="s">
        <v>375</v>
      </c>
      <c r="E580" s="235">
        <f t="shared" ref="E580:J580" si="138">E579*E578</f>
        <v>0</v>
      </c>
      <c r="F580" s="235">
        <f t="shared" si="138"/>
        <v>0</v>
      </c>
      <c r="G580" s="235">
        <f t="shared" si="138"/>
        <v>0</v>
      </c>
      <c r="H580" s="235">
        <f t="shared" si="138"/>
        <v>0</v>
      </c>
      <c r="I580" s="235">
        <f t="shared" si="138"/>
        <v>0</v>
      </c>
      <c r="J580" s="235">
        <f t="shared" si="138"/>
        <v>0</v>
      </c>
    </row>
    <row r="581" spans="1:22" x14ac:dyDescent="0.35">
      <c r="A581"/>
    </row>
    <row r="582" spans="1:22" x14ac:dyDescent="0.35">
      <c r="A582" s="2" t="s">
        <v>161</v>
      </c>
      <c r="E582" s="95">
        <f t="shared" ref="E582:J582" si="139">E573</f>
        <v>434113.01010000001</v>
      </c>
      <c r="F582" s="95">
        <f t="shared" si="139"/>
        <v>430166.52818999998</v>
      </c>
      <c r="G582" s="95">
        <f t="shared" si="139"/>
        <v>428851.03421999997</v>
      </c>
      <c r="H582" s="95">
        <f t="shared" si="139"/>
        <v>429728.03019999998</v>
      </c>
      <c r="I582" s="95">
        <f t="shared" si="139"/>
        <v>430166.52818999998</v>
      </c>
      <c r="J582" s="95">
        <f t="shared" si="139"/>
        <v>430605.02617999999</v>
      </c>
    </row>
    <row r="584" spans="1:22" ht="15" thickBot="1" x14ac:dyDescent="0.4">
      <c r="A584" s="124" t="s">
        <v>376</v>
      </c>
      <c r="E584" s="103">
        <f>SUM(E580+E582)</f>
        <v>434113.01010000001</v>
      </c>
      <c r="F584" s="103">
        <f t="shared" ref="F584:J584" si="140">SUM(F580+F582)</f>
        <v>430166.52818999998</v>
      </c>
      <c r="G584" s="103">
        <f t="shared" si="140"/>
        <v>428851.03421999997</v>
      </c>
      <c r="H584" s="103">
        <f t="shared" si="140"/>
        <v>429728.03019999998</v>
      </c>
      <c r="I584" s="103">
        <f t="shared" si="140"/>
        <v>430166.52818999998</v>
      </c>
      <c r="J584" s="103">
        <f t="shared" si="140"/>
        <v>430605.02617999999</v>
      </c>
    </row>
    <row r="585" spans="1:22" ht="15" thickBot="1" x14ac:dyDescent="0.4"/>
    <row r="586" spans="1:22" ht="15" thickBot="1" x14ac:dyDescent="0.4">
      <c r="A586" s="46" t="s">
        <v>355</v>
      </c>
      <c r="B586" s="47"/>
      <c r="C586" s="47"/>
      <c r="D586" s="47"/>
      <c r="E586" s="47"/>
      <c r="F586" s="47"/>
      <c r="G586" s="47"/>
      <c r="H586" s="47"/>
      <c r="I586" s="47"/>
      <c r="J586" s="48"/>
      <c r="N586" s="46" t="s">
        <v>355</v>
      </c>
    </row>
    <row r="587" spans="1:22" x14ac:dyDescent="0.35">
      <c r="A587" s="238" t="s">
        <v>47</v>
      </c>
      <c r="L587" s="33" t="s">
        <v>473</v>
      </c>
    </row>
    <row r="588" spans="1:22" x14ac:dyDescent="0.35">
      <c r="A588" s="124" t="s">
        <v>483</v>
      </c>
      <c r="B588" s="40" t="s">
        <v>93</v>
      </c>
      <c r="E588" s="95">
        <v>0</v>
      </c>
      <c r="F588" s="95">
        <v>0</v>
      </c>
      <c r="G588" s="95">
        <v>0</v>
      </c>
      <c r="H588" s="95">
        <v>0</v>
      </c>
      <c r="I588" s="95">
        <v>0</v>
      </c>
      <c r="J588" s="95">
        <v>0</v>
      </c>
    </row>
    <row r="589" spans="1:22" x14ac:dyDescent="0.35">
      <c r="A589" s="124" t="s">
        <v>356</v>
      </c>
      <c r="B589" s="40" t="s">
        <v>93</v>
      </c>
      <c r="E589" s="85">
        <v>0</v>
      </c>
      <c r="F589" s="85">
        <v>0</v>
      </c>
      <c r="G589" s="85">
        <v>0</v>
      </c>
      <c r="H589" s="85">
        <v>0</v>
      </c>
      <c r="I589" s="85">
        <v>0</v>
      </c>
      <c r="J589" s="85">
        <v>0</v>
      </c>
    </row>
    <row r="590" spans="1:22" x14ac:dyDescent="0.35">
      <c r="A590" s="124"/>
      <c r="B590" s="40"/>
      <c r="L590" s="175" t="s">
        <v>413</v>
      </c>
    </row>
    <row r="591" spans="1:22" x14ac:dyDescent="0.35">
      <c r="A591" s="238" t="s">
        <v>48</v>
      </c>
      <c r="N591" s="238" t="s">
        <v>48</v>
      </c>
    </row>
    <row r="592" spans="1:22" x14ac:dyDescent="0.35">
      <c r="A592" s="124" t="s">
        <v>483</v>
      </c>
      <c r="B592" s="40" t="s">
        <v>93</v>
      </c>
      <c r="E592" s="95">
        <f t="shared" ref="E592:J592" si="141">Q592*E$13</f>
        <v>365068.06547824235</v>
      </c>
      <c r="F592" s="95">
        <f t="shared" si="141"/>
        <v>350410.42398684303</v>
      </c>
      <c r="G592" s="95">
        <f t="shared" si="141"/>
        <v>351232.4989817231</v>
      </c>
      <c r="H592" s="95">
        <f t="shared" si="141"/>
        <v>343834.19326406578</v>
      </c>
      <c r="I592" s="95">
        <f t="shared" si="141"/>
        <v>307168.82764784986</v>
      </c>
      <c r="J592" s="95">
        <f t="shared" si="141"/>
        <v>306815.50150160352</v>
      </c>
      <c r="N592" s="124" t="s">
        <v>483</v>
      </c>
      <c r="Q592" s="95">
        <v>368755.62169519428</v>
      </c>
      <c r="R592" s="95">
        <v>357197.17022104288</v>
      </c>
      <c r="S592" s="95">
        <v>359133.43454163917</v>
      </c>
      <c r="T592" s="95">
        <v>350851.21761639364</v>
      </c>
      <c r="U592" s="95">
        <v>313118.07099678885</v>
      </c>
      <c r="V592" s="95">
        <v>312439.41089776327</v>
      </c>
    </row>
    <row r="593" spans="1:12" x14ac:dyDescent="0.35">
      <c r="A593" s="124" t="s">
        <v>356</v>
      </c>
      <c r="B593" s="40" t="s">
        <v>93</v>
      </c>
      <c r="E593" s="85">
        <v>0</v>
      </c>
      <c r="F593" s="85">
        <v>0</v>
      </c>
      <c r="G593" s="85">
        <v>0</v>
      </c>
      <c r="H593" s="85">
        <v>0</v>
      </c>
      <c r="I593" s="85">
        <v>0</v>
      </c>
      <c r="J593" s="85">
        <v>0</v>
      </c>
    </row>
    <row r="594" spans="1:12" ht="15" thickBot="1" x14ac:dyDescent="0.4"/>
    <row r="595" spans="1:12" ht="15" thickBot="1" x14ac:dyDescent="0.4">
      <c r="A595" s="69" t="s">
        <v>384</v>
      </c>
      <c r="B595" s="70"/>
      <c r="C595" s="70"/>
      <c r="D595" s="70"/>
      <c r="E595" s="70"/>
      <c r="F595" s="70"/>
      <c r="G595" s="70"/>
      <c r="H595" s="70"/>
      <c r="I595" s="70"/>
      <c r="J595" s="71"/>
    </row>
    <row r="596" spans="1:12" x14ac:dyDescent="0.35">
      <c r="A596" s="238" t="s">
        <v>47</v>
      </c>
      <c r="L596" s="33" t="s">
        <v>476</v>
      </c>
    </row>
    <row r="597" spans="1:12" x14ac:dyDescent="0.35">
      <c r="A597" s="124" t="s">
        <v>406</v>
      </c>
      <c r="B597" s="40" t="s">
        <v>93</v>
      </c>
      <c r="E597" s="95">
        <v>0</v>
      </c>
      <c r="F597" s="95">
        <v>0</v>
      </c>
      <c r="G597" s="95">
        <v>0</v>
      </c>
      <c r="H597" s="95">
        <v>0</v>
      </c>
      <c r="I597" s="95">
        <v>0</v>
      </c>
      <c r="J597" s="95">
        <v>0</v>
      </c>
    </row>
    <row r="598" spans="1:12" x14ac:dyDescent="0.35">
      <c r="A598" s="124" t="s">
        <v>386</v>
      </c>
      <c r="B598" s="40" t="s">
        <v>93</v>
      </c>
      <c r="E598" s="85">
        <v>0</v>
      </c>
      <c r="F598" s="85">
        <v>0</v>
      </c>
      <c r="G598" s="85">
        <v>0</v>
      </c>
      <c r="H598" s="85">
        <v>0</v>
      </c>
      <c r="I598" s="85">
        <v>0</v>
      </c>
      <c r="J598" s="85">
        <v>0</v>
      </c>
    </row>
    <row r="599" spans="1:12" x14ac:dyDescent="0.35">
      <c r="A599" s="124"/>
      <c r="B599" s="40"/>
      <c r="L599" s="175" t="s">
        <v>413</v>
      </c>
    </row>
    <row r="600" spans="1:12" x14ac:dyDescent="0.35">
      <c r="A600" s="238" t="s">
        <v>48</v>
      </c>
    </row>
    <row r="601" spans="1:12" x14ac:dyDescent="0.35">
      <c r="A601" s="124" t="s">
        <v>406</v>
      </c>
      <c r="B601" s="40" t="s">
        <v>93</v>
      </c>
      <c r="E601" s="95">
        <v>0</v>
      </c>
      <c r="F601" s="95">
        <v>0</v>
      </c>
      <c r="G601" s="95">
        <v>0</v>
      </c>
      <c r="H601" s="95">
        <v>0</v>
      </c>
      <c r="I601" s="95">
        <v>0</v>
      </c>
      <c r="J601" s="95">
        <v>0</v>
      </c>
    </row>
    <row r="602" spans="1:12" x14ac:dyDescent="0.35">
      <c r="A602" s="124" t="s">
        <v>386</v>
      </c>
      <c r="B602" s="40" t="s">
        <v>93</v>
      </c>
      <c r="E602" s="85">
        <v>0</v>
      </c>
      <c r="F602" s="85">
        <v>0</v>
      </c>
      <c r="G602" s="85">
        <v>0</v>
      </c>
      <c r="H602" s="85">
        <v>0</v>
      </c>
      <c r="I602" s="85">
        <v>0</v>
      </c>
      <c r="J602" s="85">
        <v>0</v>
      </c>
    </row>
    <row r="603" spans="1:12" ht="15" thickBot="1" x14ac:dyDescent="0.4"/>
    <row r="604" spans="1:12" ht="15" thickBot="1" x14ac:dyDescent="0.4">
      <c r="A604" s="69" t="s">
        <v>388</v>
      </c>
      <c r="B604" s="70"/>
      <c r="C604" s="70"/>
      <c r="D604" s="70"/>
      <c r="E604" s="70"/>
      <c r="F604" s="70"/>
      <c r="G604" s="70"/>
      <c r="H604" s="70"/>
      <c r="I604" s="70"/>
      <c r="J604" s="71"/>
    </row>
    <row r="605" spans="1:12" x14ac:dyDescent="0.35">
      <c r="A605" s="238" t="s">
        <v>47</v>
      </c>
      <c r="L605" s="33" t="s">
        <v>477</v>
      </c>
    </row>
    <row r="606" spans="1:12" x14ac:dyDescent="0.35">
      <c r="A606" s="124" t="s">
        <v>407</v>
      </c>
      <c r="B606" s="40" t="s">
        <v>93</v>
      </c>
      <c r="E606" s="95">
        <v>0</v>
      </c>
      <c r="F606" s="95">
        <v>0</v>
      </c>
      <c r="G606" s="95">
        <v>0</v>
      </c>
      <c r="H606" s="95">
        <v>0</v>
      </c>
      <c r="I606" s="95">
        <v>0</v>
      </c>
      <c r="J606" s="95">
        <v>0</v>
      </c>
    </row>
    <row r="607" spans="1:12" x14ac:dyDescent="0.35">
      <c r="A607" s="124" t="s">
        <v>408</v>
      </c>
      <c r="B607" s="40" t="s">
        <v>93</v>
      </c>
      <c r="E607" s="85">
        <v>0</v>
      </c>
      <c r="F607" s="85">
        <v>0</v>
      </c>
      <c r="G607" s="85">
        <v>0</v>
      </c>
      <c r="H607" s="85">
        <v>0</v>
      </c>
      <c r="I607" s="85">
        <v>0</v>
      </c>
      <c r="J607" s="85">
        <v>0</v>
      </c>
    </row>
    <row r="608" spans="1:12" x14ac:dyDescent="0.35">
      <c r="A608" s="124"/>
      <c r="B608" s="40"/>
      <c r="L608" s="175" t="s">
        <v>413</v>
      </c>
    </row>
    <row r="609" spans="1:12" x14ac:dyDescent="0.35">
      <c r="A609" s="238" t="s">
        <v>48</v>
      </c>
    </row>
    <row r="610" spans="1:12" x14ac:dyDescent="0.35">
      <c r="A610" s="124" t="s">
        <v>407</v>
      </c>
      <c r="B610" s="40" t="s">
        <v>93</v>
      </c>
      <c r="E610" s="95">
        <v>0</v>
      </c>
      <c r="F610" s="95">
        <v>0</v>
      </c>
      <c r="G610" s="95">
        <v>0</v>
      </c>
      <c r="H610" s="95">
        <v>0</v>
      </c>
      <c r="I610" s="95">
        <v>0</v>
      </c>
      <c r="J610" s="95">
        <v>0</v>
      </c>
    </row>
    <row r="611" spans="1:12" x14ac:dyDescent="0.35">
      <c r="A611" s="124" t="s">
        <v>408</v>
      </c>
      <c r="B611" s="40" t="s">
        <v>93</v>
      </c>
      <c r="E611" s="85">
        <v>0</v>
      </c>
      <c r="F611" s="85">
        <v>0</v>
      </c>
      <c r="G611" s="85">
        <v>0</v>
      </c>
      <c r="H611" s="85">
        <v>0</v>
      </c>
      <c r="I611" s="85">
        <v>0</v>
      </c>
      <c r="J611" s="85">
        <v>0</v>
      </c>
    </row>
    <row r="612" spans="1:12" ht="15" thickBot="1" x14ac:dyDescent="0.4"/>
    <row r="613" spans="1:12" ht="15" thickBot="1" x14ac:dyDescent="0.4">
      <c r="A613" s="69" t="s">
        <v>392</v>
      </c>
      <c r="B613" s="70"/>
      <c r="C613" s="70"/>
      <c r="D613" s="70"/>
      <c r="E613" s="70"/>
      <c r="F613" s="70"/>
      <c r="G613" s="70"/>
      <c r="H613" s="70"/>
      <c r="I613" s="70"/>
      <c r="J613" s="71"/>
    </row>
    <row r="614" spans="1:12" x14ac:dyDescent="0.35">
      <c r="A614" s="238" t="s">
        <v>47</v>
      </c>
      <c r="L614" s="33" t="s">
        <v>477</v>
      </c>
    </row>
    <row r="615" spans="1:12" x14ac:dyDescent="0.35">
      <c r="A615" s="124" t="s">
        <v>409</v>
      </c>
      <c r="B615" s="40" t="s">
        <v>93</v>
      </c>
      <c r="E615" s="95">
        <v>0</v>
      </c>
      <c r="F615" s="95">
        <v>0</v>
      </c>
      <c r="G615" s="95">
        <v>0</v>
      </c>
      <c r="H615" s="95">
        <v>0</v>
      </c>
      <c r="I615" s="95">
        <v>0</v>
      </c>
      <c r="J615" s="95">
        <v>0</v>
      </c>
    </row>
    <row r="616" spans="1:12" x14ac:dyDescent="0.35">
      <c r="A616" s="124" t="s">
        <v>410</v>
      </c>
      <c r="B616" s="40" t="s">
        <v>93</v>
      </c>
      <c r="E616" s="85">
        <v>0</v>
      </c>
      <c r="F616" s="85">
        <v>0</v>
      </c>
      <c r="G616" s="85">
        <v>0</v>
      </c>
      <c r="H616" s="85">
        <v>0</v>
      </c>
      <c r="I616" s="85">
        <v>0</v>
      </c>
      <c r="J616" s="85">
        <v>0</v>
      </c>
    </row>
    <row r="617" spans="1:12" x14ac:dyDescent="0.35">
      <c r="A617" s="124"/>
      <c r="B617" s="40"/>
      <c r="L617" s="175" t="s">
        <v>413</v>
      </c>
    </row>
    <row r="618" spans="1:12" x14ac:dyDescent="0.35">
      <c r="A618" s="238" t="s">
        <v>48</v>
      </c>
    </row>
    <row r="619" spans="1:12" x14ac:dyDescent="0.35">
      <c r="A619" s="124" t="s">
        <v>409</v>
      </c>
      <c r="B619" s="40" t="s">
        <v>93</v>
      </c>
      <c r="E619" s="95">
        <v>0</v>
      </c>
      <c r="F619" s="95">
        <v>0</v>
      </c>
      <c r="G619" s="95">
        <v>0</v>
      </c>
      <c r="H619" s="95">
        <v>0</v>
      </c>
      <c r="I619" s="95">
        <v>0</v>
      </c>
      <c r="J619" s="95">
        <v>0</v>
      </c>
    </row>
    <row r="620" spans="1:12" x14ac:dyDescent="0.35">
      <c r="A620" s="124" t="s">
        <v>410</v>
      </c>
      <c r="B620" s="40" t="s">
        <v>93</v>
      </c>
      <c r="E620" s="85">
        <v>0</v>
      </c>
      <c r="F620" s="85">
        <v>0</v>
      </c>
      <c r="G620" s="85">
        <v>0</v>
      </c>
      <c r="H620" s="85">
        <v>0</v>
      </c>
      <c r="I620" s="85">
        <v>0</v>
      </c>
      <c r="J620" s="85">
        <v>0</v>
      </c>
    </row>
    <row r="621" spans="1:12" ht="15" thickBot="1" x14ac:dyDescent="0.4"/>
    <row r="622" spans="1:12" ht="15" thickBot="1" x14ac:dyDescent="0.4">
      <c r="A622" s="69" t="s">
        <v>405</v>
      </c>
      <c r="B622" s="70"/>
      <c r="C622" s="70"/>
      <c r="D622" s="70"/>
      <c r="E622" s="70"/>
      <c r="F622" s="70"/>
      <c r="G622" s="70"/>
      <c r="H622" s="70"/>
      <c r="I622" s="70"/>
      <c r="J622" s="71"/>
    </row>
    <row r="623" spans="1:12" x14ac:dyDescent="0.35">
      <c r="A623" s="238" t="s">
        <v>47</v>
      </c>
      <c r="L623" s="33" t="s">
        <v>477</v>
      </c>
    </row>
    <row r="624" spans="1:12" x14ac:dyDescent="0.35">
      <c r="A624" s="124" t="s">
        <v>411</v>
      </c>
      <c r="B624" s="40" t="s">
        <v>93</v>
      </c>
      <c r="E624" s="95">
        <v>0</v>
      </c>
      <c r="F624" s="95">
        <v>0</v>
      </c>
      <c r="G624" s="95">
        <v>0</v>
      </c>
      <c r="H624" s="95">
        <v>0</v>
      </c>
      <c r="I624" s="95">
        <v>0</v>
      </c>
      <c r="J624" s="95">
        <v>0</v>
      </c>
    </row>
    <row r="625" spans="1:12" x14ac:dyDescent="0.35">
      <c r="A625" s="124" t="s">
        <v>412</v>
      </c>
      <c r="B625" s="40" t="s">
        <v>93</v>
      </c>
      <c r="E625" s="85">
        <v>0</v>
      </c>
      <c r="F625" s="85">
        <v>0</v>
      </c>
      <c r="G625" s="85">
        <v>0</v>
      </c>
      <c r="H625" s="85">
        <v>0</v>
      </c>
      <c r="I625" s="85">
        <v>0</v>
      </c>
      <c r="J625" s="85">
        <v>0</v>
      </c>
    </row>
    <row r="626" spans="1:12" x14ac:dyDescent="0.35">
      <c r="A626" s="124"/>
      <c r="B626" s="40"/>
      <c r="L626" s="175" t="s">
        <v>413</v>
      </c>
    </row>
    <row r="627" spans="1:12" x14ac:dyDescent="0.35">
      <c r="A627" s="238" t="s">
        <v>48</v>
      </c>
    </row>
    <row r="628" spans="1:12" x14ac:dyDescent="0.35">
      <c r="A628" s="124" t="s">
        <v>411</v>
      </c>
      <c r="B628" s="40" t="s">
        <v>93</v>
      </c>
      <c r="E628" s="95">
        <v>0</v>
      </c>
      <c r="F628" s="95">
        <v>0</v>
      </c>
      <c r="G628" s="95">
        <v>0</v>
      </c>
      <c r="H628" s="95">
        <v>0</v>
      </c>
      <c r="I628" s="95">
        <v>0</v>
      </c>
      <c r="J628" s="95">
        <v>0</v>
      </c>
    </row>
    <row r="629" spans="1:12" x14ac:dyDescent="0.35">
      <c r="A629" s="124" t="s">
        <v>412</v>
      </c>
      <c r="B629" s="40" t="s">
        <v>93</v>
      </c>
      <c r="E629" s="85">
        <v>0</v>
      </c>
      <c r="F629" s="85">
        <v>0</v>
      </c>
      <c r="G629" s="85">
        <v>0</v>
      </c>
      <c r="H629" s="85">
        <v>0</v>
      </c>
      <c r="I629" s="85">
        <v>0</v>
      </c>
      <c r="J629" s="85">
        <v>0</v>
      </c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E4FF737-C48A-46AF-8321-C8A2CA61BF7F}">
            <xm:f>NOT(ISERROR(SEARCH("-",Q570)))</xm:f>
            <xm:f>"-"</xm:f>
            <x14:dxf>
              <font>
                <color rgb="FF9C0006"/>
              </font>
            </x14:dxf>
          </x14:cfRule>
          <xm:sqref>Q570:V570 Q572:V573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668"/>
  <sheetViews>
    <sheetView zoomScale="80" zoomScaleNormal="80" workbookViewId="0">
      <pane ySplit="4" topLeftCell="A5" activePane="bottomLeft" state="frozen"/>
      <selection activeCell="B1" sqref="B1"/>
      <selection pane="bottomLeft" activeCell="M408" sqref="M408"/>
    </sheetView>
  </sheetViews>
  <sheetFormatPr defaultColWidth="20.54296875" defaultRowHeight="14.5" outlineLevelRow="1" x14ac:dyDescent="0.35"/>
  <cols>
    <col min="2" max="2" width="54" customWidth="1"/>
    <col min="3" max="3" width="24.54296875" bestFit="1" customWidth="1"/>
    <col min="4" max="4" width="10.54296875" customWidth="1"/>
    <col min="5" max="5" width="12.54296875" customWidth="1"/>
    <col min="6" max="6" width="12.1796875" customWidth="1"/>
    <col min="7" max="7" width="13.1796875" customWidth="1"/>
    <col min="8" max="8" width="12.1796875" customWidth="1"/>
    <col min="9" max="9" width="11.81640625" customWidth="1"/>
    <col min="10" max="10" width="10.54296875" customWidth="1"/>
    <col min="11" max="11" width="12" bestFit="1" customWidth="1"/>
    <col min="12" max="12" width="19.1796875" customWidth="1"/>
    <col min="13" max="13" width="48.7265625" bestFit="1" customWidth="1"/>
    <col min="14" max="14" width="8.1796875" customWidth="1"/>
    <col min="15" max="15" width="8" customWidth="1"/>
  </cols>
  <sheetData>
    <row r="2" spans="1:18" s="34" customFormat="1" ht="54.65" customHeight="1" x14ac:dyDescent="0.35">
      <c r="A2" s="125"/>
      <c r="B2" s="125"/>
      <c r="C2" s="126" t="s">
        <v>164</v>
      </c>
      <c r="D2" s="125"/>
      <c r="E2" s="125"/>
      <c r="F2" s="125"/>
      <c r="G2" s="125"/>
      <c r="H2" s="125"/>
      <c r="I2" s="125"/>
      <c r="J2" s="127"/>
      <c r="K2" s="128" t="s">
        <v>165</v>
      </c>
      <c r="L2" s="128" t="s">
        <v>166</v>
      </c>
      <c r="M2" s="128" t="s">
        <v>167</v>
      </c>
      <c r="N2"/>
      <c r="O2"/>
    </row>
    <row r="3" spans="1:18" s="34" customFormat="1" ht="15" thickBot="1" x14ac:dyDescent="0.4">
      <c r="B3" s="31"/>
      <c r="C3" s="31"/>
      <c r="D3" s="31"/>
      <c r="K3" s="31"/>
      <c r="L3" s="129"/>
      <c r="M3"/>
      <c r="N3"/>
      <c r="O3"/>
    </row>
    <row r="4" spans="1:18" s="34" customFormat="1" ht="15" thickBot="1" x14ac:dyDescent="0.4">
      <c r="B4" s="130"/>
      <c r="C4" s="31"/>
      <c r="D4" s="31"/>
      <c r="E4" s="131">
        <f>Inputs!E4</f>
        <v>2023</v>
      </c>
      <c r="F4" s="131">
        <f>Inputs!F4</f>
        <v>2024</v>
      </c>
      <c r="G4" s="131">
        <f>Inputs!G4</f>
        <v>2025</v>
      </c>
      <c r="H4" s="131">
        <f>Inputs!H4</f>
        <v>2026</v>
      </c>
      <c r="I4" s="131">
        <f>Inputs!I4</f>
        <v>2027</v>
      </c>
      <c r="J4" s="17">
        <f>Inputs!J4</f>
        <v>2028</v>
      </c>
      <c r="K4" s="31"/>
      <c r="L4" s="31"/>
      <c r="M4"/>
      <c r="N4"/>
      <c r="O4"/>
    </row>
    <row r="5" spans="1:18" s="34" customFormat="1" x14ac:dyDescent="0.35">
      <c r="B5" s="130" t="s">
        <v>42</v>
      </c>
      <c r="C5" s="30" t="s">
        <v>168</v>
      </c>
      <c r="D5" s="31"/>
      <c r="E5" s="132"/>
      <c r="F5" s="132"/>
      <c r="G5" s="132"/>
      <c r="H5" s="132"/>
      <c r="I5" s="132"/>
      <c r="J5" s="132"/>
      <c r="K5" s="31"/>
      <c r="L5" s="31"/>
      <c r="M5"/>
      <c r="N5"/>
      <c r="O5"/>
    </row>
    <row r="6" spans="1:18" s="34" customFormat="1" x14ac:dyDescent="0.35">
      <c r="B6" s="130" t="s">
        <v>169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/>
      <c r="N6"/>
      <c r="O6"/>
    </row>
    <row r="7" spans="1:18" s="34" customFormat="1" x14ac:dyDescent="0.35">
      <c r="B7" s="130" t="s">
        <v>45</v>
      </c>
      <c r="C7" s="31"/>
      <c r="D7" s="31"/>
      <c r="E7" s="249">
        <f>Inputs!E10</f>
        <v>1.2373137763985298</v>
      </c>
      <c r="F7" s="249">
        <f>Inputs!F10</f>
        <v>1.2243805120308309</v>
      </c>
      <c r="G7" s="249">
        <f>Inputs!G10</f>
        <v>1.1770279042046923</v>
      </c>
      <c r="H7" s="249">
        <f>Inputs!H10</f>
        <v>1.1107847990912707</v>
      </c>
      <c r="I7" s="249">
        <f>Inputs!I10</f>
        <v>1.0539377586419754</v>
      </c>
      <c r="J7" s="249">
        <f>Inputs!J10</f>
        <v>1</v>
      </c>
      <c r="K7" s="31"/>
      <c r="L7" s="31"/>
      <c r="M7"/>
      <c r="N7"/>
      <c r="O7"/>
    </row>
    <row r="8" spans="1:18" s="34" customFormat="1" x14ac:dyDescent="0.35">
      <c r="B8" s="130" t="s">
        <v>430</v>
      </c>
      <c r="C8" s="31"/>
      <c r="D8" s="31"/>
      <c r="E8" s="250">
        <f>Inputs!E15</f>
        <v>-2.1999999999999999E-2</v>
      </c>
      <c r="F8" s="250">
        <f>Inputs!F15</f>
        <v>-2.1999999999999999E-2</v>
      </c>
      <c r="G8" s="250">
        <f>Inputs!G15</f>
        <v>-2.1999999999999999E-2</v>
      </c>
      <c r="H8" s="250">
        <f>Inputs!H15</f>
        <v>-2.1999999999999999E-2</v>
      </c>
      <c r="I8" s="250">
        <f>Inputs!I15</f>
        <v>-2.1999999999999999E-2</v>
      </c>
      <c r="J8" s="250">
        <f>Inputs!J15</f>
        <v>-2.1999999999999999E-2</v>
      </c>
      <c r="K8" s="31"/>
      <c r="L8" s="31"/>
      <c r="M8"/>
      <c r="N8"/>
      <c r="O8"/>
    </row>
    <row r="9" spans="1:18" ht="15" thickBot="1" x14ac:dyDescent="0.4"/>
    <row r="10" spans="1:18" s="136" customFormat="1" ht="15" customHeight="1" thickBot="1" x14ac:dyDescent="0.35">
      <c r="A10" s="131" t="s">
        <v>170</v>
      </c>
      <c r="B10" s="133" t="s">
        <v>97</v>
      </c>
      <c r="C10" s="134"/>
      <c r="D10" s="134"/>
      <c r="E10" s="134"/>
      <c r="F10" s="134"/>
      <c r="G10" s="134"/>
      <c r="H10" s="134"/>
      <c r="I10" s="134"/>
      <c r="J10" s="135"/>
      <c r="L10" s="137"/>
      <c r="P10" s="137"/>
      <c r="Q10" s="137"/>
      <c r="R10" s="137"/>
    </row>
    <row r="11" spans="1:18" s="136" customFormat="1" ht="15" customHeight="1" x14ac:dyDescent="0.35">
      <c r="A11" s="138"/>
      <c r="B11" s="139"/>
      <c r="C11" s="139"/>
      <c r="D11" s="140"/>
      <c r="E11" s="140"/>
      <c r="F11" s="140"/>
      <c r="G11" s="140"/>
      <c r="H11" s="140"/>
      <c r="I11" s="140"/>
      <c r="J11" s="140"/>
      <c r="L11" s="137"/>
      <c r="P11" s="137"/>
      <c r="Q11" s="137"/>
      <c r="R11" s="137"/>
    </row>
    <row r="12" spans="1:18" s="136" customFormat="1" ht="14.5" customHeight="1" outlineLevel="1" x14ac:dyDescent="0.35">
      <c r="A12" s="138"/>
      <c r="B12" s="97"/>
      <c r="C12" s="97"/>
      <c r="D12" s="97"/>
      <c r="E12" s="141" t="s">
        <v>93</v>
      </c>
      <c r="F12" s="141" t="s">
        <v>93</v>
      </c>
      <c r="G12" s="141" t="s">
        <v>93</v>
      </c>
      <c r="H12" s="141" t="s">
        <v>93</v>
      </c>
      <c r="I12" s="141" t="s">
        <v>93</v>
      </c>
      <c r="J12" s="141" t="s">
        <v>93</v>
      </c>
      <c r="P12" s="137"/>
      <c r="Q12" s="137"/>
      <c r="R12" s="137"/>
    </row>
    <row r="13" spans="1:18" s="136" customFormat="1" ht="14.5" customHeight="1" outlineLevel="1" x14ac:dyDescent="0.35">
      <c r="A13" s="138"/>
      <c r="B13" s="142" t="s">
        <v>171</v>
      </c>
      <c r="C13" s="97"/>
      <c r="D13" s="97"/>
      <c r="E13" s="123">
        <f>Inputs!E225</f>
        <v>1238228.5639230523</v>
      </c>
      <c r="F13" s="123">
        <f>Inputs!F225</f>
        <v>1106165.4797374271</v>
      </c>
      <c r="G13" s="123">
        <f>Inputs!G225</f>
        <v>1120749.0636662254</v>
      </c>
      <c r="H13" s="123">
        <f>Inputs!H225</f>
        <v>1057889.5406723244</v>
      </c>
      <c r="I13" s="123">
        <f>Inputs!I225</f>
        <v>768278.64064203005</v>
      </c>
      <c r="J13" s="123">
        <f>Inputs!J225</f>
        <v>754256.94378027041</v>
      </c>
      <c r="K13" s="143"/>
      <c r="L13" s="140"/>
      <c r="P13" s="137"/>
      <c r="Q13" s="137"/>
      <c r="R13" s="137"/>
    </row>
    <row r="14" spans="1:18" s="136" customFormat="1" ht="14.5" customHeight="1" outlineLevel="1" x14ac:dyDescent="0.35">
      <c r="A14" s="138"/>
      <c r="B14" s="142" t="s">
        <v>172</v>
      </c>
      <c r="C14" s="97"/>
      <c r="D14" s="97"/>
      <c r="E14" s="123">
        <f>Inputs!E226</f>
        <v>0</v>
      </c>
      <c r="F14" s="123">
        <f>Inputs!F226</f>
        <v>0</v>
      </c>
      <c r="G14" s="123">
        <f>Inputs!G226</f>
        <v>0</v>
      </c>
      <c r="H14" s="123">
        <f>Inputs!H226</f>
        <v>0</v>
      </c>
      <c r="I14" s="123">
        <f>Inputs!I226</f>
        <v>0</v>
      </c>
      <c r="J14" s="123">
        <f>Inputs!J226</f>
        <v>0</v>
      </c>
      <c r="K14" s="143"/>
      <c r="P14" s="137"/>
      <c r="Q14" s="137"/>
      <c r="R14" s="137"/>
    </row>
    <row r="15" spans="1:18" s="136" customFormat="1" ht="14.5" customHeight="1" outlineLevel="1" x14ac:dyDescent="0.35">
      <c r="A15" s="138"/>
      <c r="B15" s="142"/>
      <c r="C15" s="97"/>
      <c r="D15" s="97"/>
      <c r="E15" s="123"/>
      <c r="F15" s="123"/>
      <c r="G15" s="123"/>
      <c r="H15" s="123"/>
      <c r="I15" s="123"/>
      <c r="J15" s="123"/>
      <c r="K15" s="143"/>
      <c r="P15" s="137"/>
      <c r="Q15" s="137"/>
      <c r="R15" s="137"/>
    </row>
    <row r="16" spans="1:18" s="136" customFormat="1" ht="14.5" customHeight="1" outlineLevel="1" x14ac:dyDescent="0.35">
      <c r="A16" s="138"/>
      <c r="B16" s="162" t="s">
        <v>441</v>
      </c>
      <c r="C16" s="97"/>
      <c r="E16" s="170">
        <f t="shared" ref="E16:J16" si="0">E14-E13</f>
        <v>-1238228.5639230523</v>
      </c>
      <c r="F16" s="170">
        <f t="shared" si="0"/>
        <v>-1106165.4797374271</v>
      </c>
      <c r="G16" s="170">
        <f t="shared" si="0"/>
        <v>-1120749.0636662254</v>
      </c>
      <c r="H16" s="170">
        <f t="shared" si="0"/>
        <v>-1057889.5406723244</v>
      </c>
      <c r="I16" s="170">
        <f t="shared" si="0"/>
        <v>-768278.64064203005</v>
      </c>
      <c r="J16" s="170">
        <f t="shared" si="0"/>
        <v>-754256.94378027041</v>
      </c>
      <c r="K16" s="143"/>
      <c r="P16" s="137"/>
      <c r="Q16" s="137"/>
      <c r="R16" s="137"/>
    </row>
    <row r="17" spans="1:18" s="136" customFormat="1" ht="14.5" customHeight="1" outlineLevel="1" x14ac:dyDescent="0.35">
      <c r="A17" s="138"/>
      <c r="B17" s="162" t="s">
        <v>430</v>
      </c>
      <c r="C17" s="97"/>
      <c r="D17" s="97"/>
      <c r="E17" s="170">
        <f>E16*E$8</f>
        <v>27241.028406307149</v>
      </c>
      <c r="F17" s="170">
        <f t="shared" ref="F17:J17" si="1">F16*F$8</f>
        <v>24335.640554223395</v>
      </c>
      <c r="G17" s="170">
        <f t="shared" si="1"/>
        <v>24656.479400656957</v>
      </c>
      <c r="H17" s="170">
        <f t="shared" si="1"/>
        <v>23273.569894791133</v>
      </c>
      <c r="I17" s="170">
        <f t="shared" si="1"/>
        <v>16902.130094124659</v>
      </c>
      <c r="J17" s="170">
        <f t="shared" si="1"/>
        <v>16593.652763165948</v>
      </c>
      <c r="K17" s="143"/>
      <c r="L17" s="97"/>
      <c r="P17" s="137"/>
      <c r="Q17" s="137"/>
      <c r="R17" s="137"/>
    </row>
    <row r="18" spans="1:18" s="136" customFormat="1" ht="14.5" customHeight="1" outlineLevel="1" thickBot="1" x14ac:dyDescent="0.4">
      <c r="A18" s="138"/>
      <c r="B18" s="162" t="s">
        <v>440</v>
      </c>
      <c r="C18" s="97"/>
      <c r="D18" s="97" t="s">
        <v>47</v>
      </c>
      <c r="E18" s="145">
        <f>SUM(E16,E17)</f>
        <v>-1210987.5355167452</v>
      </c>
      <c r="F18" s="145">
        <f t="shared" ref="F18:J18" si="2">SUM(F16,F17)</f>
        <v>-1081829.8391832036</v>
      </c>
      <c r="G18" s="145">
        <f t="shared" si="2"/>
        <v>-1096092.5842655685</v>
      </c>
      <c r="H18" s="145">
        <f t="shared" si="2"/>
        <v>-1034615.9707775332</v>
      </c>
      <c r="I18" s="145">
        <f t="shared" si="2"/>
        <v>-751376.51054790535</v>
      </c>
      <c r="J18" s="145">
        <f t="shared" si="2"/>
        <v>-737663.29101710441</v>
      </c>
      <c r="K18" s="143"/>
      <c r="L18" s="97" t="s">
        <v>174</v>
      </c>
      <c r="P18" s="137"/>
      <c r="Q18" s="137"/>
      <c r="R18" s="137"/>
    </row>
    <row r="19" spans="1:18" s="136" customFormat="1" ht="14.5" customHeight="1" outlineLevel="1" x14ac:dyDescent="0.35">
      <c r="A19" s="138"/>
      <c r="B19" s="162"/>
      <c r="C19" s="97"/>
      <c r="D19" s="97"/>
      <c r="E19" s="147"/>
      <c r="F19" s="147"/>
      <c r="G19" s="147"/>
      <c r="H19" s="147"/>
      <c r="I19" s="147"/>
      <c r="J19" s="147"/>
      <c r="K19" s="143"/>
      <c r="L19" s="97"/>
      <c r="P19" s="137"/>
      <c r="Q19" s="137"/>
      <c r="R19" s="137"/>
    </row>
    <row r="20" spans="1:18" outlineLevel="1" x14ac:dyDescent="0.35">
      <c r="A20" s="138"/>
      <c r="B20" s="162" t="s">
        <v>350</v>
      </c>
      <c r="C20" s="97"/>
      <c r="E20" s="170">
        <f>E18*(E$7-1)</f>
        <v>-287384.02522502752</v>
      </c>
      <c r="F20" s="170">
        <f t="shared" ref="F20:J20" si="3">F18*(F$7-1)</f>
        <v>-242741.53324615865</v>
      </c>
      <c r="G20" s="170">
        <f t="shared" si="3"/>
        <v>-194038.97300683867</v>
      </c>
      <c r="H20" s="170">
        <f t="shared" si="3"/>
        <v>-114619.72245920902</v>
      </c>
      <c r="I20" s="170">
        <f t="shared" si="3"/>
        <v>-40527.564875182572</v>
      </c>
      <c r="J20" s="170">
        <f t="shared" si="3"/>
        <v>0</v>
      </c>
      <c r="K20" s="143"/>
      <c r="L20" s="97" t="s">
        <v>299</v>
      </c>
    </row>
    <row r="21" spans="1:18" s="136" customFormat="1" ht="15" outlineLevel="1" thickBot="1" x14ac:dyDescent="0.4">
      <c r="A21" s="138"/>
      <c r="B21" s="144" t="s">
        <v>173</v>
      </c>
      <c r="C21" s="97"/>
      <c r="E21" s="145">
        <f>SUM(E18,E20)</f>
        <v>-1498371.5607417726</v>
      </c>
      <c r="F21" s="145">
        <f t="shared" ref="F21:J21" si="4">SUM(F18,F20)</f>
        <v>-1324571.3724293623</v>
      </c>
      <c r="G21" s="145">
        <f t="shared" si="4"/>
        <v>-1290131.5572724072</v>
      </c>
      <c r="H21" s="145">
        <f t="shared" si="4"/>
        <v>-1149235.6932367422</v>
      </c>
      <c r="I21" s="145">
        <f t="shared" si="4"/>
        <v>-791904.07542308792</v>
      </c>
      <c r="J21" s="145">
        <f t="shared" si="4"/>
        <v>-737663.29101710441</v>
      </c>
      <c r="K21" s="145">
        <f>SUM(E21:J21)</f>
        <v>-6791877.5501204766</v>
      </c>
      <c r="P21" s="137"/>
      <c r="Q21" s="137"/>
      <c r="R21" s="137"/>
    </row>
    <row r="22" spans="1:18" s="136" customFormat="1" ht="15" customHeight="1" thickBot="1" x14ac:dyDescent="0.4">
      <c r="A22" s="138"/>
      <c r="B22" s="144"/>
      <c r="C22" s="97"/>
      <c r="D22" s="97"/>
      <c r="E22" s="146"/>
      <c r="F22" s="146"/>
      <c r="G22" s="146"/>
      <c r="H22" s="146"/>
      <c r="I22" s="146"/>
      <c r="J22" s="146"/>
      <c r="K22" s="147"/>
      <c r="L22" s="97"/>
      <c r="P22" s="137"/>
      <c r="Q22" s="137"/>
      <c r="R22" s="137"/>
    </row>
    <row r="23" spans="1:18" s="136" customFormat="1" ht="15" customHeight="1" outlineLevel="1" thickBot="1" x14ac:dyDescent="0.35">
      <c r="A23" s="131" t="s">
        <v>170</v>
      </c>
      <c r="B23" s="133" t="s">
        <v>105</v>
      </c>
      <c r="C23" s="134"/>
      <c r="D23" s="134"/>
      <c r="E23" s="134"/>
      <c r="F23" s="134"/>
      <c r="G23" s="134"/>
      <c r="H23" s="134"/>
      <c r="I23" s="134"/>
      <c r="J23" s="135"/>
      <c r="L23" s="148"/>
      <c r="P23" s="137"/>
      <c r="Q23" s="137"/>
      <c r="R23" s="137"/>
    </row>
    <row r="24" spans="1:18" s="136" customFormat="1" ht="14.5" customHeight="1" outlineLevel="1" x14ac:dyDescent="0.35">
      <c r="A24" s="138"/>
      <c r="L24" s="148"/>
      <c r="P24" s="137"/>
      <c r="Q24" s="137"/>
      <c r="R24" s="137"/>
    </row>
    <row r="25" spans="1:18" s="136" customFormat="1" ht="14.5" customHeight="1" outlineLevel="1" x14ac:dyDescent="0.35">
      <c r="A25" s="138"/>
      <c r="B25" s="142" t="s">
        <v>175</v>
      </c>
      <c r="C25" s="149"/>
      <c r="D25" s="97"/>
      <c r="F25" s="97"/>
      <c r="G25" s="97"/>
      <c r="H25" s="97"/>
      <c r="I25" s="97"/>
      <c r="J25" s="97"/>
      <c r="K25" s="97"/>
      <c r="P25" s="137"/>
      <c r="Q25" s="137"/>
      <c r="R25" s="137"/>
    </row>
    <row r="26" spans="1:18" s="136" customFormat="1" ht="14.5" customHeight="1" outlineLevel="1" x14ac:dyDescent="0.35">
      <c r="A26" s="138"/>
      <c r="B26" s="142" t="s">
        <v>176</v>
      </c>
      <c r="C26" s="149"/>
      <c r="D26" s="97"/>
      <c r="E26" s="150" t="s">
        <v>345</v>
      </c>
      <c r="F26" s="97"/>
      <c r="G26" s="97"/>
      <c r="H26" s="97"/>
      <c r="I26" s="97"/>
      <c r="J26" s="97"/>
      <c r="K26" s="97"/>
      <c r="P26" s="137"/>
      <c r="Q26" s="137"/>
      <c r="R26" s="137"/>
    </row>
    <row r="27" spans="1:18" s="136" customFormat="1" ht="14.5" customHeight="1" outlineLevel="1" x14ac:dyDescent="0.35">
      <c r="A27" s="138"/>
      <c r="B27" s="142"/>
      <c r="C27" s="149"/>
      <c r="D27" s="97"/>
      <c r="E27" s="97"/>
      <c r="F27" s="97"/>
      <c r="G27" s="97"/>
      <c r="H27" s="97"/>
      <c r="I27" s="97"/>
      <c r="J27" s="97"/>
      <c r="K27" s="97"/>
      <c r="P27" s="137"/>
      <c r="Q27" s="137"/>
      <c r="R27" s="137"/>
    </row>
    <row r="28" spans="1:18" s="136" customFormat="1" ht="14.5" customHeight="1" outlineLevel="1" x14ac:dyDescent="0.35">
      <c r="A28" s="138"/>
      <c r="B28" s="162" t="s">
        <v>441</v>
      </c>
      <c r="C28" s="149"/>
      <c r="E28" s="97"/>
      <c r="F28" s="97"/>
      <c r="G28" s="97"/>
      <c r="H28" s="97"/>
      <c r="I28" s="97"/>
      <c r="J28" s="97"/>
      <c r="K28" s="97"/>
      <c r="P28" s="137"/>
      <c r="Q28" s="137"/>
      <c r="R28" s="137"/>
    </row>
    <row r="29" spans="1:18" s="136" customFormat="1" ht="14.5" customHeight="1" outlineLevel="1" x14ac:dyDescent="0.35">
      <c r="A29" s="138"/>
      <c r="B29" s="162" t="s">
        <v>430</v>
      </c>
      <c r="C29" s="149"/>
      <c r="D29" s="97"/>
      <c r="E29" s="97"/>
      <c r="F29" s="97"/>
      <c r="G29" s="97"/>
      <c r="H29" s="97"/>
      <c r="I29" s="97"/>
      <c r="J29" s="97"/>
      <c r="K29" s="97"/>
      <c r="L29" s="97"/>
      <c r="P29" s="137"/>
      <c r="Q29" s="137"/>
      <c r="R29" s="137"/>
    </row>
    <row r="30" spans="1:18" s="136" customFormat="1" ht="14.5" customHeight="1" outlineLevel="1" x14ac:dyDescent="0.35">
      <c r="A30" s="138"/>
      <c r="B30" s="162" t="s">
        <v>440</v>
      </c>
      <c r="C30" s="149"/>
      <c r="D30" s="97" t="s">
        <v>47</v>
      </c>
      <c r="E30" s="97"/>
      <c r="F30" s="97"/>
      <c r="G30" s="97"/>
      <c r="H30" s="97"/>
      <c r="I30" s="97"/>
      <c r="J30" s="97"/>
      <c r="K30" s="97"/>
      <c r="L30" s="97" t="s">
        <v>174</v>
      </c>
      <c r="P30" s="137"/>
      <c r="Q30" s="137"/>
      <c r="R30" s="137"/>
    </row>
    <row r="31" spans="1:18" s="136" customFormat="1" ht="14.5" customHeight="1" outlineLevel="1" x14ac:dyDescent="0.35">
      <c r="A31" s="138"/>
      <c r="B31" s="162"/>
      <c r="C31" s="149"/>
      <c r="D31" s="97"/>
      <c r="E31" s="97"/>
      <c r="F31" s="97"/>
      <c r="G31" s="97"/>
      <c r="H31" s="97"/>
      <c r="I31" s="97"/>
      <c r="J31" s="97"/>
      <c r="K31" s="97"/>
      <c r="L31" s="97"/>
      <c r="P31" s="137"/>
      <c r="Q31" s="137"/>
      <c r="R31" s="137"/>
    </row>
    <row r="32" spans="1:18" s="136" customFormat="1" outlineLevel="1" x14ac:dyDescent="0.35">
      <c r="A32" s="138"/>
      <c r="B32" s="162" t="s">
        <v>350</v>
      </c>
      <c r="C32" s="149"/>
      <c r="D32" s="97"/>
      <c r="E32" s="97"/>
      <c r="F32" s="97"/>
      <c r="G32" s="97"/>
      <c r="H32" s="97"/>
      <c r="I32" s="97"/>
      <c r="J32" s="97"/>
      <c r="K32" s="97"/>
      <c r="L32" s="97" t="s">
        <v>299</v>
      </c>
      <c r="P32" s="137"/>
      <c r="Q32" s="137"/>
      <c r="R32" s="137"/>
    </row>
    <row r="33" spans="1:18" s="136" customFormat="1" ht="14.5" customHeight="1" outlineLevel="1" x14ac:dyDescent="0.35">
      <c r="A33" s="138"/>
      <c r="B33" s="144" t="s">
        <v>177</v>
      </c>
      <c r="P33" s="137"/>
      <c r="Q33" s="137"/>
      <c r="R33" s="137"/>
    </row>
    <row r="34" spans="1:18" s="136" customFormat="1" ht="14.5" customHeight="1" outlineLevel="1" thickBot="1" x14ac:dyDescent="0.4">
      <c r="A34" s="138"/>
      <c r="B34" s="142"/>
      <c r="C34" s="149"/>
      <c r="D34" s="97"/>
      <c r="E34" s="97"/>
      <c r="F34" s="97"/>
      <c r="G34" s="97"/>
      <c r="H34" s="97"/>
      <c r="I34" s="97"/>
      <c r="J34" s="97"/>
      <c r="K34" s="97"/>
      <c r="P34" s="137"/>
      <c r="Q34" s="137"/>
      <c r="R34" s="137"/>
    </row>
    <row r="35" spans="1:18" s="136" customFormat="1" ht="15" customHeight="1" thickBot="1" x14ac:dyDescent="0.35">
      <c r="A35" s="131" t="s">
        <v>170</v>
      </c>
      <c r="B35" s="133" t="s">
        <v>178</v>
      </c>
      <c r="C35" s="134"/>
      <c r="D35" s="134"/>
      <c r="E35" s="134"/>
      <c r="F35" s="134"/>
      <c r="G35" s="134"/>
      <c r="H35" s="134"/>
      <c r="I35" s="134"/>
      <c r="J35" s="135"/>
      <c r="L35" s="137"/>
      <c r="P35" s="137"/>
      <c r="Q35" s="137"/>
      <c r="R35" s="137"/>
    </row>
    <row r="36" spans="1:18" s="136" customFormat="1" ht="14.5" customHeight="1" outlineLevel="1" x14ac:dyDescent="0.35">
      <c r="A36" s="138"/>
      <c r="B36" s="151"/>
      <c r="C36" s="97"/>
      <c r="D36" s="97"/>
      <c r="E36" s="141"/>
      <c r="F36" s="141"/>
      <c r="G36" s="141"/>
      <c r="H36" s="141"/>
      <c r="I36" s="141"/>
      <c r="J36" s="141"/>
      <c r="P36" s="137"/>
      <c r="Q36" s="137"/>
      <c r="R36" s="137"/>
    </row>
    <row r="37" spans="1:18" s="136" customFormat="1" ht="14.5" customHeight="1" outlineLevel="1" x14ac:dyDescent="0.35">
      <c r="A37" s="138"/>
      <c r="C37" s="149"/>
      <c r="D37" s="97"/>
      <c r="E37" s="141" t="s">
        <v>93</v>
      </c>
      <c r="F37" s="141" t="s">
        <v>93</v>
      </c>
      <c r="G37" s="141" t="s">
        <v>93</v>
      </c>
      <c r="H37" s="141" t="s">
        <v>93</v>
      </c>
      <c r="I37" s="141" t="s">
        <v>93</v>
      </c>
      <c r="J37" s="141" t="s">
        <v>93</v>
      </c>
      <c r="P37" s="137"/>
      <c r="Q37" s="137"/>
      <c r="R37" s="137"/>
    </row>
    <row r="38" spans="1:18" s="136" customFormat="1" ht="14.5" customHeight="1" outlineLevel="1" x14ac:dyDescent="0.35">
      <c r="A38" s="138"/>
      <c r="B38" s="142" t="s">
        <v>179</v>
      </c>
      <c r="C38" s="149"/>
      <c r="D38" s="97"/>
      <c r="E38" s="123">
        <f>Inputs!E194</f>
        <v>1786160.7887656668</v>
      </c>
      <c r="F38" s="123">
        <f>Inputs!F194</f>
        <v>2526755.6937967911</v>
      </c>
      <c r="G38" s="123">
        <f>Inputs!G194</f>
        <v>3145478.0736611886</v>
      </c>
      <c r="H38" s="123">
        <f>Inputs!H194</f>
        <v>2779464.39384152</v>
      </c>
      <c r="I38" s="123">
        <f>Inputs!I194</f>
        <v>0</v>
      </c>
      <c r="J38" s="123">
        <f>Inputs!J194</f>
        <v>0</v>
      </c>
      <c r="K38" s="143"/>
      <c r="P38" s="137"/>
      <c r="Q38" s="137"/>
      <c r="R38" s="137"/>
    </row>
    <row r="39" spans="1:18" outlineLevel="1" x14ac:dyDescent="0.35">
      <c r="A39" s="138"/>
      <c r="B39" s="142" t="s">
        <v>180</v>
      </c>
      <c r="E39" s="123">
        <f>Inputs!E195</f>
        <v>0</v>
      </c>
      <c r="F39" s="123">
        <f>Inputs!F195</f>
        <v>0</v>
      </c>
      <c r="G39" s="123">
        <f>Inputs!G195</f>
        <v>0</v>
      </c>
      <c r="H39" s="123">
        <f>Inputs!H195</f>
        <v>0</v>
      </c>
      <c r="I39" s="123">
        <f>Inputs!I195</f>
        <v>0</v>
      </c>
      <c r="J39" s="123">
        <f>Inputs!J195</f>
        <v>0</v>
      </c>
      <c r="K39" s="143"/>
      <c r="L39" s="136"/>
    </row>
    <row r="40" spans="1:18" outlineLevel="1" x14ac:dyDescent="0.35">
      <c r="A40" s="138"/>
      <c r="E40" s="123"/>
      <c r="F40" s="123"/>
      <c r="G40" s="123"/>
      <c r="H40" s="123"/>
      <c r="I40" s="123"/>
      <c r="J40" s="123"/>
      <c r="K40" s="143"/>
      <c r="L40" s="136"/>
    </row>
    <row r="41" spans="1:18" outlineLevel="1" x14ac:dyDescent="0.35">
      <c r="A41" s="138"/>
      <c r="B41" s="162" t="s">
        <v>441</v>
      </c>
      <c r="E41" s="170">
        <f>E39-E38</f>
        <v>-1786160.7887656668</v>
      </c>
      <c r="F41" s="170">
        <f t="shared" ref="F41:J41" si="5">F39-F38</f>
        <v>-2526755.6937967911</v>
      </c>
      <c r="G41" s="170">
        <f t="shared" si="5"/>
        <v>-3145478.0736611886</v>
      </c>
      <c r="H41" s="170">
        <f t="shared" si="5"/>
        <v>-2779464.39384152</v>
      </c>
      <c r="I41" s="170">
        <f t="shared" si="5"/>
        <v>0</v>
      </c>
      <c r="J41" s="170">
        <f t="shared" si="5"/>
        <v>0</v>
      </c>
      <c r="K41" s="143"/>
    </row>
    <row r="42" spans="1:18" outlineLevel="1" x14ac:dyDescent="0.35">
      <c r="A42" s="138"/>
      <c r="B42" s="162" t="s">
        <v>430</v>
      </c>
      <c r="D42" s="97"/>
      <c r="E42" s="170">
        <f>E41*E$8</f>
        <v>39295.537352844665</v>
      </c>
      <c r="F42" s="170">
        <f t="shared" ref="F42:J42" si="6">F41*F$8</f>
        <v>55588.6252635294</v>
      </c>
      <c r="G42" s="170">
        <f t="shared" si="6"/>
        <v>69200.517620546147</v>
      </c>
      <c r="H42" s="170">
        <f t="shared" si="6"/>
        <v>61148.216664513435</v>
      </c>
      <c r="I42" s="170">
        <f t="shared" si="6"/>
        <v>0</v>
      </c>
      <c r="J42" s="170">
        <f t="shared" si="6"/>
        <v>0</v>
      </c>
      <c r="K42" s="143"/>
      <c r="L42" s="97"/>
    </row>
    <row r="43" spans="1:18" ht="15" outlineLevel="1" thickBot="1" x14ac:dyDescent="0.4">
      <c r="A43" s="138"/>
      <c r="B43" s="162" t="s">
        <v>440</v>
      </c>
      <c r="D43" s="97" t="s">
        <v>47</v>
      </c>
      <c r="E43" s="145">
        <f>SUM(E41,E42)</f>
        <v>-1746865.2514128222</v>
      </c>
      <c r="F43" s="145">
        <f t="shared" ref="F43" si="7">SUM(F41,F42)</f>
        <v>-2471167.0685332618</v>
      </c>
      <c r="G43" s="145">
        <f t="shared" ref="G43" si="8">SUM(G41,G42)</f>
        <v>-3076277.5560406423</v>
      </c>
      <c r="H43" s="145">
        <f t="shared" ref="H43" si="9">SUM(H41,H42)</f>
        <v>-2718316.1771770064</v>
      </c>
      <c r="I43" s="145">
        <f t="shared" ref="I43" si="10">SUM(I41,I42)</f>
        <v>0</v>
      </c>
      <c r="J43" s="145">
        <f t="shared" ref="J43" si="11">SUM(J41,J42)</f>
        <v>0</v>
      </c>
      <c r="K43" s="143"/>
      <c r="L43" s="97" t="s">
        <v>174</v>
      </c>
    </row>
    <row r="44" spans="1:18" outlineLevel="1" x14ac:dyDescent="0.35">
      <c r="A44" s="138"/>
      <c r="B44" s="162"/>
      <c r="D44" s="97"/>
      <c r="E44" s="170"/>
      <c r="F44" s="170"/>
      <c r="G44" s="170"/>
      <c r="H44" s="170"/>
      <c r="I44" s="170"/>
      <c r="J44" s="170"/>
      <c r="K44" s="143"/>
      <c r="L44" s="97"/>
    </row>
    <row r="45" spans="1:18" s="136" customFormat="1" ht="14.5" customHeight="1" outlineLevel="1" x14ac:dyDescent="0.35">
      <c r="A45" s="138"/>
      <c r="B45" s="162" t="s">
        <v>350</v>
      </c>
      <c r="C45" s="97"/>
      <c r="E45" s="170">
        <f>E43*(E$7-1)</f>
        <v>-414555.18967214401</v>
      </c>
      <c r="F45" s="170">
        <f t="shared" ref="F45:J45" si="12">F43*(F$7-1)</f>
        <v>-554481.73215122055</v>
      </c>
      <c r="G45" s="170">
        <f t="shared" si="12"/>
        <v>-544586.96849780774</v>
      </c>
      <c r="H45" s="170">
        <f t="shared" si="12"/>
        <v>-301148.11155510566</v>
      </c>
      <c r="I45" s="170">
        <f t="shared" si="12"/>
        <v>0</v>
      </c>
      <c r="J45" s="170">
        <f t="shared" si="12"/>
        <v>0</v>
      </c>
      <c r="K45" s="143"/>
      <c r="L45" s="97" t="s">
        <v>299</v>
      </c>
      <c r="P45" s="137"/>
      <c r="Q45" s="137"/>
      <c r="R45" s="137"/>
    </row>
    <row r="46" spans="1:18" ht="15" thickBot="1" x14ac:dyDescent="0.4">
      <c r="A46" s="138"/>
      <c r="B46" s="144" t="s">
        <v>181</v>
      </c>
      <c r="E46" s="145">
        <f>SUM(E43,E45)</f>
        <v>-2161420.4410849661</v>
      </c>
      <c r="F46" s="145">
        <f t="shared" ref="F46:J46" si="13">SUM(F43,F45)</f>
        <v>-3025648.8006844823</v>
      </c>
      <c r="G46" s="145">
        <f t="shared" si="13"/>
        <v>-3620864.5245384499</v>
      </c>
      <c r="H46" s="145">
        <f t="shared" si="13"/>
        <v>-3019464.2887321119</v>
      </c>
      <c r="I46" s="145">
        <f t="shared" si="13"/>
        <v>0</v>
      </c>
      <c r="J46" s="145">
        <f t="shared" si="13"/>
        <v>0</v>
      </c>
      <c r="K46" s="145">
        <f>SUM(E46:J46)</f>
        <v>-11827398.055040009</v>
      </c>
    </row>
    <row r="47" spans="1:18" ht="15" thickBot="1" x14ac:dyDescent="0.4">
      <c r="A47" s="161"/>
      <c r="E47" s="146"/>
      <c r="F47" s="146"/>
      <c r="G47" s="146"/>
      <c r="H47" s="146"/>
      <c r="I47" s="146"/>
      <c r="J47" s="146"/>
      <c r="K47" s="147"/>
      <c r="L47" s="136"/>
    </row>
    <row r="48" spans="1:18" s="136" customFormat="1" ht="15" customHeight="1" thickBot="1" x14ac:dyDescent="0.35">
      <c r="A48" s="131" t="s">
        <v>170</v>
      </c>
      <c r="B48" s="133" t="s">
        <v>182</v>
      </c>
      <c r="C48" s="134"/>
      <c r="D48" s="134"/>
      <c r="E48" s="134"/>
      <c r="F48" s="134"/>
      <c r="G48" s="134"/>
      <c r="H48" s="134"/>
      <c r="I48" s="134"/>
      <c r="J48" s="135"/>
      <c r="L48" s="137"/>
      <c r="P48" s="137"/>
      <c r="Q48" s="137"/>
      <c r="R48" s="137"/>
    </row>
    <row r="49" spans="1:12" outlineLevel="1" x14ac:dyDescent="0.35">
      <c r="A49" s="138"/>
      <c r="B49" s="153"/>
      <c r="E49" s="141" t="s">
        <v>93</v>
      </c>
      <c r="F49" s="141" t="s">
        <v>93</v>
      </c>
      <c r="G49" s="141" t="s">
        <v>93</v>
      </c>
      <c r="H49" s="141" t="s">
        <v>93</v>
      </c>
      <c r="I49" s="141" t="s">
        <v>93</v>
      </c>
      <c r="J49" s="141" t="s">
        <v>93</v>
      </c>
    </row>
    <row r="50" spans="1:12" outlineLevel="1" x14ac:dyDescent="0.35">
      <c r="A50" s="138"/>
      <c r="C50" s="154" t="s">
        <v>139</v>
      </c>
      <c r="E50" s="123">
        <f>Inputs!E212*Inputs!E218*Inputs!E220</f>
        <v>961651.21351651987</v>
      </c>
      <c r="F50" s="123">
        <f>Inputs!F212*Inputs!F218*Inputs!F220</f>
        <v>955840.82178403705</v>
      </c>
      <c r="G50" s="123">
        <f>Inputs!G212*Inputs!G218*Inputs!G220</f>
        <v>961907.56854869623</v>
      </c>
      <c r="H50" s="123">
        <f>Inputs!H212*Inputs!H218*Inputs!H220</f>
        <v>961397.87336999469</v>
      </c>
      <c r="I50" s="123">
        <f>Inputs!I212*Inputs!I218*Inputs!I220</f>
        <v>960888.44826836081</v>
      </c>
      <c r="J50" s="123">
        <f>Inputs!J212*Inputs!J218*Inputs!J220</f>
        <v>960379.2931006857</v>
      </c>
      <c r="K50" s="155"/>
    </row>
    <row r="51" spans="1:12" outlineLevel="1" x14ac:dyDescent="0.35">
      <c r="A51" s="138"/>
      <c r="B51" s="156" t="s">
        <v>183</v>
      </c>
      <c r="C51" s="154" t="s">
        <v>184</v>
      </c>
      <c r="E51" s="123">
        <f>Inputs!E199*Inputs!E205*Inputs!E207</f>
        <v>0</v>
      </c>
      <c r="F51" s="123">
        <f>Inputs!F199*Inputs!F205*Inputs!F207</f>
        <v>0</v>
      </c>
      <c r="G51" s="123">
        <f>Inputs!G199*Inputs!G205*Inputs!G207</f>
        <v>0</v>
      </c>
      <c r="H51" s="123">
        <f>Inputs!H199*Inputs!H205*Inputs!H207</f>
        <v>0</v>
      </c>
      <c r="I51" s="123">
        <f>Inputs!I199*Inputs!I205*Inputs!I207</f>
        <v>0</v>
      </c>
      <c r="J51" s="123">
        <f>Inputs!J199*Inputs!J205*Inputs!J207</f>
        <v>0</v>
      </c>
    </row>
    <row r="52" spans="1:12" outlineLevel="1" x14ac:dyDescent="0.35">
      <c r="A52" s="138"/>
      <c r="C52" s="154" t="s">
        <v>74</v>
      </c>
      <c r="E52" s="157">
        <f>E50+E51</f>
        <v>961651.21351651987</v>
      </c>
      <c r="F52" s="157">
        <f t="shared" ref="F52:J52" si="14">F50+F51</f>
        <v>955840.82178403705</v>
      </c>
      <c r="G52" s="157">
        <f t="shared" si="14"/>
        <v>961907.56854869623</v>
      </c>
      <c r="H52" s="157">
        <f t="shared" si="14"/>
        <v>961397.87336999469</v>
      </c>
      <c r="I52" s="157">
        <f t="shared" si="14"/>
        <v>960888.44826836081</v>
      </c>
      <c r="J52" s="157">
        <f t="shared" si="14"/>
        <v>960379.2931006857</v>
      </c>
      <c r="K52" s="155"/>
    </row>
    <row r="53" spans="1:12" outlineLevel="1" x14ac:dyDescent="0.35">
      <c r="A53" s="138"/>
      <c r="C53" s="154"/>
    </row>
    <row r="54" spans="1:12" outlineLevel="1" x14ac:dyDescent="0.35">
      <c r="A54" s="138"/>
      <c r="C54" s="154" t="s">
        <v>139</v>
      </c>
      <c r="E54" s="123">
        <f>IF(Inputs!E221&lt;=Inputs!E220,(SUM(Inputs!$E$213:E213)*Inputs!E221*Inputs!E218)-SUM($D$54:D54),(SUM(Inputs!$E$213:E213)*Inputs!E220*Inputs!E218)-SUM($D$54:D54))</f>
        <v>0</v>
      </c>
      <c r="F54" s="123">
        <f>IF(Inputs!F221&lt;=Inputs!F220,(SUM(Inputs!$E$213:F213)*Inputs!F221*Inputs!F218)-SUM($D$54:E54),(SUM(Inputs!$E$213:F213)*Inputs!F220*Inputs!F218)-SUM($D$54:E54))</f>
        <v>0</v>
      </c>
      <c r="G54" s="123">
        <f>IF(Inputs!G221&lt;=Inputs!G220,(SUM(Inputs!$E$213:G213)*Inputs!G221*Inputs!G218)-SUM($D$54:F54),(SUM(Inputs!$E$213:G213)*Inputs!G220*Inputs!G218)-SUM($D$54:F54))</f>
        <v>0</v>
      </c>
      <c r="H54" s="123">
        <f>IF(Inputs!H221&lt;=Inputs!H220,(SUM(Inputs!$E$213:H213)*Inputs!H221*Inputs!H218)-SUM($D$54:G54),(SUM(Inputs!$E$213:H213)*Inputs!H220*Inputs!H218)-SUM($D$54:G54))</f>
        <v>0</v>
      </c>
      <c r="I54" s="123">
        <f>IF(Inputs!I221&lt;=Inputs!I220,(SUM(Inputs!$E$213:I213)*Inputs!I221*Inputs!I218)-SUM($D$54:H54),(SUM(Inputs!$E$213:I213)*Inputs!I220*Inputs!I218)-SUM($D$54:H54))</f>
        <v>0</v>
      </c>
      <c r="J54" s="123">
        <f>IF(Inputs!J221&lt;=Inputs!J220,(SUM(Inputs!$E$212:J212)*Inputs!J221*Inputs!J218)-SUM($D$54:I54),(SUM(Inputs!$E$212:J212)*Inputs!J220*Inputs!J218)-SUM($D$54:I54))</f>
        <v>5762275.7586041149</v>
      </c>
      <c r="K54" s="155"/>
    </row>
    <row r="55" spans="1:12" outlineLevel="1" x14ac:dyDescent="0.35">
      <c r="A55" s="138"/>
      <c r="B55" s="156" t="s">
        <v>185</v>
      </c>
      <c r="C55" s="154" t="s">
        <v>184</v>
      </c>
      <c r="E55" s="123">
        <f>IF(Inputs!E208&lt;=Inputs!E207,(SUM(Inputs!$E$200:E200)*Inputs!E208*Inputs!E205)-SUM($D$55:D55),(SUM(Inputs!$E$200:E200)*Inputs!E207*Inputs!E205)-SUM($D$55:D55))</f>
        <v>0</v>
      </c>
      <c r="F55" s="123">
        <f>IF(Inputs!F208&lt;=Inputs!F207,(SUM(Inputs!$E$200:F200)*Inputs!F208*Inputs!F205)-SUM($D$55:E55),(SUM(Inputs!$E$200:F200)*Inputs!F207*Inputs!F205)-SUM($D$55:E55))</f>
        <v>0</v>
      </c>
      <c r="G55" s="123">
        <f>IF(Inputs!G208&lt;=Inputs!G207,(SUM(Inputs!$E$200:G200)*Inputs!G208*Inputs!G205)-SUM($D$55:F55),(SUM(Inputs!$E$200:G200)*Inputs!G207*Inputs!G205)-SUM($D$55:F55))</f>
        <v>0</v>
      </c>
      <c r="H55" s="123">
        <f>IF(Inputs!H208&lt;=Inputs!H207,(SUM(Inputs!$E$200:H200)*Inputs!H208*Inputs!H205)-SUM($D$55:G55),(SUM(Inputs!$E$200:H200)*Inputs!H207*Inputs!H205)-SUM($D$55:G55))</f>
        <v>0</v>
      </c>
      <c r="I55" s="123">
        <f>IF(Inputs!I208&lt;=Inputs!I207,(SUM(Inputs!$E$200:I200)*Inputs!I208*Inputs!I205)-SUM($D$55:H55),(SUM(Inputs!$E$200:I200)*Inputs!I207*Inputs!I205)-SUM($D$55:H55))</f>
        <v>0</v>
      </c>
      <c r="J55" s="123">
        <f>IF(Inputs!J208&lt;=Inputs!J207,(SUM(Inputs!$E$199:J199)*Inputs!J208*Inputs!J205)-SUM($D$55:I55),(SUM(Inputs!$E$199:J199)*Inputs!J207*Inputs!J205)-SUM($D$55:I55))</f>
        <v>0</v>
      </c>
    </row>
    <row r="56" spans="1:12" outlineLevel="1" x14ac:dyDescent="0.35">
      <c r="A56" s="138"/>
      <c r="C56" s="154" t="s">
        <v>74</v>
      </c>
      <c r="E56" s="159">
        <f>SUM(E54:E55)</f>
        <v>0</v>
      </c>
      <c r="F56" s="159">
        <f t="shared" ref="F56:J56" si="15">SUM(F54:F55)</f>
        <v>0</v>
      </c>
      <c r="G56" s="159">
        <f t="shared" si="15"/>
        <v>0</v>
      </c>
      <c r="H56" s="159">
        <f t="shared" si="15"/>
        <v>0</v>
      </c>
      <c r="I56" s="159">
        <f t="shared" si="15"/>
        <v>0</v>
      </c>
      <c r="J56" s="159">
        <f t="shared" si="15"/>
        <v>5762275.7586041149</v>
      </c>
    </row>
    <row r="57" spans="1:12" outlineLevel="1" x14ac:dyDescent="0.35"/>
    <row r="58" spans="1:12" outlineLevel="1" x14ac:dyDescent="0.35">
      <c r="A58" s="138"/>
      <c r="B58" s="162" t="s">
        <v>441</v>
      </c>
      <c r="C58" s="160"/>
      <c r="E58" s="170">
        <f>E56-E52</f>
        <v>-961651.21351651987</v>
      </c>
      <c r="F58" s="170">
        <f t="shared" ref="F58:J58" si="16">F56-F52</f>
        <v>-955840.82178403705</v>
      </c>
      <c r="G58" s="170">
        <f t="shared" si="16"/>
        <v>-961907.56854869623</v>
      </c>
      <c r="H58" s="170">
        <f t="shared" si="16"/>
        <v>-961397.87336999469</v>
      </c>
      <c r="I58" s="170">
        <f t="shared" si="16"/>
        <v>-960888.44826836081</v>
      </c>
      <c r="J58" s="170">
        <f t="shared" si="16"/>
        <v>4801896.4655034291</v>
      </c>
    </row>
    <row r="59" spans="1:12" outlineLevel="1" x14ac:dyDescent="0.35">
      <c r="A59" s="138"/>
      <c r="B59" s="162" t="s">
        <v>430</v>
      </c>
      <c r="C59" s="160"/>
      <c r="D59" s="97"/>
      <c r="E59" s="170">
        <f>E58*E$8</f>
        <v>21156.326697363435</v>
      </c>
      <c r="F59" s="170">
        <f t="shared" ref="F59:J59" si="17">F58*F$8</f>
        <v>21028.498079248813</v>
      </c>
      <c r="G59" s="170">
        <f t="shared" si="17"/>
        <v>21161.966508071317</v>
      </c>
      <c r="H59" s="170">
        <f t="shared" si="17"/>
        <v>21150.753214139881</v>
      </c>
      <c r="I59" s="170">
        <f t="shared" si="17"/>
        <v>21139.545861903938</v>
      </c>
      <c r="J59" s="170">
        <f t="shared" si="17"/>
        <v>-105641.72224107543</v>
      </c>
      <c r="L59" s="97"/>
    </row>
    <row r="60" spans="1:12" ht="15" outlineLevel="1" thickBot="1" x14ac:dyDescent="0.4">
      <c r="A60" s="138"/>
      <c r="B60" s="162" t="s">
        <v>440</v>
      </c>
      <c r="C60" s="160"/>
      <c r="D60" s="97" t="s">
        <v>47</v>
      </c>
      <c r="E60" s="145">
        <f>SUM(E58,E59)</f>
        <v>-940494.88681915647</v>
      </c>
      <c r="F60" s="145">
        <f t="shared" ref="F60" si="18">SUM(F58,F59)</f>
        <v>-934812.32370478823</v>
      </c>
      <c r="G60" s="145">
        <f t="shared" ref="G60" si="19">SUM(G58,G59)</f>
        <v>-940745.60204062494</v>
      </c>
      <c r="H60" s="145">
        <f t="shared" ref="H60" si="20">SUM(H58,H59)</f>
        <v>-940247.12015585485</v>
      </c>
      <c r="I60" s="145">
        <f t="shared" ref="I60" si="21">SUM(I58,I59)</f>
        <v>-939748.90240645688</v>
      </c>
      <c r="J60" s="145">
        <f t="shared" ref="J60" si="22">SUM(J58,J59)</f>
        <v>4696254.7432623534</v>
      </c>
      <c r="L60" s="97" t="s">
        <v>174</v>
      </c>
    </row>
    <row r="61" spans="1:12" outlineLevel="1" x14ac:dyDescent="0.35">
      <c r="A61" s="138"/>
      <c r="B61" s="162"/>
      <c r="C61" s="160"/>
      <c r="D61" s="97"/>
      <c r="E61" s="170"/>
      <c r="F61" s="170"/>
      <c r="G61" s="170"/>
      <c r="H61" s="170"/>
      <c r="I61" s="170"/>
      <c r="J61" s="170"/>
      <c r="L61" s="97"/>
    </row>
    <row r="62" spans="1:12" outlineLevel="1" x14ac:dyDescent="0.35">
      <c r="A62" s="138"/>
      <c r="B62" s="162" t="s">
        <v>350</v>
      </c>
      <c r="C62" s="160"/>
      <c r="D62" s="97"/>
      <c r="E62" s="170">
        <f>E60*(E$7-1)</f>
        <v>-223192.39327456188</v>
      </c>
      <c r="F62" s="170">
        <f t="shared" ref="F62:J62" si="23">F60*(F$7-1)</f>
        <v>-209753.6678456112</v>
      </c>
      <c r="G62" s="170">
        <f t="shared" si="23"/>
        <v>-166538.22231903332</v>
      </c>
      <c r="H62" s="170">
        <f t="shared" si="23"/>
        <v>-104165.08830261225</v>
      </c>
      <c r="I62" s="170">
        <f t="shared" si="23"/>
        <v>-50687.949482060736</v>
      </c>
      <c r="J62" s="170">
        <f t="shared" si="23"/>
        <v>0</v>
      </c>
      <c r="K62" s="147"/>
      <c r="L62" s="97" t="s">
        <v>299</v>
      </c>
    </row>
    <row r="63" spans="1:12" ht="15" outlineLevel="1" thickBot="1" x14ac:dyDescent="0.4">
      <c r="A63" s="138"/>
      <c r="B63" s="144" t="s">
        <v>186</v>
      </c>
      <c r="C63" s="160"/>
      <c r="D63" s="97"/>
      <c r="E63" s="145">
        <f>SUM(E60,E62)</f>
        <v>-1163687.2800937183</v>
      </c>
      <c r="F63" s="145">
        <f t="shared" ref="F63" si="24">SUM(F60,F62)</f>
        <v>-1144565.9915503995</v>
      </c>
      <c r="G63" s="145">
        <f t="shared" ref="G63" si="25">SUM(G60,G62)</f>
        <v>-1107283.8243596582</v>
      </c>
      <c r="H63" s="145">
        <f t="shared" ref="H63" si="26">SUM(H60,H62)</f>
        <v>-1044412.2084584672</v>
      </c>
      <c r="I63" s="145">
        <f t="shared" ref="I63" si="27">SUM(I60,I62)</f>
        <v>-990436.85188851762</v>
      </c>
      <c r="J63" s="145">
        <f t="shared" ref="J63" si="28">SUM(J60,J62)</f>
        <v>4696254.7432623534</v>
      </c>
      <c r="K63" s="145">
        <f>SUM(E63:J63)</f>
        <v>-754131.41308840737</v>
      </c>
      <c r="L63" s="97"/>
    </row>
    <row r="64" spans="1:12" ht="15" thickBot="1" x14ac:dyDescent="0.4">
      <c r="A64" s="138"/>
    </row>
    <row r="65" spans="1:18" s="136" customFormat="1" ht="15" customHeight="1" thickBot="1" x14ac:dyDescent="0.35">
      <c r="A65" s="131" t="s">
        <v>170</v>
      </c>
      <c r="B65" s="133" t="s">
        <v>187</v>
      </c>
      <c r="C65" s="134"/>
      <c r="D65" s="134"/>
      <c r="E65" s="134"/>
      <c r="F65" s="134"/>
      <c r="G65" s="134"/>
      <c r="H65" s="134"/>
      <c r="I65" s="134"/>
      <c r="J65" s="135"/>
      <c r="L65" s="137"/>
      <c r="P65" s="137"/>
      <c r="Q65" s="137"/>
      <c r="R65" s="137"/>
    </row>
    <row r="66" spans="1:18" outlineLevel="1" x14ac:dyDescent="0.35">
      <c r="A66" s="138"/>
    </row>
    <row r="67" spans="1:18" outlineLevel="1" x14ac:dyDescent="0.35">
      <c r="A67" s="138"/>
      <c r="B67" s="162" t="s">
        <v>188</v>
      </c>
      <c r="C67" s="163" t="s">
        <v>184</v>
      </c>
      <c r="E67" s="123"/>
      <c r="F67" s="123"/>
      <c r="G67" s="123"/>
      <c r="H67" s="123"/>
      <c r="I67" s="123"/>
      <c r="J67" s="123"/>
    </row>
    <row r="68" spans="1:18" outlineLevel="1" x14ac:dyDescent="0.35">
      <c r="A68" s="138"/>
      <c r="B68" s="162" t="s">
        <v>189</v>
      </c>
      <c r="C68" s="163" t="s">
        <v>184</v>
      </c>
      <c r="E68" s="123"/>
      <c r="F68" s="123"/>
      <c r="G68" s="123"/>
      <c r="H68" s="123"/>
      <c r="I68" s="123"/>
      <c r="J68" s="123"/>
    </row>
    <row r="69" spans="1:18" outlineLevel="1" x14ac:dyDescent="0.35">
      <c r="A69" s="138"/>
      <c r="B69" s="162" t="s">
        <v>190</v>
      </c>
      <c r="E69" s="150" t="s">
        <v>377</v>
      </c>
      <c r="G69" s="157"/>
      <c r="H69" s="157"/>
      <c r="I69" s="157"/>
      <c r="J69" s="157"/>
    </row>
    <row r="70" spans="1:18" outlineLevel="1" x14ac:dyDescent="0.35">
      <c r="A70" s="138"/>
    </row>
    <row r="71" spans="1:18" outlineLevel="1" x14ac:dyDescent="0.35">
      <c r="A71" s="138"/>
      <c r="B71" s="162" t="s">
        <v>191</v>
      </c>
      <c r="E71" s="152"/>
      <c r="F71" s="152"/>
      <c r="G71" s="152"/>
      <c r="H71" s="152"/>
      <c r="I71" s="152"/>
      <c r="J71" s="152"/>
    </row>
    <row r="72" spans="1:18" outlineLevel="1" x14ac:dyDescent="0.35">
      <c r="A72" s="138"/>
      <c r="B72" s="162" t="s">
        <v>192</v>
      </c>
      <c r="E72" s="152"/>
      <c r="F72" s="152"/>
      <c r="G72" s="152"/>
      <c r="H72" s="152"/>
      <c r="I72" s="152"/>
      <c r="J72" s="152"/>
    </row>
    <row r="73" spans="1:18" outlineLevel="1" x14ac:dyDescent="0.35">
      <c r="A73" s="138"/>
    </row>
    <row r="74" spans="1:18" outlineLevel="1" x14ac:dyDescent="0.35">
      <c r="A74" s="138"/>
      <c r="B74" s="162" t="s">
        <v>441</v>
      </c>
      <c r="E74" s="170"/>
      <c r="F74" s="170"/>
      <c r="G74" s="170"/>
      <c r="H74" s="170"/>
      <c r="I74" s="170"/>
      <c r="J74" s="170"/>
    </row>
    <row r="75" spans="1:18" outlineLevel="1" x14ac:dyDescent="0.35">
      <c r="A75" s="138"/>
      <c r="B75" s="162" t="s">
        <v>430</v>
      </c>
      <c r="D75" s="97"/>
      <c r="E75" s="170"/>
      <c r="F75" s="170"/>
      <c r="G75" s="170"/>
      <c r="H75" s="170"/>
      <c r="I75" s="170"/>
      <c r="J75" s="170"/>
      <c r="L75" s="97"/>
    </row>
    <row r="76" spans="1:18" outlineLevel="1" x14ac:dyDescent="0.35">
      <c r="A76" s="138"/>
      <c r="B76" s="162" t="s">
        <v>440</v>
      </c>
      <c r="D76" s="97" t="s">
        <v>47</v>
      </c>
      <c r="E76" s="170"/>
      <c r="F76" s="170"/>
      <c r="G76" s="170"/>
      <c r="H76" s="170"/>
      <c r="I76" s="170"/>
      <c r="J76" s="170"/>
      <c r="L76" s="97" t="s">
        <v>174</v>
      </c>
    </row>
    <row r="77" spans="1:18" outlineLevel="1" x14ac:dyDescent="0.35">
      <c r="A77" s="138"/>
      <c r="B77" s="162"/>
      <c r="D77" s="97"/>
      <c r="E77" s="170"/>
      <c r="F77" s="170"/>
      <c r="G77" s="170"/>
      <c r="H77" s="170"/>
      <c r="I77" s="170"/>
      <c r="J77" s="170"/>
      <c r="L77" s="97"/>
    </row>
    <row r="78" spans="1:18" outlineLevel="1" x14ac:dyDescent="0.35">
      <c r="A78" s="138"/>
      <c r="B78" s="162" t="s">
        <v>350</v>
      </c>
      <c r="D78" s="97"/>
      <c r="E78" s="170"/>
      <c r="F78" s="170"/>
      <c r="G78" s="170"/>
      <c r="H78" s="170"/>
      <c r="I78" s="170"/>
      <c r="J78" s="170"/>
      <c r="K78" s="147"/>
      <c r="L78" s="97" t="s">
        <v>299</v>
      </c>
    </row>
    <row r="79" spans="1:18" outlineLevel="1" x14ac:dyDescent="0.35">
      <c r="A79" s="138"/>
      <c r="B79" s="144" t="s">
        <v>193</v>
      </c>
      <c r="D79" s="97"/>
      <c r="E79" s="97"/>
      <c r="F79" s="97"/>
      <c r="G79" s="97"/>
      <c r="H79" s="97"/>
      <c r="I79" s="97"/>
      <c r="J79" s="97"/>
      <c r="K79" s="97"/>
      <c r="L79" s="97"/>
    </row>
    <row r="80" spans="1:18" ht="15" thickBot="1" x14ac:dyDescent="0.4">
      <c r="A80" s="138"/>
    </row>
    <row r="81" spans="1:18" s="136" customFormat="1" ht="15" customHeight="1" thickBot="1" x14ac:dyDescent="0.35">
      <c r="A81" s="131" t="s">
        <v>170</v>
      </c>
      <c r="B81" s="133" t="s">
        <v>194</v>
      </c>
      <c r="C81" s="134"/>
      <c r="D81" s="134"/>
      <c r="E81" s="134"/>
      <c r="F81" s="134"/>
      <c r="G81" s="134"/>
      <c r="H81" s="134"/>
      <c r="I81" s="134"/>
      <c r="J81" s="135"/>
      <c r="L81" s="137"/>
      <c r="P81" s="137"/>
      <c r="Q81" s="137"/>
      <c r="R81" s="137"/>
    </row>
    <row r="82" spans="1:18" ht="15" outlineLevel="1" thickBot="1" x14ac:dyDescent="0.4">
      <c r="A82" s="138"/>
    </row>
    <row r="83" spans="1:18" ht="15" outlineLevel="1" thickBot="1" x14ac:dyDescent="0.4">
      <c r="A83" s="161"/>
      <c r="B83" s="164" t="s">
        <v>195</v>
      </c>
    </row>
    <row r="84" spans="1:18" ht="14.5" customHeight="1" outlineLevel="1" x14ac:dyDescent="0.35">
      <c r="A84" s="138"/>
      <c r="B84" s="162" t="s">
        <v>196</v>
      </c>
    </row>
    <row r="85" spans="1:18" outlineLevel="1" x14ac:dyDescent="0.35">
      <c r="A85" s="138"/>
      <c r="B85" s="142" t="s">
        <v>197</v>
      </c>
      <c r="F85" s="150"/>
      <c r="G85" s="150"/>
      <c r="H85" s="150"/>
      <c r="I85" s="150"/>
      <c r="J85" s="150"/>
    </row>
    <row r="86" spans="1:18" outlineLevel="1" x14ac:dyDescent="0.35">
      <c r="A86" s="138"/>
    </row>
    <row r="87" spans="1:18" outlineLevel="1" x14ac:dyDescent="0.35">
      <c r="A87" s="138"/>
      <c r="B87" s="162" t="s">
        <v>441</v>
      </c>
    </row>
    <row r="88" spans="1:18" outlineLevel="1" x14ac:dyDescent="0.35">
      <c r="A88" s="138"/>
      <c r="B88" s="162" t="s">
        <v>430</v>
      </c>
      <c r="D88" s="97"/>
      <c r="L88" s="97"/>
    </row>
    <row r="89" spans="1:18" outlineLevel="1" x14ac:dyDescent="0.35">
      <c r="A89" s="138"/>
      <c r="B89" s="162" t="s">
        <v>440</v>
      </c>
      <c r="D89" s="97" t="s">
        <v>47</v>
      </c>
      <c r="L89" s="97" t="s">
        <v>174</v>
      </c>
    </row>
    <row r="90" spans="1:18" outlineLevel="1" x14ac:dyDescent="0.35">
      <c r="A90" s="138"/>
      <c r="B90" s="162"/>
      <c r="D90" s="97"/>
      <c r="L90" s="97"/>
    </row>
    <row r="91" spans="1:18" outlineLevel="1" x14ac:dyDescent="0.35">
      <c r="A91" s="138"/>
      <c r="B91" s="162" t="s">
        <v>350</v>
      </c>
      <c r="D91" s="97"/>
      <c r="L91" s="97" t="s">
        <v>299</v>
      </c>
    </row>
    <row r="92" spans="1:18" outlineLevel="1" x14ac:dyDescent="0.35">
      <c r="A92" s="138"/>
      <c r="B92" s="144" t="s">
        <v>198</v>
      </c>
      <c r="D92" s="97"/>
      <c r="L92" s="97"/>
    </row>
    <row r="93" spans="1:18" outlineLevel="1" x14ac:dyDescent="0.35">
      <c r="A93" s="138"/>
      <c r="B93" s="144"/>
      <c r="D93" s="97"/>
      <c r="E93" s="147"/>
      <c r="F93" s="147"/>
      <c r="G93" s="147"/>
      <c r="H93" s="147"/>
      <c r="I93" s="147"/>
      <c r="J93" s="147"/>
      <c r="K93" s="147"/>
      <c r="L93" s="97"/>
    </row>
    <row r="94" spans="1:18" ht="15" outlineLevel="1" thickBot="1" x14ac:dyDescent="0.4">
      <c r="A94" s="138"/>
      <c r="B94" s="144"/>
      <c r="D94" s="97"/>
      <c r="E94" s="175" t="s">
        <v>383</v>
      </c>
      <c r="F94" s="147"/>
      <c r="G94" s="147"/>
      <c r="H94" s="147"/>
      <c r="I94" s="147"/>
      <c r="J94" s="147"/>
      <c r="K94" s="147"/>
      <c r="L94" s="97"/>
    </row>
    <row r="95" spans="1:18" ht="15" customHeight="1" outlineLevel="1" thickBot="1" x14ac:dyDescent="0.4">
      <c r="A95" s="161"/>
      <c r="B95" s="164" t="s">
        <v>199</v>
      </c>
      <c r="D95" s="97"/>
      <c r="E95" s="147"/>
      <c r="F95" s="147"/>
      <c r="G95" s="147"/>
      <c r="H95" s="147"/>
      <c r="I95" s="147"/>
      <c r="J95" s="147"/>
      <c r="K95" s="147"/>
      <c r="L95" s="97"/>
    </row>
    <row r="96" spans="1:18" outlineLevel="1" x14ac:dyDescent="0.35">
      <c r="A96" s="138"/>
      <c r="B96" s="162" t="s">
        <v>200</v>
      </c>
      <c r="D96" s="97"/>
      <c r="E96" s="97"/>
      <c r="F96" s="97"/>
      <c r="G96" s="97"/>
      <c r="H96" s="97"/>
      <c r="I96" s="97"/>
      <c r="J96" s="97"/>
      <c r="K96" s="147"/>
      <c r="L96" s="97"/>
    </row>
    <row r="97" spans="1:18" outlineLevel="1" x14ac:dyDescent="0.35">
      <c r="A97" s="138"/>
      <c r="B97" s="142" t="s">
        <v>201</v>
      </c>
      <c r="D97" s="97"/>
      <c r="E97" s="150"/>
      <c r="F97" s="97"/>
      <c r="G97" s="97"/>
      <c r="H97" s="97"/>
      <c r="I97" s="97"/>
      <c r="J97" s="97"/>
      <c r="K97" s="147"/>
      <c r="L97" s="97"/>
    </row>
    <row r="98" spans="1:18" outlineLevel="1" x14ac:dyDescent="0.35">
      <c r="A98" s="138"/>
      <c r="D98" s="97"/>
      <c r="E98" s="97"/>
      <c r="F98" s="97"/>
      <c r="G98" s="97"/>
      <c r="H98" s="97"/>
      <c r="I98" s="97"/>
      <c r="J98" s="97"/>
      <c r="K98" s="147"/>
      <c r="L98" s="97"/>
    </row>
    <row r="99" spans="1:18" outlineLevel="1" x14ac:dyDescent="0.35">
      <c r="A99" s="138"/>
      <c r="B99" s="162" t="s">
        <v>441</v>
      </c>
    </row>
    <row r="100" spans="1:18" outlineLevel="1" x14ac:dyDescent="0.35">
      <c r="A100" s="138"/>
      <c r="B100" s="162" t="s">
        <v>430</v>
      </c>
      <c r="D100" s="97"/>
      <c r="L100" s="97"/>
    </row>
    <row r="101" spans="1:18" outlineLevel="1" x14ac:dyDescent="0.35">
      <c r="A101" s="138"/>
      <c r="B101" s="162" t="s">
        <v>440</v>
      </c>
      <c r="D101" s="97" t="s">
        <v>47</v>
      </c>
      <c r="L101" s="97" t="s">
        <v>174</v>
      </c>
    </row>
    <row r="102" spans="1:18" outlineLevel="1" x14ac:dyDescent="0.35">
      <c r="A102" s="138"/>
      <c r="B102" s="162"/>
      <c r="D102" s="97"/>
      <c r="L102" s="97"/>
    </row>
    <row r="103" spans="1:18" outlineLevel="1" x14ac:dyDescent="0.35">
      <c r="A103" s="138"/>
      <c r="B103" s="162" t="s">
        <v>350</v>
      </c>
      <c r="D103" s="97"/>
      <c r="L103" s="97" t="s">
        <v>299</v>
      </c>
    </row>
    <row r="104" spans="1:18" outlineLevel="1" x14ac:dyDescent="0.35">
      <c r="A104" s="138"/>
      <c r="B104" s="144" t="s">
        <v>202</v>
      </c>
      <c r="D104" s="97"/>
      <c r="E104" s="147"/>
      <c r="F104" s="147"/>
      <c r="G104" s="147"/>
      <c r="H104" s="147"/>
      <c r="I104" s="147"/>
      <c r="J104" s="147"/>
      <c r="K104" s="147"/>
      <c r="L104" s="97"/>
    </row>
    <row r="105" spans="1:18" ht="15" thickBot="1" x14ac:dyDescent="0.4">
      <c r="A105" s="138"/>
      <c r="K105" s="147"/>
    </row>
    <row r="106" spans="1:18" s="136" customFormat="1" ht="15" customHeight="1" thickBot="1" x14ac:dyDescent="0.35">
      <c r="A106" s="131" t="s">
        <v>170</v>
      </c>
      <c r="B106" s="133" t="s">
        <v>203</v>
      </c>
      <c r="C106" s="134"/>
      <c r="D106" s="134"/>
      <c r="E106" s="134"/>
      <c r="F106" s="134"/>
      <c r="G106" s="134"/>
      <c r="H106" s="134"/>
      <c r="I106" s="134"/>
      <c r="J106" s="135"/>
      <c r="K106" s="147"/>
      <c r="L106" s="137"/>
      <c r="P106" s="137"/>
      <c r="Q106" s="137"/>
      <c r="R106" s="137"/>
    </row>
    <row r="107" spans="1:18" ht="14.5" customHeight="1" outlineLevel="1" x14ac:dyDescent="0.35">
      <c r="A107" s="138"/>
      <c r="L107" s="137"/>
    </row>
    <row r="108" spans="1:18" ht="14.5" customHeight="1" outlineLevel="1" x14ac:dyDescent="0.35">
      <c r="A108" s="138"/>
      <c r="E108" s="141" t="s">
        <v>93</v>
      </c>
      <c r="F108" s="141" t="s">
        <v>93</v>
      </c>
      <c r="G108" s="141" t="s">
        <v>93</v>
      </c>
      <c r="H108" s="141" t="s">
        <v>93</v>
      </c>
      <c r="I108" s="141" t="s">
        <v>93</v>
      </c>
      <c r="J108" s="141" t="s">
        <v>93</v>
      </c>
      <c r="L108" s="137"/>
    </row>
    <row r="109" spans="1:18" ht="14.5" customHeight="1" outlineLevel="1" x14ac:dyDescent="0.35">
      <c r="A109" s="138"/>
      <c r="B109" s="144" t="s">
        <v>339</v>
      </c>
      <c r="E109" s="123">
        <f>Inputs!E248*Inputs!E254*Inputs!E256</f>
        <v>2625225.3642480704</v>
      </c>
      <c r="F109" s="123">
        <f>Inputs!F248*Inputs!F254*Inputs!F256</f>
        <v>389841.48027627624</v>
      </c>
      <c r="G109" s="123">
        <f>Inputs!G248*Inputs!G254*Inputs!G256</f>
        <v>392315.81437594543</v>
      </c>
      <c r="H109" s="123">
        <f>Inputs!H248*Inputs!H254*Inputs!H256</f>
        <v>392107.93423688243</v>
      </c>
      <c r="I109" s="123">
        <f>Inputs!I248*Inputs!I254*Inputs!I256</f>
        <v>390975.87140904961</v>
      </c>
      <c r="J109" s="123">
        <f>Inputs!J248*Inputs!J254*Inputs!J256</f>
        <v>390768.70127840334</v>
      </c>
      <c r="L109" s="137"/>
    </row>
    <row r="110" spans="1:18" ht="14.5" customHeight="1" outlineLevel="1" x14ac:dyDescent="0.35">
      <c r="A110" s="138"/>
      <c r="B110" s="144" t="s">
        <v>340</v>
      </c>
      <c r="E110" s="123">
        <f>Inputs!E260*Inputs!E266*Inputs!E268</f>
        <v>9824.370266693857</v>
      </c>
      <c r="F110" s="123">
        <f>Inputs!F260*Inputs!F266*Inputs!F268</f>
        <v>9765.0104499826539</v>
      </c>
      <c r="G110" s="123">
        <f>Inputs!G260*Inputs!G266*Inputs!G268</f>
        <v>9826.9892274152025</v>
      </c>
      <c r="H110" s="123">
        <f>Inputs!H260*Inputs!H266*Inputs!H268</f>
        <v>9821.7821064878553</v>
      </c>
      <c r="I110" s="123">
        <f>Inputs!I260*Inputs!I266*Inputs!I268</f>
        <v>9816.5777447075561</v>
      </c>
      <c r="J110" s="123">
        <f>Inputs!J260*Inputs!J266*Inputs!J268</f>
        <v>9811.3761406122976</v>
      </c>
      <c r="L110" s="137"/>
    </row>
    <row r="111" spans="1:18" ht="14.5" customHeight="1" outlineLevel="1" x14ac:dyDescent="0.35">
      <c r="A111" s="138"/>
      <c r="B111" s="144" t="s">
        <v>341</v>
      </c>
      <c r="E111" s="123">
        <f>Inputs!E272*Inputs!E278*Inputs!E280</f>
        <v>284225.94932568219</v>
      </c>
      <c r="F111" s="123">
        <f>Inputs!F272*Inputs!F278*Inputs!F280</f>
        <v>282508.62803194614</v>
      </c>
      <c r="G111" s="123">
        <f>Inputs!G272*Inputs!G278*Inputs!G280</f>
        <v>284301.71770340652</v>
      </c>
      <c r="H111" s="123">
        <f>Inputs!H272*Inputs!H278*Inputs!H280</f>
        <v>284151.07202855375</v>
      </c>
      <c r="I111" s="123">
        <f>Inputs!I272*Inputs!I278*Inputs!I280</f>
        <v>284000.50617776805</v>
      </c>
      <c r="J111" s="123">
        <f>Inputs!J272*Inputs!J278*Inputs!J280</f>
        <v>283850.02010875207</v>
      </c>
      <c r="L111" s="137"/>
    </row>
    <row r="112" spans="1:18" ht="14.5" customHeight="1" outlineLevel="1" thickBot="1" x14ac:dyDescent="0.4">
      <c r="A112" s="138"/>
      <c r="B112" s="168" t="s">
        <v>74</v>
      </c>
      <c r="E112" s="145">
        <f>SUM(E109:E111)</f>
        <v>2919275.6838404462</v>
      </c>
      <c r="F112" s="145">
        <f t="shared" ref="F112:J112" si="29">SUM(F109:F111)</f>
        <v>682115.11875820509</v>
      </c>
      <c r="G112" s="145">
        <f t="shared" si="29"/>
        <v>686444.52130676713</v>
      </c>
      <c r="H112" s="145">
        <f t="shared" si="29"/>
        <v>686080.78837192408</v>
      </c>
      <c r="I112" s="145">
        <f t="shared" si="29"/>
        <v>684792.9553315253</v>
      </c>
      <c r="J112" s="145">
        <f t="shared" si="29"/>
        <v>684430.09752776776</v>
      </c>
      <c r="L112" s="137"/>
    </row>
    <row r="113" spans="1:18" outlineLevel="1" x14ac:dyDescent="0.35">
      <c r="A113" s="138"/>
      <c r="L113" s="137"/>
    </row>
    <row r="114" spans="1:18" outlineLevel="1" x14ac:dyDescent="0.35">
      <c r="A114" s="138"/>
      <c r="B114" s="142" t="s">
        <v>342</v>
      </c>
      <c r="E114" s="123">
        <f>IF(Inputs!E257&lt;=Inputs!E256,(SUM(Inputs!$E$249:E249)*Inputs!E257*Inputs!E254)-SUM($D$114:D114),(SUM(Inputs!$E$249:E249)*Inputs!E256*Inputs!E254)-SUM($D$114:D114))</f>
        <v>0</v>
      </c>
      <c r="F114" s="123">
        <f>IF(Inputs!F257&lt;=Inputs!F256,(SUM(Inputs!$E$249:F249)*Inputs!F257*Inputs!F254)-SUM($D$114:E114),(SUM(Inputs!$E$249:F249)*Inputs!F256*Inputs!F254)-SUM($D$114:E114))</f>
        <v>0</v>
      </c>
      <c r="G114" s="123">
        <f>IF(Inputs!G257&lt;=Inputs!G256,(SUM(Inputs!$E$249:G249)*Inputs!G257*Inputs!G254)-SUM($D$114:F114),(SUM(Inputs!$E$249:G249)*Inputs!G256*Inputs!G254)-SUM($D$114:F114))</f>
        <v>0</v>
      </c>
      <c r="H114" s="123">
        <f>IF(Inputs!H257&lt;=Inputs!H256,(SUM(Inputs!$E$249:H249)*Inputs!H257*Inputs!H254)-SUM($D$114:G114),(SUM(Inputs!$E$249:H249)*Inputs!H256*Inputs!H254)-SUM($D$114:G114))</f>
        <v>0</v>
      </c>
      <c r="I114" s="123">
        <f>IF(Inputs!I257&lt;=Inputs!I256,(SUM(Inputs!$E$249:I249)*Inputs!I257*Inputs!I254)-SUM($D$114:H114),(SUM(Inputs!$E$249:I249)*Inputs!I256*Inputs!I254)-SUM($D$114:H114))</f>
        <v>0</v>
      </c>
      <c r="J114" s="123">
        <f>IF(Inputs!J257&lt;=Inputs!J256,(SUM(Inputs!$E$248:J248)*Inputs!J257*Inputs!J254)-SUM($D$114:I114),(SUM(Inputs!$E$248:J248)*Inputs!J256*Inputs!J254)-SUM($D$114:I114))</f>
        <v>0</v>
      </c>
      <c r="L114" s="137"/>
    </row>
    <row r="115" spans="1:18" outlineLevel="1" x14ac:dyDescent="0.35">
      <c r="A115" s="138"/>
      <c r="B115" s="142" t="s">
        <v>343</v>
      </c>
      <c r="E115" s="123">
        <f>IF(Inputs!E269&lt;=Inputs!E268,(SUM(Inputs!$E$261:E261)*Inputs!E269*Inputs!E266)-SUM($D$115:D115),(SUM(Inputs!$E$261:E261)*Inputs!E268*Inputs!E266)-SUM($D$115:D115))</f>
        <v>0</v>
      </c>
      <c r="F115" s="123">
        <f>IF(Inputs!F269&lt;=Inputs!F268,(SUM(Inputs!$E$261:F261)*Inputs!F269*Inputs!F266)-SUM($D$115:E115),(SUM(Inputs!$E$261:F261)*Inputs!F268*Inputs!F266)-SUM($D$115:E115))</f>
        <v>0</v>
      </c>
      <c r="G115" s="123">
        <f>IF(Inputs!G269&lt;=Inputs!G268,(SUM(Inputs!$E$261:G261)*Inputs!G269*Inputs!G266)-SUM($D$115:F115),(SUM(Inputs!$E$261:G261)*Inputs!G268*Inputs!G266)-SUM($D$115:F115))</f>
        <v>0</v>
      </c>
      <c r="H115" s="123">
        <f>IF(Inputs!H269&lt;=Inputs!H268,(SUM(Inputs!$E$261:H261)*Inputs!H269*Inputs!H266)-SUM($D$115:G115),(SUM(Inputs!$E$261:H261)*Inputs!H268*Inputs!H266)-SUM($D$115:G115))</f>
        <v>0</v>
      </c>
      <c r="I115" s="123">
        <f>IF(Inputs!I269&lt;=Inputs!I268,(SUM(Inputs!$E$261:I261)*Inputs!I269*Inputs!I266)-SUM($D$115:H115),(SUM(Inputs!$E$261:I261)*Inputs!I268*Inputs!I266)-SUM($D$115:H115))</f>
        <v>0</v>
      </c>
      <c r="J115" s="123">
        <f>IF(Inputs!J269&lt;=Inputs!J268,(SUM(Inputs!$E$260:J260)*Inputs!J269*Inputs!J266)-SUM($D$115:I115),(SUM(Inputs!$E$260:J260)*Inputs!J268*Inputs!J266)-SUM($D$115:I115))</f>
        <v>58868.256843673786</v>
      </c>
      <c r="K115" s="143"/>
      <c r="L115" s="137"/>
    </row>
    <row r="116" spans="1:18" outlineLevel="1" x14ac:dyDescent="0.35">
      <c r="A116" s="138"/>
      <c r="B116" s="142" t="s">
        <v>344</v>
      </c>
      <c r="E116" s="123">
        <f>IF(Inputs!E281&lt;=Inputs!E280,(SUM(Inputs!$E$273:E273)*Inputs!E281*Inputs!E278)-SUM($D$116:D116),(SUM(Inputs!$E$273:E273)*Inputs!E280*Inputs!E278)-SUM($D$116:D116))</f>
        <v>0</v>
      </c>
      <c r="F116" s="123">
        <f>IF(Inputs!F281&lt;=Inputs!F280,(SUM(Inputs!$E$273:F273)*Inputs!F281*Inputs!F278)-SUM($D$116:E116),(SUM(Inputs!$E$273:F273)*Inputs!F280*Inputs!F278)-SUM($D$116:E116))</f>
        <v>0</v>
      </c>
      <c r="G116" s="123">
        <f>IF(Inputs!G281&lt;=Inputs!G280,(SUM(Inputs!$E$273:G273)*Inputs!G281*Inputs!G278)-SUM($D$116:F116),(SUM(Inputs!$E$273:G273)*Inputs!G280*Inputs!G278)-SUM($D$116:F116))</f>
        <v>0</v>
      </c>
      <c r="H116" s="123">
        <f>IF(Inputs!H281&lt;=Inputs!H280,(SUM(Inputs!$E$273:H273)*Inputs!H281*Inputs!H278)-SUM($D$116:G116),(SUM(Inputs!$E$273:H273)*Inputs!H280*Inputs!H278)-SUM($D$116:G116))</f>
        <v>0</v>
      </c>
      <c r="I116" s="123">
        <f>IF(Inputs!I281&lt;=Inputs!I280,(SUM(Inputs!$E$273:I273)*Inputs!I281*Inputs!I278)-SUM($D$116:H116),(SUM(Inputs!$E$273:I273)*Inputs!I280*Inputs!I278)-SUM($D$116:H116))</f>
        <v>0</v>
      </c>
      <c r="J116" s="123">
        <f>IF(Inputs!J281&lt;=Inputs!J280,(SUM(Inputs!$E$272:J272)*Inputs!J281*Inputs!J278)-SUM($D$116:I116),(SUM(Inputs!$E$272:J272)*Inputs!J280*Inputs!J278)-SUM($D$116:I116))</f>
        <v>1703100.1206525126</v>
      </c>
      <c r="K116" s="143"/>
    </row>
    <row r="117" spans="1:18" ht="15" outlineLevel="1" thickBot="1" x14ac:dyDescent="0.4">
      <c r="A117" s="138"/>
      <c r="B117" s="168" t="s">
        <v>74</v>
      </c>
      <c r="E117" s="145">
        <f>SUM(E114:E116)</f>
        <v>0</v>
      </c>
      <c r="F117" s="145">
        <f t="shared" ref="F117:J117" si="30">SUM(F114:F116)</f>
        <v>0</v>
      </c>
      <c r="G117" s="145">
        <f t="shared" si="30"/>
        <v>0</v>
      </c>
      <c r="H117" s="145">
        <f t="shared" si="30"/>
        <v>0</v>
      </c>
      <c r="I117" s="145">
        <f t="shared" si="30"/>
        <v>0</v>
      </c>
      <c r="J117" s="145">
        <f t="shared" si="30"/>
        <v>1761968.3774961864</v>
      </c>
    </row>
    <row r="118" spans="1:18" outlineLevel="1" x14ac:dyDescent="0.35">
      <c r="A118" s="138"/>
      <c r="K118" s="143"/>
    </row>
    <row r="119" spans="1:18" outlineLevel="1" x14ac:dyDescent="0.35">
      <c r="A119" s="138"/>
      <c r="B119" s="162" t="s">
        <v>441</v>
      </c>
      <c r="E119" s="170">
        <f>E117-E112</f>
        <v>-2919275.6838404462</v>
      </c>
      <c r="F119" s="170">
        <f t="shared" ref="F119:J119" si="31">F117-F112</f>
        <v>-682115.11875820509</v>
      </c>
      <c r="G119" s="170">
        <f t="shared" si="31"/>
        <v>-686444.52130676713</v>
      </c>
      <c r="H119" s="170">
        <f t="shared" si="31"/>
        <v>-686080.78837192408</v>
      </c>
      <c r="I119" s="170">
        <f t="shared" si="31"/>
        <v>-684792.9553315253</v>
      </c>
      <c r="J119" s="170">
        <f t="shared" si="31"/>
        <v>1077538.2799684186</v>
      </c>
    </row>
    <row r="120" spans="1:18" outlineLevel="1" x14ac:dyDescent="0.35">
      <c r="A120" s="161"/>
      <c r="B120" s="162" t="s">
        <v>430</v>
      </c>
      <c r="D120" s="97"/>
      <c r="E120" s="170">
        <f>E119*E$8</f>
        <v>64224.065044489813</v>
      </c>
      <c r="F120" s="170">
        <f t="shared" ref="F120:J120" si="32">F119*F$8</f>
        <v>15006.53261268051</v>
      </c>
      <c r="G120" s="170">
        <f t="shared" si="32"/>
        <v>15101.779468748877</v>
      </c>
      <c r="H120" s="170">
        <f t="shared" si="32"/>
        <v>15093.777344182328</v>
      </c>
      <c r="I120" s="170">
        <f t="shared" si="32"/>
        <v>15065.445017293556</v>
      </c>
      <c r="J120" s="170">
        <f t="shared" si="32"/>
        <v>-23705.842159305208</v>
      </c>
      <c r="L120" s="97"/>
    </row>
    <row r="121" spans="1:18" ht="15" outlineLevel="1" thickBot="1" x14ac:dyDescent="0.4">
      <c r="A121" s="161"/>
      <c r="B121" s="162" t="s">
        <v>440</v>
      </c>
      <c r="D121" s="97" t="s">
        <v>47</v>
      </c>
      <c r="E121" s="145">
        <f>SUM(E119,E120)</f>
        <v>-2855051.6187959565</v>
      </c>
      <c r="F121" s="145">
        <f t="shared" ref="F121" si="33">SUM(F119,F120)</f>
        <v>-667108.58614552463</v>
      </c>
      <c r="G121" s="145">
        <f t="shared" ref="G121" si="34">SUM(G119,G120)</f>
        <v>-671342.74183801829</v>
      </c>
      <c r="H121" s="145">
        <f t="shared" ref="H121" si="35">SUM(H119,H120)</f>
        <v>-670987.01102774171</v>
      </c>
      <c r="I121" s="145">
        <f t="shared" ref="I121" si="36">SUM(I119,I120)</f>
        <v>-669727.51031423174</v>
      </c>
      <c r="J121" s="145">
        <f t="shared" ref="J121" si="37">SUM(J119,J120)</f>
        <v>1053832.4378091134</v>
      </c>
      <c r="L121" s="97" t="s">
        <v>174</v>
      </c>
    </row>
    <row r="122" spans="1:18" outlineLevel="1" x14ac:dyDescent="0.35">
      <c r="A122" s="161"/>
      <c r="B122" s="162"/>
      <c r="D122" s="97"/>
      <c r="E122" s="170"/>
      <c r="F122" s="170"/>
      <c r="G122" s="170"/>
      <c r="H122" s="170"/>
      <c r="I122" s="170"/>
      <c r="J122" s="170"/>
      <c r="L122" s="97"/>
    </row>
    <row r="123" spans="1:18" outlineLevel="1" x14ac:dyDescent="0.35">
      <c r="A123" s="161"/>
      <c r="B123" s="162" t="s">
        <v>350</v>
      </c>
      <c r="D123" s="97"/>
      <c r="E123" s="170">
        <f>E121*(E$7-1)</f>
        <v>-677543.08146920416</v>
      </c>
      <c r="F123" s="170">
        <f t="shared" ref="F123:J123" si="38">F121*(F$7-1)</f>
        <v>-149686.16613949646</v>
      </c>
      <c r="G123" s="170">
        <f t="shared" si="38"/>
        <v>-118846.39859061615</v>
      </c>
      <c r="H123" s="170">
        <f t="shared" si="38"/>
        <v>-74335.161209560611</v>
      </c>
      <c r="I123" s="170">
        <f t="shared" si="38"/>
        <v>-36123.6008072201</v>
      </c>
      <c r="J123" s="170">
        <f t="shared" si="38"/>
        <v>0</v>
      </c>
      <c r="K123" s="147"/>
      <c r="L123" s="97" t="s">
        <v>299</v>
      </c>
    </row>
    <row r="124" spans="1:18" ht="15" outlineLevel="1" thickBot="1" x14ac:dyDescent="0.4">
      <c r="A124" s="161"/>
      <c r="B124" s="144" t="s">
        <v>204</v>
      </c>
      <c r="D124" s="97"/>
      <c r="E124" s="145">
        <f>SUM(E121,E123)</f>
        <v>-3532594.7002651608</v>
      </c>
      <c r="F124" s="145">
        <f t="shared" ref="F124" si="39">SUM(F121,F123)</f>
        <v>-816794.75228502112</v>
      </c>
      <c r="G124" s="145">
        <f t="shared" ref="G124" si="40">SUM(G121,G123)</f>
        <v>-790189.14042863448</v>
      </c>
      <c r="H124" s="145">
        <f t="shared" ref="H124" si="41">SUM(H121,H123)</f>
        <v>-745322.17223730229</v>
      </c>
      <c r="I124" s="145">
        <f t="shared" ref="I124" si="42">SUM(I121,I123)</f>
        <v>-705851.11112145183</v>
      </c>
      <c r="J124" s="145">
        <f t="shared" ref="J124" si="43">SUM(J121,J123)</f>
        <v>1053832.4378091134</v>
      </c>
      <c r="K124" s="145">
        <f>SUM(E124:J124)</f>
        <v>-5536919.4385284567</v>
      </c>
      <c r="L124" s="97"/>
    </row>
    <row r="125" spans="1:18" ht="13" customHeight="1" thickBot="1" x14ac:dyDescent="0.4">
      <c r="A125" s="161"/>
      <c r="E125" s="146"/>
      <c r="F125" s="146"/>
      <c r="G125" s="146"/>
      <c r="H125" s="146"/>
      <c r="I125" s="146"/>
      <c r="J125" s="146"/>
      <c r="K125" s="147"/>
    </row>
    <row r="126" spans="1:18" s="136" customFormat="1" ht="15" customHeight="1" thickBot="1" x14ac:dyDescent="0.4">
      <c r="A126" s="131" t="s">
        <v>170</v>
      </c>
      <c r="B126" s="165" t="s">
        <v>205</v>
      </c>
      <c r="C126" s="134"/>
      <c r="D126" s="134"/>
      <c r="E126" s="134"/>
      <c r="F126" s="134"/>
      <c r="G126" s="134"/>
      <c r="H126" s="134"/>
      <c r="I126" s="134"/>
      <c r="J126" s="135"/>
      <c r="K126"/>
      <c r="L126"/>
      <c r="P126" s="137"/>
      <c r="Q126" s="137"/>
      <c r="R126" s="137"/>
    </row>
    <row r="127" spans="1:18" s="136" customFormat="1" ht="15" customHeight="1" outlineLevel="1" thickBot="1" x14ac:dyDescent="0.4">
      <c r="A127" s="138"/>
      <c r="B127" s="166"/>
      <c r="C127" s="167"/>
      <c r="D127" s="167"/>
      <c r="E127" s="167"/>
      <c r="F127" s="167"/>
      <c r="G127" s="167"/>
      <c r="H127" s="167"/>
      <c r="I127" s="167"/>
      <c r="J127" s="167"/>
      <c r="L127" s="137"/>
      <c r="P127" s="137"/>
      <c r="Q127" s="137"/>
      <c r="R127" s="137"/>
    </row>
    <row r="128" spans="1:18" ht="15" outlineLevel="1" thickBot="1" x14ac:dyDescent="0.4">
      <c r="A128" s="161"/>
      <c r="B128" s="164" t="s">
        <v>206</v>
      </c>
    </row>
    <row r="129" spans="1:12" outlineLevel="1" x14ac:dyDescent="0.35">
      <c r="A129" s="138"/>
      <c r="B129" s="153"/>
      <c r="C129" s="154" t="s">
        <v>432</v>
      </c>
      <c r="E129" s="123">
        <f>Inputs!E64*Inputs!E468</f>
        <v>461166.89701078774</v>
      </c>
      <c r="F129" s="123">
        <f>Inputs!F64*Inputs!F468</f>
        <v>467204.33447603788</v>
      </c>
      <c r="G129" s="123">
        <f>Inputs!G64*Inputs!G468</f>
        <v>438633.27697882976</v>
      </c>
      <c r="H129" s="123">
        <f>Inputs!H64*Inputs!H468</f>
        <v>428727.12101554137</v>
      </c>
      <c r="I129" s="123">
        <f>Inputs!I64*Inputs!I468</f>
        <v>420474.07610128925</v>
      </c>
      <c r="J129" s="123">
        <f>Inputs!J64*Inputs!J468</f>
        <v>412531.71298258723</v>
      </c>
    </row>
    <row r="130" spans="1:12" outlineLevel="1" x14ac:dyDescent="0.35">
      <c r="A130" s="138"/>
      <c r="C130" s="154" t="s">
        <v>433</v>
      </c>
      <c r="E130" s="123">
        <f>Inputs!E65*Inputs!E469</f>
        <v>20495.910762012842</v>
      </c>
      <c r="F130" s="123">
        <f>Inputs!F65*Inputs!F469</f>
        <v>20847.575830362228</v>
      </c>
      <c r="G130" s="123">
        <f>Inputs!G65*Inputs!G469</f>
        <v>19280.448805112959</v>
      </c>
      <c r="H130" s="123">
        <f>Inputs!H65*Inputs!H469</f>
        <v>18820.918629395914</v>
      </c>
      <c r="I130" s="123">
        <f>Inputs!I65*Inputs!I469</f>
        <v>18378.444413906505</v>
      </c>
      <c r="J130" s="123">
        <f>Inputs!J65*Inputs!J469</f>
        <v>17952.711142398111</v>
      </c>
    </row>
    <row r="131" spans="1:12" outlineLevel="1" x14ac:dyDescent="0.35">
      <c r="A131" s="138"/>
      <c r="B131" s="156" t="s">
        <v>207</v>
      </c>
      <c r="C131" s="154" t="s">
        <v>434</v>
      </c>
      <c r="E131" s="123">
        <f>Inputs!E66*Inputs!E474</f>
        <v>854386.80656626693</v>
      </c>
      <c r="F131" s="123">
        <f>Inputs!F66*Inputs!F474</f>
        <v>865277.72325549566</v>
      </c>
      <c r="G131" s="123">
        <f>Inputs!G66*Inputs!G474</f>
        <v>813395.5710741576</v>
      </c>
      <c r="H131" s="123">
        <f>Inputs!H66*Inputs!H474</f>
        <v>787488.50552228955</v>
      </c>
      <c r="I131" s="123">
        <f>Inputs!I66*Inputs!I474</f>
        <v>772469.79162335792</v>
      </c>
      <c r="J131" s="123">
        <f>Inputs!J66*Inputs!J474</f>
        <v>758016.30215456686</v>
      </c>
    </row>
    <row r="132" spans="1:12" ht="15" outlineLevel="1" thickBot="1" x14ac:dyDescent="0.4">
      <c r="A132" s="138"/>
      <c r="C132" s="168" t="s">
        <v>74</v>
      </c>
      <c r="D132" s="1"/>
      <c r="E132" s="145">
        <f>SUM(E129:E131)</f>
        <v>1336049.6143390676</v>
      </c>
      <c r="F132" s="145">
        <f t="shared" ref="F132:J132" si="44">SUM(F129:F131)</f>
        <v>1353329.6335618957</v>
      </c>
      <c r="G132" s="145">
        <f t="shared" si="44"/>
        <v>1271309.2968581002</v>
      </c>
      <c r="H132" s="145">
        <f t="shared" si="44"/>
        <v>1235036.5451672268</v>
      </c>
      <c r="I132" s="145">
        <f t="shared" si="44"/>
        <v>1211322.3121385537</v>
      </c>
      <c r="J132" s="145">
        <f t="shared" si="44"/>
        <v>1188500.7262795521</v>
      </c>
    </row>
    <row r="133" spans="1:12" outlineLevel="1" x14ac:dyDescent="0.35">
      <c r="A133" s="138"/>
      <c r="C133" s="154"/>
    </row>
    <row r="134" spans="1:12" outlineLevel="1" x14ac:dyDescent="0.35">
      <c r="A134" s="138"/>
      <c r="C134" s="154" t="s">
        <v>432</v>
      </c>
      <c r="E134" s="123">
        <f>Inputs!E69*Inputs!E468</f>
        <v>0</v>
      </c>
      <c r="F134" s="123">
        <f>Inputs!F69*Inputs!F468</f>
        <v>0</v>
      </c>
      <c r="G134" s="123">
        <f>Inputs!G69*Inputs!G468</f>
        <v>0</v>
      </c>
      <c r="H134" s="123">
        <f>Inputs!H69*Inputs!H468</f>
        <v>0</v>
      </c>
      <c r="I134" s="123">
        <f>Inputs!I69*Inputs!I468</f>
        <v>0</v>
      </c>
      <c r="J134" s="123">
        <f>Inputs!J69*Inputs!J468</f>
        <v>0</v>
      </c>
    </row>
    <row r="135" spans="1:12" outlineLevel="1" x14ac:dyDescent="0.35">
      <c r="A135" s="138"/>
      <c r="B135" s="156"/>
      <c r="C135" s="154" t="s">
        <v>433</v>
      </c>
      <c r="E135" s="123">
        <f>Inputs!E70*Inputs!E469</f>
        <v>0</v>
      </c>
      <c r="F135" s="123">
        <f>Inputs!F70*Inputs!F469</f>
        <v>0</v>
      </c>
      <c r="G135" s="123">
        <f>Inputs!G70*Inputs!G469</f>
        <v>0</v>
      </c>
      <c r="H135" s="123">
        <f>Inputs!H70*Inputs!H469</f>
        <v>0</v>
      </c>
      <c r="I135" s="123">
        <f>Inputs!I70*Inputs!I469</f>
        <v>0</v>
      </c>
      <c r="J135" s="123">
        <f>Inputs!J70*Inputs!J469</f>
        <v>0</v>
      </c>
    </row>
    <row r="136" spans="1:12" outlineLevel="1" x14ac:dyDescent="0.35">
      <c r="A136" s="138"/>
      <c r="B136" s="156" t="s">
        <v>209</v>
      </c>
      <c r="C136" s="154" t="s">
        <v>434</v>
      </c>
      <c r="E136" s="123">
        <f>Inputs!E71*Inputs!E474</f>
        <v>0</v>
      </c>
      <c r="F136" s="123">
        <f>Inputs!F71*Inputs!F474</f>
        <v>0</v>
      </c>
      <c r="G136" s="123">
        <f>Inputs!G71*Inputs!G474</f>
        <v>0</v>
      </c>
      <c r="H136" s="123">
        <f>Inputs!H71*Inputs!H474</f>
        <v>0</v>
      </c>
      <c r="I136" s="123">
        <f>Inputs!I71*Inputs!I474</f>
        <v>0</v>
      </c>
      <c r="J136" s="123">
        <f>Inputs!J71*Inputs!J474</f>
        <v>0</v>
      </c>
    </row>
    <row r="137" spans="1:12" ht="15" outlineLevel="1" thickBot="1" x14ac:dyDescent="0.4">
      <c r="A137" s="138"/>
      <c r="C137" s="168" t="s">
        <v>74</v>
      </c>
      <c r="E137" s="145">
        <f>SUM(E134:E136)</f>
        <v>0</v>
      </c>
      <c r="F137" s="145">
        <f t="shared" ref="F137:J137" si="45">SUM(F134:F136)</f>
        <v>0</v>
      </c>
      <c r="G137" s="145">
        <f t="shared" si="45"/>
        <v>0</v>
      </c>
      <c r="H137" s="145">
        <f t="shared" si="45"/>
        <v>0</v>
      </c>
      <c r="I137" s="145">
        <f t="shared" si="45"/>
        <v>0</v>
      </c>
      <c r="J137" s="145">
        <f t="shared" si="45"/>
        <v>0</v>
      </c>
    </row>
    <row r="138" spans="1:12" outlineLevel="1" x14ac:dyDescent="0.35">
      <c r="A138" s="138"/>
      <c r="B138" s="158"/>
    </row>
    <row r="139" spans="1:12" outlineLevel="1" x14ac:dyDescent="0.35">
      <c r="A139" s="138"/>
      <c r="B139" s="162" t="s">
        <v>441</v>
      </c>
      <c r="C139" s="169"/>
      <c r="E139" s="170">
        <f>E137-E132</f>
        <v>-1336049.6143390676</v>
      </c>
      <c r="F139" s="170">
        <f t="shared" ref="F139:J139" si="46">F137-F132</f>
        <v>-1353329.6335618957</v>
      </c>
      <c r="G139" s="170">
        <f t="shared" si="46"/>
        <v>-1271309.2968581002</v>
      </c>
      <c r="H139" s="170">
        <f t="shared" si="46"/>
        <v>-1235036.5451672268</v>
      </c>
      <c r="I139" s="170">
        <f t="shared" si="46"/>
        <v>-1211322.3121385537</v>
      </c>
      <c r="J139" s="170">
        <f t="shared" si="46"/>
        <v>-1188500.7262795521</v>
      </c>
    </row>
    <row r="140" spans="1:12" outlineLevel="1" x14ac:dyDescent="0.35">
      <c r="A140" s="138"/>
      <c r="B140" s="162" t="s">
        <v>430</v>
      </c>
      <c r="C140" s="169"/>
      <c r="D140" s="97"/>
      <c r="E140" s="170">
        <f>E139*E$8</f>
        <v>29393.091515459484</v>
      </c>
      <c r="F140" s="170">
        <f t="shared" ref="F140:J140" si="47">F139*F$8</f>
        <v>29773.251938361704</v>
      </c>
      <c r="G140" s="170">
        <f t="shared" si="47"/>
        <v>27968.804530878202</v>
      </c>
      <c r="H140" s="170">
        <f t="shared" si="47"/>
        <v>27170.803993678986</v>
      </c>
      <c r="I140" s="170">
        <f t="shared" si="47"/>
        <v>26649.09086704818</v>
      </c>
      <c r="J140" s="170">
        <f t="shared" si="47"/>
        <v>26147.015978150146</v>
      </c>
      <c r="L140" s="97"/>
    </row>
    <row r="141" spans="1:12" ht="15" outlineLevel="1" thickBot="1" x14ac:dyDescent="0.4">
      <c r="A141" s="138"/>
      <c r="B141" s="162" t="s">
        <v>440</v>
      </c>
      <c r="C141" s="169"/>
      <c r="D141" s="97" t="s">
        <v>47</v>
      </c>
      <c r="E141" s="145">
        <f>SUM(E139,E140)</f>
        <v>-1306656.522823608</v>
      </c>
      <c r="F141" s="145">
        <f t="shared" ref="F141:J141" si="48">SUM(F139,F140)</f>
        <v>-1323556.381623534</v>
      </c>
      <c r="G141" s="145">
        <f t="shared" si="48"/>
        <v>-1243340.4923272221</v>
      </c>
      <c r="H141" s="145">
        <f t="shared" si="48"/>
        <v>-1207865.7411735479</v>
      </c>
      <c r="I141" s="145">
        <f t="shared" si="48"/>
        <v>-1184673.2212715056</v>
      </c>
      <c r="J141" s="145">
        <f t="shared" si="48"/>
        <v>-1162353.710301402</v>
      </c>
      <c r="L141" s="97" t="s">
        <v>211</v>
      </c>
    </row>
    <row r="142" spans="1:12" outlineLevel="1" x14ac:dyDescent="0.35">
      <c r="A142" s="138"/>
      <c r="B142" s="162"/>
      <c r="C142" s="169"/>
      <c r="D142" s="97"/>
      <c r="E142" s="170"/>
      <c r="F142" s="170"/>
      <c r="G142" s="170"/>
      <c r="H142" s="170"/>
      <c r="I142" s="170"/>
      <c r="J142" s="170"/>
      <c r="L142" s="97"/>
    </row>
    <row r="143" spans="1:12" outlineLevel="1" x14ac:dyDescent="0.35">
      <c r="A143" s="138"/>
      <c r="B143" s="162" t="s">
        <v>350</v>
      </c>
      <c r="C143" s="169"/>
      <c r="D143" s="97"/>
      <c r="E143" s="170">
        <f>E141*(E$7-1)</f>
        <v>-310087.59388704214</v>
      </c>
      <c r="F143" s="170">
        <f t="shared" ref="F143:J143" si="49">F141*(F$7-1)</f>
        <v>-296980.25861036236</v>
      </c>
      <c r="G143" s="170">
        <f t="shared" si="49"/>
        <v>-220105.9615695184</v>
      </c>
      <c r="H143" s="170">
        <f t="shared" si="49"/>
        <v>-133813.1634651403</v>
      </c>
      <c r="I143" s="170">
        <f t="shared" si="49"/>
        <v>-63898.618278553942</v>
      </c>
      <c r="J143" s="170">
        <f t="shared" si="49"/>
        <v>0</v>
      </c>
      <c r="K143" s="147"/>
      <c r="L143" s="97" t="s">
        <v>300</v>
      </c>
    </row>
    <row r="144" spans="1:12" ht="15" outlineLevel="1" thickBot="1" x14ac:dyDescent="0.4">
      <c r="A144" s="138"/>
      <c r="B144" s="144" t="s">
        <v>210</v>
      </c>
      <c r="C144" s="169"/>
      <c r="D144" s="97"/>
      <c r="E144" s="145">
        <f>SUM(E141,E143)</f>
        <v>-1616744.1167106503</v>
      </c>
      <c r="F144" s="145">
        <f t="shared" ref="F144:J144" si="50">SUM(F141,F143)</f>
        <v>-1620536.6402338964</v>
      </c>
      <c r="G144" s="145">
        <f t="shared" si="50"/>
        <v>-1463446.4538967405</v>
      </c>
      <c r="H144" s="145">
        <f t="shared" si="50"/>
        <v>-1341678.9046386883</v>
      </c>
      <c r="I144" s="145">
        <f t="shared" si="50"/>
        <v>-1248571.8395500595</v>
      </c>
      <c r="J144" s="145">
        <f t="shared" si="50"/>
        <v>-1162353.710301402</v>
      </c>
      <c r="K144" s="145">
        <f>SUM(E144:J144)</f>
        <v>-8453331.6653314363</v>
      </c>
    </row>
    <row r="145" spans="1:12" ht="15" outlineLevel="1" thickBot="1" x14ac:dyDescent="0.4">
      <c r="A145" s="138"/>
      <c r="B145" s="144"/>
      <c r="C145" s="169"/>
      <c r="D145" s="97"/>
      <c r="E145" s="170"/>
      <c r="F145" s="170"/>
      <c r="G145" s="170"/>
      <c r="H145" s="170"/>
      <c r="I145" s="170"/>
      <c r="J145" s="170"/>
      <c r="K145" s="147"/>
    </row>
    <row r="146" spans="1:12" ht="15" outlineLevel="1" thickBot="1" x14ac:dyDescent="0.4">
      <c r="A146" s="161"/>
      <c r="B146" s="164" t="s">
        <v>212</v>
      </c>
      <c r="C146" s="169"/>
      <c r="D146" s="97"/>
      <c r="E146" s="170"/>
      <c r="F146" s="170"/>
      <c r="G146" s="170"/>
      <c r="H146" s="170"/>
      <c r="I146" s="170"/>
      <c r="J146" s="170"/>
    </row>
    <row r="147" spans="1:12" ht="14.5" customHeight="1" outlineLevel="1" x14ac:dyDescent="0.35">
      <c r="A147" s="138"/>
      <c r="B147" s="153"/>
      <c r="C147" s="154" t="s">
        <v>76</v>
      </c>
      <c r="E147" s="123">
        <f>Inputs!E75*Inputs!E470</f>
        <v>700892.31347978755</v>
      </c>
      <c r="F147" s="123">
        <f>Inputs!F75*Inputs!F470</f>
        <v>509966.36753874412</v>
      </c>
      <c r="G147" s="123">
        <f>Inputs!G75*Inputs!G470</f>
        <v>432774.60779622965</v>
      </c>
      <c r="H147" s="123">
        <f>Inputs!H75*Inputs!H470</f>
        <v>195940.66102799462</v>
      </c>
      <c r="I147" s="123">
        <f>Inputs!I75*Inputs!I470</f>
        <v>195836.8360727671</v>
      </c>
      <c r="J147" s="123">
        <f>Inputs!J75*Inputs!J470</f>
        <v>210632.61844201095</v>
      </c>
    </row>
    <row r="148" spans="1:12" outlineLevel="1" x14ac:dyDescent="0.35">
      <c r="A148" s="138"/>
      <c r="C148" s="154" t="s">
        <v>78</v>
      </c>
      <c r="E148" s="123">
        <f>Inputs!E76*Inputs!E471</f>
        <v>13642.676515484794</v>
      </c>
      <c r="F148" s="123">
        <f>Inputs!F76*Inputs!F471</f>
        <v>11540.146060522113</v>
      </c>
      <c r="G148" s="123">
        <f>Inputs!G76*Inputs!G471</f>
        <v>12451.569806330472</v>
      </c>
      <c r="H148" s="123">
        <f>Inputs!H76*Inputs!H471</f>
        <v>9617.3579772159264</v>
      </c>
      <c r="I148" s="123">
        <f>Inputs!I76*Inputs!I471</f>
        <v>10533.760559508113</v>
      </c>
      <c r="J148" s="123">
        <f>Inputs!J76*Inputs!J471</f>
        <v>8693.5378828546363</v>
      </c>
    </row>
    <row r="149" spans="1:12" outlineLevel="1" x14ac:dyDescent="0.35">
      <c r="A149" s="138"/>
      <c r="B149" s="156" t="s">
        <v>213</v>
      </c>
      <c r="C149" s="154" t="s">
        <v>79</v>
      </c>
      <c r="E149" s="123">
        <f>Inputs!E77*Inputs!E475</f>
        <v>1229473.0913564106</v>
      </c>
      <c r="F149" s="123">
        <f>Inputs!F77*Inputs!F475</f>
        <v>1650550.3939114357</v>
      </c>
      <c r="G149" s="123">
        <f>Inputs!G77*Inputs!G475</f>
        <v>2174023.4363871422</v>
      </c>
      <c r="H149" s="123">
        <f>Inputs!H77*Inputs!H475</f>
        <v>2239694.6536300806</v>
      </c>
      <c r="I149" s="123">
        <f>Inputs!I77*Inputs!I475</f>
        <v>1636176.4599878839</v>
      </c>
      <c r="J149" s="123">
        <f>Inputs!J77*Inputs!J475</f>
        <v>1455648.7754421812</v>
      </c>
    </row>
    <row r="150" spans="1:12" ht="15" outlineLevel="1" thickBot="1" x14ac:dyDescent="0.4">
      <c r="A150" s="138"/>
      <c r="C150" s="168" t="s">
        <v>74</v>
      </c>
      <c r="D150" s="1"/>
      <c r="E150" s="145">
        <f>SUM(E147:E149)</f>
        <v>1944008.081351683</v>
      </c>
      <c r="F150" s="145">
        <f t="shared" ref="F150:J150" si="51">SUM(F147:F149)</f>
        <v>2172056.907510702</v>
      </c>
      <c r="G150" s="145">
        <f t="shared" si="51"/>
        <v>2619249.6139897024</v>
      </c>
      <c r="H150" s="145">
        <f t="shared" si="51"/>
        <v>2445252.6726352912</v>
      </c>
      <c r="I150" s="145">
        <f t="shared" si="51"/>
        <v>1842547.0566201592</v>
      </c>
      <c r="J150" s="145">
        <f t="shared" si="51"/>
        <v>1674974.9317670467</v>
      </c>
    </row>
    <row r="151" spans="1:12" outlineLevel="1" x14ac:dyDescent="0.35">
      <c r="A151" s="138"/>
      <c r="C151" s="154"/>
    </row>
    <row r="152" spans="1:12" outlineLevel="1" x14ac:dyDescent="0.35">
      <c r="A152" s="138"/>
      <c r="C152" s="154" t="s">
        <v>76</v>
      </c>
      <c r="E152" s="123">
        <f>Inputs!E80*Inputs!E470</f>
        <v>0</v>
      </c>
      <c r="F152" s="123">
        <f>Inputs!F80*Inputs!F470</f>
        <v>0</v>
      </c>
      <c r="G152" s="123">
        <f>Inputs!G80*Inputs!G470</f>
        <v>0</v>
      </c>
      <c r="H152" s="123">
        <f>Inputs!H80*Inputs!H470</f>
        <v>0</v>
      </c>
      <c r="I152" s="123">
        <f>Inputs!I80*Inputs!I470</f>
        <v>0</v>
      </c>
      <c r="J152" s="123">
        <f>Inputs!J80*Inputs!J470</f>
        <v>0</v>
      </c>
    </row>
    <row r="153" spans="1:12" outlineLevel="1" x14ac:dyDescent="0.35">
      <c r="A153" s="138"/>
      <c r="B153" s="156"/>
      <c r="C153" s="154" t="s">
        <v>78</v>
      </c>
      <c r="E153" s="123">
        <f>Inputs!E81*Inputs!E471</f>
        <v>0</v>
      </c>
      <c r="F153" s="123">
        <f>Inputs!F81*Inputs!F471</f>
        <v>0</v>
      </c>
      <c r="G153" s="123">
        <f>Inputs!G81*Inputs!G471</f>
        <v>0</v>
      </c>
      <c r="H153" s="123">
        <f>Inputs!H81*Inputs!H471</f>
        <v>0</v>
      </c>
      <c r="I153" s="123">
        <f>Inputs!I81*Inputs!I471</f>
        <v>0</v>
      </c>
      <c r="J153" s="123">
        <f>Inputs!J81*Inputs!J471</f>
        <v>0</v>
      </c>
    </row>
    <row r="154" spans="1:12" outlineLevel="1" x14ac:dyDescent="0.35">
      <c r="A154" s="138"/>
      <c r="B154" s="156" t="s">
        <v>214</v>
      </c>
      <c r="C154" s="154" t="s">
        <v>79</v>
      </c>
      <c r="E154" s="123">
        <f>Inputs!E82*Inputs!E475</f>
        <v>0</v>
      </c>
      <c r="F154" s="123">
        <f>Inputs!F82*Inputs!F475</f>
        <v>0</v>
      </c>
      <c r="G154" s="123">
        <f>Inputs!G82*Inputs!G475</f>
        <v>0</v>
      </c>
      <c r="H154" s="123">
        <f>Inputs!H82*Inputs!H475</f>
        <v>0</v>
      </c>
      <c r="I154" s="123">
        <f>Inputs!I82*Inputs!I475</f>
        <v>0</v>
      </c>
      <c r="J154" s="123">
        <f>Inputs!J82*Inputs!J475</f>
        <v>0</v>
      </c>
    </row>
    <row r="155" spans="1:12" ht="15" outlineLevel="1" thickBot="1" x14ac:dyDescent="0.4">
      <c r="A155" s="138"/>
      <c r="C155" s="168" t="s">
        <v>74</v>
      </c>
      <c r="E155" s="145">
        <f>SUM(E152:E154)</f>
        <v>0</v>
      </c>
      <c r="F155" s="145">
        <f t="shared" ref="F155:J155" si="52">SUM(F152:F154)</f>
        <v>0</v>
      </c>
      <c r="G155" s="145">
        <f t="shared" si="52"/>
        <v>0</v>
      </c>
      <c r="H155" s="145">
        <f t="shared" si="52"/>
        <v>0</v>
      </c>
      <c r="I155" s="145">
        <f t="shared" si="52"/>
        <v>0</v>
      </c>
      <c r="J155" s="145">
        <f t="shared" si="52"/>
        <v>0</v>
      </c>
    </row>
    <row r="156" spans="1:12" outlineLevel="1" x14ac:dyDescent="0.35">
      <c r="A156" s="138"/>
      <c r="B156" s="158"/>
    </row>
    <row r="157" spans="1:12" outlineLevel="1" x14ac:dyDescent="0.35">
      <c r="A157" s="138"/>
      <c r="B157" s="162" t="s">
        <v>441</v>
      </c>
      <c r="E157" s="170">
        <f>E155-E150</f>
        <v>-1944008.081351683</v>
      </c>
      <c r="F157" s="170">
        <f t="shared" ref="F157:J157" si="53">F155-F150</f>
        <v>-2172056.907510702</v>
      </c>
      <c r="G157" s="170">
        <f t="shared" si="53"/>
        <v>-2619249.6139897024</v>
      </c>
      <c r="H157" s="170">
        <f t="shared" si="53"/>
        <v>-2445252.6726352912</v>
      </c>
      <c r="I157" s="170">
        <f t="shared" si="53"/>
        <v>-1842547.0566201592</v>
      </c>
      <c r="J157" s="170">
        <f t="shared" si="53"/>
        <v>-1674974.9317670467</v>
      </c>
    </row>
    <row r="158" spans="1:12" outlineLevel="1" x14ac:dyDescent="0.35">
      <c r="A158" s="138"/>
      <c r="B158" s="162" t="s">
        <v>430</v>
      </c>
      <c r="D158" s="97"/>
      <c r="E158" s="170">
        <f>E157*E$8</f>
        <v>42768.177789737027</v>
      </c>
      <c r="F158" s="170">
        <f t="shared" ref="F158:J158" si="54">F157*F$8</f>
        <v>47785.251965235439</v>
      </c>
      <c r="G158" s="170">
        <f t="shared" si="54"/>
        <v>57623.491507773448</v>
      </c>
      <c r="H158" s="170">
        <f t="shared" si="54"/>
        <v>53795.558797976402</v>
      </c>
      <c r="I158" s="170">
        <f t="shared" si="54"/>
        <v>40536.035245643499</v>
      </c>
      <c r="J158" s="170">
        <f t="shared" si="54"/>
        <v>36849.448498875026</v>
      </c>
      <c r="L158" s="97"/>
    </row>
    <row r="159" spans="1:12" ht="15" outlineLevel="1" thickBot="1" x14ac:dyDescent="0.4">
      <c r="A159" s="138"/>
      <c r="B159" s="162" t="s">
        <v>440</v>
      </c>
      <c r="D159" s="97" t="s">
        <v>47</v>
      </c>
      <c r="E159" s="145">
        <f>SUM(E157,E158)</f>
        <v>-1901239.903561946</v>
      </c>
      <c r="F159" s="145">
        <f t="shared" ref="F159:J159" si="55">SUM(F157,F158)</f>
        <v>-2124271.6555454666</v>
      </c>
      <c r="G159" s="145">
        <f t="shared" si="55"/>
        <v>-2561626.1224819291</v>
      </c>
      <c r="H159" s="145">
        <f t="shared" si="55"/>
        <v>-2391457.1138373148</v>
      </c>
      <c r="I159" s="145">
        <f t="shared" si="55"/>
        <v>-1802011.0213745157</v>
      </c>
      <c r="J159" s="145">
        <f t="shared" si="55"/>
        <v>-1638125.4832681715</v>
      </c>
      <c r="L159" s="97" t="s">
        <v>211</v>
      </c>
    </row>
    <row r="160" spans="1:12" outlineLevel="1" x14ac:dyDescent="0.35">
      <c r="A160" s="138"/>
      <c r="B160" s="162"/>
      <c r="D160" s="97"/>
      <c r="E160" s="170"/>
      <c r="F160" s="170"/>
      <c r="G160" s="170"/>
      <c r="H160" s="170"/>
      <c r="I160" s="170"/>
      <c r="J160" s="170"/>
      <c r="L160" s="97"/>
    </row>
    <row r="161" spans="1:12" outlineLevel="1" x14ac:dyDescent="0.35">
      <c r="A161" s="138"/>
      <c r="B161" s="162" t="s">
        <v>350</v>
      </c>
      <c r="E161" s="170">
        <f>E159*(E$7-1)</f>
        <v>-451190.42135386198</v>
      </c>
      <c r="F161" s="170">
        <f t="shared" ref="F161:J161" si="56">F159*(F$7-1)</f>
        <v>-476645.1617638726</v>
      </c>
      <c r="G161" s="170">
        <f t="shared" si="56"/>
        <v>-453479.3038189683</v>
      </c>
      <c r="H161" s="170">
        <f t="shared" si="56"/>
        <v>-264937.095891857</v>
      </c>
      <c r="I161" s="170">
        <f t="shared" si="56"/>
        <v>-97196.435541078143</v>
      </c>
      <c r="J161" s="170">
        <f t="shared" si="56"/>
        <v>0</v>
      </c>
      <c r="K161" s="147"/>
      <c r="L161" s="97" t="s">
        <v>300</v>
      </c>
    </row>
    <row r="162" spans="1:12" ht="15" outlineLevel="1" thickBot="1" x14ac:dyDescent="0.4">
      <c r="A162" s="138"/>
      <c r="B162" s="144" t="s">
        <v>215</v>
      </c>
      <c r="C162" s="169"/>
      <c r="E162" s="145">
        <f>SUM(E159,E161)</f>
        <v>-2352430.3249158082</v>
      </c>
      <c r="F162" s="145">
        <f t="shared" ref="F162:J162" si="57">SUM(F159,F161)</f>
        <v>-2600916.8173093391</v>
      </c>
      <c r="G162" s="145">
        <f t="shared" si="57"/>
        <v>-3015105.4263008973</v>
      </c>
      <c r="H162" s="145">
        <f t="shared" si="57"/>
        <v>-2656394.2097291718</v>
      </c>
      <c r="I162" s="145">
        <f t="shared" si="57"/>
        <v>-1899207.4569155939</v>
      </c>
      <c r="J162" s="145">
        <f t="shared" si="57"/>
        <v>-1638125.4832681715</v>
      </c>
      <c r="K162" s="145">
        <f>SUM(E162:J162)</f>
        <v>-14162179.718438983</v>
      </c>
    </row>
    <row r="163" spans="1:12" ht="15" outlineLevel="1" thickBot="1" x14ac:dyDescent="0.4">
      <c r="A163" s="138"/>
      <c r="B163" s="144"/>
      <c r="C163" s="169"/>
      <c r="D163" s="97"/>
      <c r="E163" s="170"/>
      <c r="F163" s="170"/>
      <c r="G163" s="170"/>
      <c r="H163" s="170"/>
      <c r="I163" s="170"/>
      <c r="J163" s="170"/>
      <c r="K163" s="147"/>
    </row>
    <row r="164" spans="1:12" ht="15" outlineLevel="1" thickBot="1" x14ac:dyDescent="0.4">
      <c r="A164" s="161"/>
      <c r="B164" s="164" t="s">
        <v>216</v>
      </c>
      <c r="C164" s="169"/>
      <c r="D164" s="97"/>
      <c r="E164" s="170"/>
      <c r="F164" s="170"/>
      <c r="G164" s="170"/>
      <c r="H164" s="170"/>
      <c r="I164" s="170"/>
      <c r="J164" s="170"/>
    </row>
    <row r="165" spans="1:12" outlineLevel="1" x14ac:dyDescent="0.35">
      <c r="A165" s="138"/>
      <c r="B165" s="153"/>
      <c r="C165" s="154" t="s">
        <v>76</v>
      </c>
      <c r="E165" s="123">
        <f>Inputs!E87*Inputs!E472</f>
        <v>168693.46749071829</v>
      </c>
      <c r="F165" s="123">
        <f>Inputs!F87*Inputs!F472</f>
        <v>172209.61777414082</v>
      </c>
      <c r="G165" s="123">
        <f>Inputs!G87*Inputs!G472</f>
        <v>177563.48195249794</v>
      </c>
      <c r="H165" s="123">
        <f>Inputs!H87*Inputs!H472</f>
        <v>181612.73853596495</v>
      </c>
      <c r="I165" s="123">
        <f>Inputs!I87*Inputs!I472</f>
        <v>185580.45182897474</v>
      </c>
      <c r="J165" s="123">
        <f>Inputs!J87*Inputs!J472</f>
        <v>189469.65354530225</v>
      </c>
    </row>
    <row r="166" spans="1:12" outlineLevel="1" x14ac:dyDescent="0.35">
      <c r="A166" s="138"/>
      <c r="C166" s="154" t="s">
        <v>78</v>
      </c>
      <c r="E166" s="123">
        <f>Inputs!E88*Inputs!E473</f>
        <v>0</v>
      </c>
      <c r="F166" s="123">
        <f>Inputs!F88*Inputs!F473</f>
        <v>0</v>
      </c>
      <c r="G166" s="123">
        <f>Inputs!G88*Inputs!G473</f>
        <v>0</v>
      </c>
      <c r="H166" s="123">
        <f>Inputs!H88*Inputs!H473</f>
        <v>0</v>
      </c>
      <c r="I166" s="123">
        <f>Inputs!I88*Inputs!I473</f>
        <v>0</v>
      </c>
      <c r="J166" s="123">
        <f>Inputs!J88*Inputs!J473</f>
        <v>0</v>
      </c>
    </row>
    <row r="167" spans="1:12" outlineLevel="1" x14ac:dyDescent="0.35">
      <c r="A167" s="138"/>
      <c r="B167" s="156" t="s">
        <v>217</v>
      </c>
      <c r="C167" s="154" t="s">
        <v>79</v>
      </c>
      <c r="E167" s="123">
        <f>Inputs!E89*Inputs!E476</f>
        <v>772940.15690686903</v>
      </c>
      <c r="F167" s="123">
        <f>Inputs!F89*Inputs!F476</f>
        <v>789050.88005580357</v>
      </c>
      <c r="G167" s="123">
        <f>Inputs!G89*Inputs!G476</f>
        <v>813581.86326240061</v>
      </c>
      <c r="H167" s="123">
        <f>Inputs!H89*Inputs!H476</f>
        <v>832135.23741219298</v>
      </c>
      <c r="I167" s="123">
        <f>Inputs!I89*Inputs!I476</f>
        <v>850314.9866394666</v>
      </c>
      <c r="J167" s="123">
        <f>Inputs!J89*Inputs!J476</f>
        <v>868135.0020175135</v>
      </c>
    </row>
    <row r="168" spans="1:12" ht="15" outlineLevel="1" thickBot="1" x14ac:dyDescent="0.4">
      <c r="A168" s="138"/>
      <c r="C168" s="168" t="s">
        <v>74</v>
      </c>
      <c r="D168" s="1"/>
      <c r="E168" s="145">
        <f>SUM(E165:E167)</f>
        <v>941633.62439758726</v>
      </c>
      <c r="F168" s="145">
        <f t="shared" ref="F168:J168" si="58">SUM(F165:F167)</f>
        <v>961260.49782994436</v>
      </c>
      <c r="G168" s="145">
        <f t="shared" si="58"/>
        <v>991145.34521489858</v>
      </c>
      <c r="H168" s="145">
        <f t="shared" si="58"/>
        <v>1013747.975948158</v>
      </c>
      <c r="I168" s="145">
        <f t="shared" si="58"/>
        <v>1035895.4384684414</v>
      </c>
      <c r="J168" s="145">
        <f t="shared" si="58"/>
        <v>1057604.6555628157</v>
      </c>
    </row>
    <row r="169" spans="1:12" outlineLevel="1" x14ac:dyDescent="0.35">
      <c r="A169" s="138"/>
      <c r="C169" s="154"/>
    </row>
    <row r="170" spans="1:12" outlineLevel="1" x14ac:dyDescent="0.35">
      <c r="A170" s="138"/>
      <c r="C170" s="154" t="s">
        <v>76</v>
      </c>
      <c r="E170" s="123">
        <f>Inputs!E92*Inputs!E472</f>
        <v>0</v>
      </c>
      <c r="F170" s="123">
        <f>Inputs!F92*Inputs!F472</f>
        <v>0</v>
      </c>
      <c r="G170" s="123">
        <f>Inputs!G92*Inputs!G472</f>
        <v>0</v>
      </c>
      <c r="H170" s="123">
        <f>Inputs!H92*Inputs!H472</f>
        <v>0</v>
      </c>
      <c r="I170" s="123">
        <f>Inputs!I92*Inputs!I472</f>
        <v>0</v>
      </c>
      <c r="J170" s="123">
        <f>Inputs!J92*Inputs!J472</f>
        <v>0</v>
      </c>
    </row>
    <row r="171" spans="1:12" outlineLevel="1" x14ac:dyDescent="0.35">
      <c r="A171" s="138"/>
      <c r="B171" s="156"/>
      <c r="C171" s="154" t="s">
        <v>78</v>
      </c>
      <c r="E171" s="123">
        <f>Inputs!E93*Inputs!E473</f>
        <v>0</v>
      </c>
      <c r="F171" s="123">
        <f>Inputs!F93*Inputs!F473</f>
        <v>0</v>
      </c>
      <c r="G171" s="123">
        <f>Inputs!G93*Inputs!G473</f>
        <v>0</v>
      </c>
      <c r="H171" s="123">
        <f>Inputs!H93*Inputs!H473</f>
        <v>0</v>
      </c>
      <c r="I171" s="123">
        <f>Inputs!I93*Inputs!I473</f>
        <v>0</v>
      </c>
      <c r="J171" s="123">
        <f>Inputs!J93*Inputs!J473</f>
        <v>0</v>
      </c>
    </row>
    <row r="172" spans="1:12" outlineLevel="1" x14ac:dyDescent="0.35">
      <c r="A172" s="138"/>
      <c r="B172" s="156" t="s">
        <v>218</v>
      </c>
      <c r="C172" s="154" t="s">
        <v>79</v>
      </c>
      <c r="E172" s="123">
        <f>Inputs!E94*Inputs!E476</f>
        <v>0</v>
      </c>
      <c r="F172" s="123">
        <f>Inputs!F94*Inputs!F476</f>
        <v>0</v>
      </c>
      <c r="G172" s="123">
        <f>Inputs!G94*Inputs!G476</f>
        <v>0</v>
      </c>
      <c r="H172" s="123">
        <f>Inputs!H94*Inputs!H476</f>
        <v>0</v>
      </c>
      <c r="I172" s="123">
        <f>Inputs!I94*Inputs!I476</f>
        <v>0</v>
      </c>
      <c r="J172" s="123">
        <f>Inputs!J94*Inputs!J476</f>
        <v>0</v>
      </c>
    </row>
    <row r="173" spans="1:12" ht="15" outlineLevel="1" thickBot="1" x14ac:dyDescent="0.4">
      <c r="A173" s="138"/>
      <c r="C173" s="168" t="s">
        <v>74</v>
      </c>
      <c r="E173" s="145">
        <f>SUM(E170:E172)</f>
        <v>0</v>
      </c>
      <c r="F173" s="145">
        <f t="shared" ref="F173:J173" si="59">SUM(F170:F172)</f>
        <v>0</v>
      </c>
      <c r="G173" s="145">
        <f t="shared" si="59"/>
        <v>0</v>
      </c>
      <c r="H173" s="145">
        <f t="shared" si="59"/>
        <v>0</v>
      </c>
      <c r="I173" s="145">
        <f t="shared" si="59"/>
        <v>0</v>
      </c>
      <c r="J173" s="145">
        <f t="shared" si="59"/>
        <v>0</v>
      </c>
    </row>
    <row r="174" spans="1:12" outlineLevel="1" x14ac:dyDescent="0.35">
      <c r="A174" s="138"/>
      <c r="B174" s="158"/>
    </row>
    <row r="175" spans="1:12" outlineLevel="1" x14ac:dyDescent="0.35">
      <c r="A175" s="138"/>
      <c r="B175" s="162" t="s">
        <v>441</v>
      </c>
      <c r="E175" s="170">
        <f>E173-E168</f>
        <v>-941633.62439758726</v>
      </c>
      <c r="F175" s="170">
        <f t="shared" ref="F175:J175" si="60">F173-F168</f>
        <v>-961260.49782994436</v>
      </c>
      <c r="G175" s="170">
        <f t="shared" si="60"/>
        <v>-991145.34521489858</v>
      </c>
      <c r="H175" s="170">
        <f t="shared" si="60"/>
        <v>-1013747.975948158</v>
      </c>
      <c r="I175" s="170">
        <f t="shared" si="60"/>
        <v>-1035895.4384684414</v>
      </c>
      <c r="J175" s="170">
        <f t="shared" si="60"/>
        <v>-1057604.6555628157</v>
      </c>
    </row>
    <row r="176" spans="1:12" outlineLevel="1" x14ac:dyDescent="0.35">
      <c r="A176" s="138"/>
      <c r="B176" s="162" t="s">
        <v>430</v>
      </c>
      <c r="D176" s="97"/>
      <c r="E176" s="170">
        <f>E175*E$8</f>
        <v>20715.939736746917</v>
      </c>
      <c r="F176" s="170">
        <f t="shared" ref="F176:J176" si="61">F175*F$8</f>
        <v>21147.730952258775</v>
      </c>
      <c r="G176" s="170">
        <f t="shared" si="61"/>
        <v>21805.197594727768</v>
      </c>
      <c r="H176" s="170">
        <f t="shared" si="61"/>
        <v>22302.455470859473</v>
      </c>
      <c r="I176" s="170">
        <f t="shared" si="61"/>
        <v>22789.699646305708</v>
      </c>
      <c r="J176" s="170">
        <f t="shared" si="61"/>
        <v>23267.302422381945</v>
      </c>
      <c r="L176" s="97"/>
    </row>
    <row r="177" spans="1:18" ht="15" outlineLevel="1" thickBot="1" x14ac:dyDescent="0.4">
      <c r="A177" s="138"/>
      <c r="B177" s="162" t="s">
        <v>440</v>
      </c>
      <c r="D177" s="97" t="s">
        <v>47</v>
      </c>
      <c r="E177" s="145">
        <f>SUM(E175,E176)</f>
        <v>-920917.68466084031</v>
      </c>
      <c r="F177" s="145">
        <f t="shared" ref="F177:J177" si="62">SUM(F175,F176)</f>
        <v>-940112.76687768556</v>
      </c>
      <c r="G177" s="145">
        <f t="shared" si="62"/>
        <v>-969340.14762017084</v>
      </c>
      <c r="H177" s="145">
        <f t="shared" si="62"/>
        <v>-991445.52047729853</v>
      </c>
      <c r="I177" s="145">
        <f t="shared" si="62"/>
        <v>-1013105.7388221356</v>
      </c>
      <c r="J177" s="145">
        <f t="shared" si="62"/>
        <v>-1034337.3531404338</v>
      </c>
      <c r="L177" s="97" t="s">
        <v>211</v>
      </c>
    </row>
    <row r="178" spans="1:18" outlineLevel="1" x14ac:dyDescent="0.35">
      <c r="A178" s="138"/>
      <c r="B178" s="162"/>
      <c r="D178" s="97"/>
      <c r="E178" s="170"/>
      <c r="F178" s="170"/>
      <c r="G178" s="170"/>
      <c r="H178" s="170"/>
      <c r="I178" s="170"/>
      <c r="J178" s="170"/>
      <c r="L178" s="97"/>
    </row>
    <row r="179" spans="1:18" outlineLevel="1" x14ac:dyDescent="0.35">
      <c r="A179" s="138"/>
      <c r="B179" s="162" t="s">
        <v>350</v>
      </c>
      <c r="E179" s="170">
        <f>E177*(E$7-1)</f>
        <v>-218546.45349905442</v>
      </c>
      <c r="F179" s="170">
        <f t="shared" ref="F179:J179" si="63">F177*(F$7-1)</f>
        <v>-210942.98399873622</v>
      </c>
      <c r="G179" s="170">
        <f t="shared" si="63"/>
        <v>-171600.25479466587</v>
      </c>
      <c r="H179" s="170">
        <f t="shared" si="63"/>
        <v>-109837.09279601784</v>
      </c>
      <c r="I179" s="170">
        <f t="shared" si="63"/>
        <v>-54644.652819388481</v>
      </c>
      <c r="J179" s="170">
        <f t="shared" si="63"/>
        <v>0</v>
      </c>
      <c r="K179" s="147"/>
      <c r="L179" s="97" t="s">
        <v>300</v>
      </c>
    </row>
    <row r="180" spans="1:18" ht="15" outlineLevel="1" thickBot="1" x14ac:dyDescent="0.4">
      <c r="A180" s="138"/>
      <c r="B180" s="144" t="s">
        <v>219</v>
      </c>
      <c r="C180" s="169"/>
      <c r="E180" s="145">
        <f>SUM(E177,E179)</f>
        <v>-1139464.1381598949</v>
      </c>
      <c r="F180" s="145">
        <f t="shared" ref="F180:J180" si="64">SUM(F177,F179)</f>
        <v>-1151055.7508764218</v>
      </c>
      <c r="G180" s="145">
        <f t="shared" si="64"/>
        <v>-1140940.4024148367</v>
      </c>
      <c r="H180" s="145">
        <f t="shared" si="64"/>
        <v>-1101282.6132733163</v>
      </c>
      <c r="I180" s="145">
        <f t="shared" si="64"/>
        <v>-1067750.3916415242</v>
      </c>
      <c r="J180" s="145">
        <f t="shared" si="64"/>
        <v>-1034337.3531404338</v>
      </c>
      <c r="K180" s="145">
        <f>SUM(E180:J180)</f>
        <v>-6634830.6495064273</v>
      </c>
    </row>
    <row r="181" spans="1:18" ht="15" thickBot="1" x14ac:dyDescent="0.4">
      <c r="A181" s="138"/>
    </row>
    <row r="182" spans="1:18" s="136" customFormat="1" ht="15" customHeight="1" thickBot="1" x14ac:dyDescent="0.4">
      <c r="A182" s="131" t="s">
        <v>170</v>
      </c>
      <c r="B182" s="133" t="s">
        <v>220</v>
      </c>
      <c r="C182" s="134"/>
      <c r="D182" s="134"/>
      <c r="E182" s="134"/>
      <c r="F182" s="134"/>
      <c r="G182" s="134"/>
      <c r="H182" s="134"/>
      <c r="I182" s="134"/>
      <c r="J182" s="135"/>
      <c r="K182"/>
      <c r="L182" s="137"/>
      <c r="P182" s="137"/>
      <c r="Q182" s="137"/>
      <c r="R182" s="137"/>
    </row>
    <row r="183" spans="1:18" outlineLevel="1" x14ac:dyDescent="0.35">
      <c r="A183" s="138"/>
    </row>
    <row r="184" spans="1:18" outlineLevel="1" x14ac:dyDescent="0.35">
      <c r="A184" s="138"/>
      <c r="C184" s="154" t="s">
        <v>52</v>
      </c>
      <c r="E184" s="123">
        <f>Inputs!E22*Inputs!E459</f>
        <v>4810347.8943047989</v>
      </c>
      <c r="F184" s="123">
        <f>Inputs!F22*Inputs!F459</f>
        <v>4925543.4630281432</v>
      </c>
      <c r="G184" s="123">
        <f>Inputs!G22*Inputs!G459</f>
        <v>4441220.7804462723</v>
      </c>
      <c r="H184" s="123">
        <f>Inputs!H22*Inputs!H459</f>
        <v>4302552.7883029412</v>
      </c>
      <c r="I184" s="123">
        <f>Inputs!I22*Inputs!I459</f>
        <v>4169058.9078934104</v>
      </c>
      <c r="J184" s="123">
        <f>Inputs!J22*Inputs!J459</f>
        <v>4040643.5685073938</v>
      </c>
    </row>
    <row r="185" spans="1:18" outlineLevel="1" x14ac:dyDescent="0.35">
      <c r="A185" s="138"/>
      <c r="B185" s="156"/>
      <c r="C185" s="154" t="s">
        <v>139</v>
      </c>
      <c r="E185" s="123">
        <f>Inputs!E23*Inputs!E460</f>
        <v>1220771.4354474742</v>
      </c>
      <c r="F185" s="123">
        <f>Inputs!F23*Inputs!F460</f>
        <v>1213395.4137089509</v>
      </c>
      <c r="G185" s="123">
        <f>Inputs!G23*Inputs!G460</f>
        <v>1221096.8662234307</v>
      </c>
      <c r="H185" s="123">
        <f>Inputs!H23*Inputs!H460</f>
        <v>1220449.8319284613</v>
      </c>
      <c r="I185" s="123">
        <f>Inputs!I23*Inputs!I460</f>
        <v>1219803.1404837528</v>
      </c>
      <c r="J185" s="123">
        <f>Inputs!J23*Inputs!J460</f>
        <v>1219156.7917076356</v>
      </c>
    </row>
    <row r="186" spans="1:18" outlineLevel="1" x14ac:dyDescent="0.35">
      <c r="A186" s="138"/>
      <c r="B186" s="156" t="s">
        <v>221</v>
      </c>
      <c r="C186" s="154" t="s">
        <v>208</v>
      </c>
      <c r="E186" s="123">
        <f>Inputs!E24*Inputs!E459</f>
        <v>416996.10229267611</v>
      </c>
      <c r="F186" s="123">
        <f>Inputs!F24*Inputs!F459</f>
        <v>414476.57060469646</v>
      </c>
      <c r="G186" s="123">
        <f>Inputs!G24*Inputs!G459</f>
        <v>417107.26426878362</v>
      </c>
      <c r="H186" s="123">
        <f>Inputs!H24*Inputs!H459</f>
        <v>357331.06941141986</v>
      </c>
      <c r="I186" s="123">
        <f>Inputs!I24*Inputs!I459</f>
        <v>357141.72697433515</v>
      </c>
      <c r="J186" s="123">
        <f>Inputs!J24*Inputs!J459</f>
        <v>356952.48486594157</v>
      </c>
    </row>
    <row r="187" spans="1:18" ht="15" outlineLevel="1" thickBot="1" x14ac:dyDescent="0.4">
      <c r="A187" s="138"/>
      <c r="C187" s="168" t="s">
        <v>74</v>
      </c>
      <c r="D187" s="1"/>
      <c r="E187" s="145">
        <f>SUM(E184:E186)</f>
        <v>6448115.4320449494</v>
      </c>
      <c r="F187" s="145">
        <f t="shared" ref="F187:J187" si="65">SUM(F184:F186)</f>
        <v>6553415.4473417904</v>
      </c>
      <c r="G187" s="145">
        <f t="shared" si="65"/>
        <v>6079424.9109384865</v>
      </c>
      <c r="H187" s="145">
        <f t="shared" si="65"/>
        <v>5880333.6896428233</v>
      </c>
      <c r="I187" s="145">
        <f t="shared" si="65"/>
        <v>5746003.7753514992</v>
      </c>
      <c r="J187" s="145">
        <f t="shared" si="65"/>
        <v>5616752.8450809717</v>
      </c>
    </row>
    <row r="188" spans="1:18" outlineLevel="1" x14ac:dyDescent="0.35">
      <c r="A188" s="138"/>
      <c r="C188" s="154"/>
    </row>
    <row r="189" spans="1:18" outlineLevel="1" x14ac:dyDescent="0.35">
      <c r="A189" s="138"/>
      <c r="C189" s="154" t="s">
        <v>52</v>
      </c>
      <c r="E189" s="123">
        <f>Inputs!E42*Inputs!E459</f>
        <v>0</v>
      </c>
      <c r="F189" s="123">
        <f>Inputs!F42*Inputs!F459</f>
        <v>0</v>
      </c>
      <c r="G189" s="123">
        <f>Inputs!G42*Inputs!G459</f>
        <v>0</v>
      </c>
      <c r="H189" s="123">
        <f>Inputs!H42*Inputs!H459</f>
        <v>0</v>
      </c>
      <c r="I189" s="123">
        <f>Inputs!I42*Inputs!I459</f>
        <v>0</v>
      </c>
      <c r="J189" s="123">
        <f>Inputs!J42*Inputs!J459</f>
        <v>0</v>
      </c>
    </row>
    <row r="190" spans="1:18" outlineLevel="1" x14ac:dyDescent="0.35">
      <c r="A190" s="138"/>
      <c r="B190" s="156"/>
      <c r="C190" s="154" t="s">
        <v>139</v>
      </c>
      <c r="E190" s="123">
        <f>Inputs!E43*Inputs!E460</f>
        <v>0</v>
      </c>
      <c r="F190" s="123">
        <f>Inputs!F43*Inputs!F460</f>
        <v>0</v>
      </c>
      <c r="G190" s="123">
        <f>Inputs!G43*Inputs!G460</f>
        <v>0</v>
      </c>
      <c r="H190" s="123">
        <f>Inputs!H43*Inputs!H460</f>
        <v>0</v>
      </c>
      <c r="I190" s="123">
        <f>Inputs!I43*Inputs!I460</f>
        <v>0</v>
      </c>
      <c r="J190" s="123">
        <f>Inputs!J43*Inputs!J460</f>
        <v>0</v>
      </c>
    </row>
    <row r="191" spans="1:18" outlineLevel="1" x14ac:dyDescent="0.35">
      <c r="A191" s="138"/>
      <c r="B191" s="156" t="s">
        <v>222</v>
      </c>
      <c r="C191" s="154" t="s">
        <v>208</v>
      </c>
      <c r="E191" s="123">
        <f>Inputs!E44*Inputs!E459</f>
        <v>0</v>
      </c>
      <c r="F191" s="123">
        <f>Inputs!F44*Inputs!F459</f>
        <v>0</v>
      </c>
      <c r="G191" s="123">
        <f>Inputs!G44*Inputs!G459</f>
        <v>0</v>
      </c>
      <c r="H191" s="123">
        <f>Inputs!H44*Inputs!H459</f>
        <v>0</v>
      </c>
      <c r="I191" s="123">
        <f>Inputs!I44*Inputs!I459</f>
        <v>0</v>
      </c>
      <c r="J191" s="123">
        <f>Inputs!J44*Inputs!J459</f>
        <v>0</v>
      </c>
    </row>
    <row r="192" spans="1:18" ht="15" outlineLevel="1" thickBot="1" x14ac:dyDescent="0.4">
      <c r="A192" s="138"/>
      <c r="C192" s="168" t="s">
        <v>74</v>
      </c>
      <c r="E192" s="145">
        <f>SUM(E189:E191)</f>
        <v>0</v>
      </c>
      <c r="F192" s="145">
        <f t="shared" ref="F192:J192" si="66">SUM(F189:F191)</f>
        <v>0</v>
      </c>
      <c r="G192" s="145">
        <f t="shared" si="66"/>
        <v>0</v>
      </c>
      <c r="H192" s="145">
        <f t="shared" si="66"/>
        <v>0</v>
      </c>
      <c r="I192" s="145">
        <f t="shared" si="66"/>
        <v>0</v>
      </c>
      <c r="J192" s="145">
        <f t="shared" si="66"/>
        <v>0</v>
      </c>
    </row>
    <row r="193" spans="1:18" outlineLevel="1" x14ac:dyDescent="0.35">
      <c r="A193" s="138"/>
    </row>
    <row r="194" spans="1:18" outlineLevel="1" x14ac:dyDescent="0.35">
      <c r="A194" s="138"/>
      <c r="B194" s="162" t="s">
        <v>441</v>
      </c>
      <c r="E194" s="170">
        <f>E192-E187</f>
        <v>-6448115.4320449494</v>
      </c>
      <c r="F194" s="170">
        <f t="shared" ref="F194:J194" si="67">F192-F187</f>
        <v>-6553415.4473417904</v>
      </c>
      <c r="G194" s="170">
        <f t="shared" si="67"/>
        <v>-6079424.9109384865</v>
      </c>
      <c r="H194" s="170">
        <f t="shared" si="67"/>
        <v>-5880333.6896428233</v>
      </c>
      <c r="I194" s="170">
        <f t="shared" si="67"/>
        <v>-5746003.7753514992</v>
      </c>
      <c r="J194" s="170">
        <f t="shared" si="67"/>
        <v>-5616752.8450809717</v>
      </c>
    </row>
    <row r="195" spans="1:18" outlineLevel="1" x14ac:dyDescent="0.35">
      <c r="A195" s="138"/>
      <c r="B195" s="162" t="s">
        <v>430</v>
      </c>
      <c r="D195" s="97"/>
      <c r="E195" s="170">
        <f>E194*E$8</f>
        <v>141858.53950498888</v>
      </c>
      <c r="F195" s="170">
        <f t="shared" ref="F195:J195" si="68">F194*F$8</f>
        <v>144175.13984151938</v>
      </c>
      <c r="G195" s="170">
        <f t="shared" si="68"/>
        <v>133747.3480406467</v>
      </c>
      <c r="H195" s="170">
        <f t="shared" si="68"/>
        <v>129367.3411721421</v>
      </c>
      <c r="I195" s="170">
        <f t="shared" si="68"/>
        <v>126412.08305773298</v>
      </c>
      <c r="J195" s="170">
        <f t="shared" si="68"/>
        <v>123568.56259178137</v>
      </c>
      <c r="L195" s="97"/>
    </row>
    <row r="196" spans="1:18" ht="15" outlineLevel="1" thickBot="1" x14ac:dyDescent="0.4">
      <c r="A196" s="138"/>
      <c r="B196" s="162" t="s">
        <v>440</v>
      </c>
      <c r="D196" s="97" t="s">
        <v>47</v>
      </c>
      <c r="E196" s="145">
        <f>SUM(E194,E195)</f>
        <v>-6306256.8925399603</v>
      </c>
      <c r="F196" s="145">
        <f t="shared" ref="F196:J196" si="69">SUM(F194,F195)</f>
        <v>-6409240.3075002711</v>
      </c>
      <c r="G196" s="145">
        <f t="shared" si="69"/>
        <v>-5945677.5628978396</v>
      </c>
      <c r="H196" s="145">
        <f t="shared" si="69"/>
        <v>-5750966.3484706813</v>
      </c>
      <c r="I196" s="145">
        <f t="shared" si="69"/>
        <v>-5619591.692293766</v>
      </c>
      <c r="J196" s="145">
        <f t="shared" si="69"/>
        <v>-5493184.2824891899</v>
      </c>
      <c r="L196" s="97" t="s">
        <v>174</v>
      </c>
    </row>
    <row r="197" spans="1:18" outlineLevel="1" x14ac:dyDescent="0.35">
      <c r="A197" s="138"/>
      <c r="B197" s="162"/>
      <c r="D197" s="97"/>
      <c r="E197" s="170"/>
      <c r="F197" s="170"/>
      <c r="G197" s="170"/>
      <c r="H197" s="170"/>
      <c r="I197" s="170"/>
      <c r="J197" s="170"/>
      <c r="L197" s="97"/>
    </row>
    <row r="198" spans="1:18" outlineLevel="1" x14ac:dyDescent="0.35">
      <c r="A198" s="138"/>
      <c r="B198" s="162" t="s">
        <v>350</v>
      </c>
      <c r="E198" s="170">
        <f>E196*(E$7-1)</f>
        <v>-1496561.6381079154</v>
      </c>
      <c r="F198" s="170">
        <f t="shared" ref="F198:J198" si="70">F196*(F$7-1)</f>
        <v>-1438108.6219255507</v>
      </c>
      <c r="G198" s="170">
        <f t="shared" si="70"/>
        <v>-1052550.8380366671</v>
      </c>
      <c r="H198" s="170">
        <f t="shared" si="70"/>
        <v>-637119.65149598313</v>
      </c>
      <c r="I198" s="170">
        <f t="shared" si="70"/>
        <v>-303108.18036539102</v>
      </c>
      <c r="J198" s="170">
        <f t="shared" si="70"/>
        <v>0</v>
      </c>
      <c r="K198" s="147"/>
      <c r="L198" s="97" t="s">
        <v>299</v>
      </c>
    </row>
    <row r="199" spans="1:18" ht="15" outlineLevel="1" thickBot="1" x14ac:dyDescent="0.4">
      <c r="A199" s="138"/>
      <c r="B199" s="144" t="s">
        <v>223</v>
      </c>
      <c r="C199" s="169"/>
      <c r="E199" s="145">
        <f>SUM(E196,E198)</f>
        <v>-7802818.5306478757</v>
      </c>
      <c r="F199" s="145">
        <f t="shared" ref="F199:J199" si="71">SUM(F196,F198)</f>
        <v>-7847348.9294258216</v>
      </c>
      <c r="G199" s="145">
        <f t="shared" si="71"/>
        <v>-6998228.4009345062</v>
      </c>
      <c r="H199" s="145">
        <f t="shared" si="71"/>
        <v>-6388085.9999666642</v>
      </c>
      <c r="I199" s="145">
        <f t="shared" si="71"/>
        <v>-5922699.872659157</v>
      </c>
      <c r="J199" s="145">
        <f t="shared" si="71"/>
        <v>-5493184.2824891899</v>
      </c>
      <c r="K199" s="145">
        <f>SUM(E199:J199)</f>
        <v>-40452366.016123213</v>
      </c>
    </row>
    <row r="200" spans="1:18" ht="15" thickBot="1" x14ac:dyDescent="0.4">
      <c r="A200" s="138"/>
    </row>
    <row r="201" spans="1:18" s="136" customFormat="1" ht="15" customHeight="1" thickBot="1" x14ac:dyDescent="0.4">
      <c r="A201" s="131" t="s">
        <v>170</v>
      </c>
      <c r="B201" s="165" t="s">
        <v>380</v>
      </c>
      <c r="C201" s="134"/>
      <c r="D201" s="134"/>
      <c r="E201" s="134"/>
      <c r="F201" s="134"/>
      <c r="G201" s="134"/>
      <c r="H201" s="134"/>
      <c r="I201" s="134"/>
      <c r="J201" s="135"/>
      <c r="K201"/>
      <c r="L201" s="137"/>
      <c r="P201" s="137"/>
      <c r="Q201" s="137"/>
      <c r="R201" s="137"/>
    </row>
    <row r="202" spans="1:18" ht="15" outlineLevel="1" thickBot="1" x14ac:dyDescent="0.4">
      <c r="A202" s="138"/>
    </row>
    <row r="203" spans="1:18" ht="15" outlineLevel="1" thickBot="1" x14ac:dyDescent="0.4">
      <c r="A203" s="138"/>
      <c r="B203" s="135" t="s">
        <v>224</v>
      </c>
    </row>
    <row r="204" spans="1:18" outlineLevel="1" x14ac:dyDescent="0.35">
      <c r="A204" s="138"/>
      <c r="C204" s="154" t="s">
        <v>57</v>
      </c>
      <c r="E204" s="123">
        <f>Inputs!E25*Inputs!E478</f>
        <v>10346.13166301779</v>
      </c>
      <c r="F204" s="123">
        <f>Inputs!F25*Inputs!F478</f>
        <v>12643.794236497788</v>
      </c>
      <c r="G204" s="123">
        <f>Inputs!G25*Inputs!G478</f>
        <v>12566.95775814823</v>
      </c>
      <c r="H204" s="123">
        <f>Inputs!H25*Inputs!H478</f>
        <v>10519.250231470864</v>
      </c>
      <c r="I204" s="123">
        <f>Inputs!I25*Inputs!I478</f>
        <v>10513.676295573234</v>
      </c>
      <c r="J204" s="123">
        <f>Inputs!J25*Inputs!J478</f>
        <v>10508.105313190419</v>
      </c>
    </row>
    <row r="205" spans="1:18" outlineLevel="1" x14ac:dyDescent="0.35">
      <c r="A205" s="138"/>
      <c r="B205" s="156"/>
      <c r="C205" s="154" t="s">
        <v>58</v>
      </c>
      <c r="E205" s="123">
        <f>Inputs!E26*Inputs!E479</f>
        <v>50655.520801611907</v>
      </c>
      <c r="F205" s="123">
        <f>Inputs!F26*Inputs!F479</f>
        <v>61905.067789500536</v>
      </c>
      <c r="G205" s="123">
        <f>Inputs!G26*Inputs!G479</f>
        <v>62297.980878342038</v>
      </c>
      <c r="H205" s="123">
        <f>Inputs!H26*Inputs!H479</f>
        <v>54072.21118059424</v>
      </c>
      <c r="I205" s="123">
        <f>Inputs!I26*Inputs!I479</f>
        <v>50768.192182450977</v>
      </c>
      <c r="J205" s="123">
        <f>Inputs!J26*Inputs!J479</f>
        <v>52378.106997765361</v>
      </c>
    </row>
    <row r="206" spans="1:18" outlineLevel="1" x14ac:dyDescent="0.35">
      <c r="A206" s="138"/>
      <c r="B206" s="156"/>
      <c r="C206" s="154" t="s">
        <v>60</v>
      </c>
      <c r="E206" s="123">
        <f>Inputs!E27*Inputs!E480</f>
        <v>23716.869107161241</v>
      </c>
      <c r="F206" s="123">
        <f>Inputs!F27*Inputs!F480</f>
        <v>26754.366323743488</v>
      </c>
      <c r="G206" s="123">
        <f>Inputs!G27*Inputs!G480</f>
        <v>26924.176988485895</v>
      </c>
      <c r="H206" s="123">
        <f>Inputs!H27*Inputs!H480</f>
        <v>22424.925347402965</v>
      </c>
      <c r="I206" s="123">
        <f>Inputs!I27*Inputs!I480</f>
        <v>22413.042837371824</v>
      </c>
      <c r="J206" s="123">
        <f>Inputs!J27*Inputs!J480</f>
        <v>22401.166623640111</v>
      </c>
    </row>
    <row r="207" spans="1:18" outlineLevel="1" x14ac:dyDescent="0.35">
      <c r="A207" s="138"/>
      <c r="B207" s="156"/>
      <c r="C207" s="154" t="s">
        <v>61</v>
      </c>
      <c r="D207" s="1"/>
      <c r="E207" s="123">
        <f>Inputs!E28*Inputs!E481</f>
        <v>19502.538594115598</v>
      </c>
      <c r="F207" s="123">
        <f>Inputs!F28*Inputs!F481</f>
        <v>19066.920321903533</v>
      </c>
      <c r="G207" s="123">
        <f>Inputs!G28*Inputs!G481</f>
        <v>23984.923206567437</v>
      </c>
      <c r="H207" s="123">
        <f>Inputs!H28*Inputs!H481</f>
        <v>19177.771268420343</v>
      </c>
      <c r="I207" s="123">
        <f>Inputs!I28*Inputs!I481</f>
        <v>19167.609359029713</v>
      </c>
      <c r="J207" s="123">
        <f>Inputs!J28*Inputs!J481</f>
        <v>16762.771229948947</v>
      </c>
    </row>
    <row r="208" spans="1:18" outlineLevel="1" x14ac:dyDescent="0.35">
      <c r="A208" s="138"/>
      <c r="B208" s="156"/>
      <c r="C208" s="154" t="s">
        <v>62</v>
      </c>
      <c r="D208" s="1"/>
      <c r="E208" s="123">
        <f>Inputs!E29*Inputs!E482</f>
        <v>17992.155680083426</v>
      </c>
      <c r="F208" s="123">
        <f>Inputs!F29*Inputs!F482</f>
        <v>27484.803221571296</v>
      </c>
      <c r="G208" s="123">
        <f>Inputs!G29*Inputs!G482</f>
        <v>22127.399990769081</v>
      </c>
      <c r="H208" s="123">
        <f>Inputs!H29*Inputs!H482</f>
        <v>22115.675133349043</v>
      </c>
      <c r="I208" s="123">
        <f>Inputs!I29*Inputs!I482</f>
        <v>22103.956488691529</v>
      </c>
      <c r="J208" s="123">
        <f>Inputs!J29*Inputs!J482</f>
        <v>22092.244053504528</v>
      </c>
    </row>
    <row r="209" spans="1:10" outlineLevel="1" x14ac:dyDescent="0.35">
      <c r="A209" s="138"/>
      <c r="B209" s="156"/>
      <c r="C209" s="154" t="s">
        <v>64</v>
      </c>
      <c r="D209" s="1"/>
      <c r="E209" s="123">
        <f>Inputs!E30*Inputs!E483</f>
        <v>6153.6021263331459</v>
      </c>
      <c r="F209" s="123">
        <f>Inputs!F30*Inputs!F483</f>
        <v>15040.380623947558</v>
      </c>
      <c r="G209" s="123">
        <f>Inputs!G30*Inputs!G483</f>
        <v>15135.842314231166</v>
      </c>
      <c r="H209" s="123">
        <f>Inputs!H30*Inputs!H483</f>
        <v>7563.9110702291746</v>
      </c>
      <c r="I209" s="123">
        <f>Inputs!I30*Inputs!I483</f>
        <v>7559.9031082059228</v>
      </c>
      <c r="J209" s="123">
        <f>Inputs!J30*Inputs!J483</f>
        <v>15111.79453983981</v>
      </c>
    </row>
    <row r="210" spans="1:10" outlineLevel="1" x14ac:dyDescent="0.35">
      <c r="A210" s="138"/>
      <c r="B210" s="171" t="s">
        <v>207</v>
      </c>
      <c r="C210" s="154" t="s">
        <v>65</v>
      </c>
      <c r="D210" s="1"/>
      <c r="E210" s="123">
        <f>Inputs!E31*Inputs!E484</f>
        <v>8824.4128881150082</v>
      </c>
      <c r="F210" s="123">
        <f>Inputs!F31*Inputs!F484</f>
        <v>10784.133089475983</v>
      </c>
      <c r="G210" s="123">
        <f>Inputs!G31*Inputs!G484</f>
        <v>21705.160530059758</v>
      </c>
      <c r="H210" s="123">
        <f>Inputs!H31*Inputs!H484</f>
        <v>10846.82970435397</v>
      </c>
      <c r="I210" s="123">
        <f>Inputs!I31*Inputs!I484</f>
        <v>10841.082190782738</v>
      </c>
      <c r="J210" s="123">
        <f>Inputs!J31*Inputs!J484</f>
        <v>10835.337722701584</v>
      </c>
    </row>
    <row r="211" spans="1:10" outlineLevel="1" x14ac:dyDescent="0.35">
      <c r="A211" s="138"/>
      <c r="B211" s="156"/>
      <c r="C211" s="154" t="s">
        <v>66</v>
      </c>
      <c r="D211" s="1"/>
      <c r="E211" s="123">
        <f>Inputs!E32*Inputs!E485</f>
        <v>12592.786015309417</v>
      </c>
      <c r="F211" s="123">
        <f>Inputs!F32*Inputs!F485</f>
        <v>15389.384209264663</v>
      </c>
      <c r="G211" s="123">
        <f>Inputs!G32*Inputs!G485</f>
        <v>15487.061034457582</v>
      </c>
      <c r="H211" s="123">
        <f>Inputs!H32*Inputs!H485</f>
        <v>15478.854757056701</v>
      </c>
      <c r="I211" s="123">
        <f>Inputs!I32*Inputs!I485</f>
        <v>15470.652827994645</v>
      </c>
      <c r="J211" s="123">
        <f>Inputs!J32*Inputs!J485</f>
        <v>15462.455244967317</v>
      </c>
    </row>
    <row r="212" spans="1:10" outlineLevel="1" x14ac:dyDescent="0.35">
      <c r="A212" s="138"/>
      <c r="C212" s="154" t="s">
        <v>68</v>
      </c>
      <c r="D212" s="1"/>
      <c r="E212" s="123">
        <f>Inputs!E33*Inputs!E486</f>
        <v>19010.417194664213</v>
      </c>
      <c r="F212" s="123">
        <f>Inputs!F33*Inputs!F486</f>
        <v>23232.238984401614</v>
      </c>
      <c r="G212" s="123">
        <f>Inputs!G33*Inputs!G486</f>
        <v>23379.694614546537</v>
      </c>
      <c r="H212" s="123">
        <f>Inputs!H33*Inputs!H486</f>
        <v>0</v>
      </c>
      <c r="I212" s="123">
        <f>Inputs!I33*Inputs!I486</f>
        <v>23354.924333379418</v>
      </c>
      <c r="J212" s="123">
        <f>Inputs!J33*Inputs!J486</f>
        <v>23342.549035875916</v>
      </c>
    </row>
    <row r="213" spans="1:10" outlineLevel="1" x14ac:dyDescent="0.35">
      <c r="A213" s="138"/>
      <c r="B213" s="156"/>
      <c r="C213" s="154" t="s">
        <v>69</v>
      </c>
      <c r="D213" s="1"/>
      <c r="E213" s="123">
        <f>Inputs!E34*Inputs!E487</f>
        <v>0</v>
      </c>
      <c r="F213" s="123">
        <f>Inputs!F34*Inputs!F487</f>
        <v>0</v>
      </c>
      <c r="G213" s="123">
        <f>Inputs!G34*Inputs!G487</f>
        <v>0</v>
      </c>
      <c r="H213" s="123">
        <f>Inputs!H34*Inputs!H487</f>
        <v>0</v>
      </c>
      <c r="I213" s="123">
        <f>Inputs!I34*Inputs!I487</f>
        <v>0</v>
      </c>
      <c r="J213" s="123">
        <f>Inputs!J34*Inputs!J487</f>
        <v>0</v>
      </c>
    </row>
    <row r="214" spans="1:10" outlineLevel="1" x14ac:dyDescent="0.35">
      <c r="A214" s="138"/>
      <c r="B214" s="156"/>
      <c r="C214" s="154" t="s">
        <v>70</v>
      </c>
      <c r="D214" s="1"/>
      <c r="E214" s="123">
        <f>Inputs!E35*Inputs!E488</f>
        <v>0</v>
      </c>
      <c r="F214" s="123">
        <f>Inputs!F35*Inputs!F488</f>
        <v>49314.799442790929</v>
      </c>
      <c r="G214" s="123">
        <f>Inputs!G35*Inputs!G488</f>
        <v>0</v>
      </c>
      <c r="H214" s="123">
        <f>Inputs!H35*Inputs!H488</f>
        <v>0</v>
      </c>
      <c r="I214" s="123">
        <f>Inputs!I35*Inputs!I488</f>
        <v>49575.222184803497</v>
      </c>
      <c r="J214" s="123">
        <f>Inputs!J35*Inputs!J488</f>
        <v>0</v>
      </c>
    </row>
    <row r="215" spans="1:10" outlineLevel="1" x14ac:dyDescent="0.35">
      <c r="A215" s="138"/>
      <c r="B215" s="156"/>
      <c r="C215" s="154" t="s">
        <v>72</v>
      </c>
      <c r="E215" s="123">
        <f>Inputs!E36*Inputs!E489</f>
        <v>0</v>
      </c>
      <c r="F215" s="123">
        <f>Inputs!F36*Inputs!F489</f>
        <v>0</v>
      </c>
      <c r="G215" s="123">
        <f>Inputs!G36*Inputs!G489</f>
        <v>0</v>
      </c>
      <c r="H215" s="123">
        <f>Inputs!H36*Inputs!H489</f>
        <v>0</v>
      </c>
      <c r="I215" s="123">
        <f>Inputs!I36*Inputs!I489</f>
        <v>0</v>
      </c>
      <c r="J215" s="123">
        <f>Inputs!J36*Inputs!J489</f>
        <v>0</v>
      </c>
    </row>
    <row r="216" spans="1:10" outlineLevel="1" x14ac:dyDescent="0.35">
      <c r="A216" s="138"/>
      <c r="B216" s="156"/>
      <c r="C216" s="154" t="s">
        <v>73</v>
      </c>
      <c r="E216" s="123">
        <f>Inputs!E37*Inputs!E490</f>
        <v>0</v>
      </c>
      <c r="F216" s="123">
        <f>Inputs!F37*Inputs!F490</f>
        <v>0</v>
      </c>
      <c r="G216" s="123">
        <f>Inputs!G37*Inputs!G490</f>
        <v>0</v>
      </c>
      <c r="H216" s="123">
        <f>Inputs!H37*Inputs!H490</f>
        <v>0</v>
      </c>
      <c r="I216" s="123">
        <f>Inputs!I37*Inputs!I490</f>
        <v>0</v>
      </c>
      <c r="J216" s="123">
        <f>Inputs!J37*Inputs!J490</f>
        <v>0</v>
      </c>
    </row>
    <row r="217" spans="1:10" ht="15" outlineLevel="1" thickBot="1" x14ac:dyDescent="0.4">
      <c r="A217" s="138"/>
      <c r="C217" s="168" t="s">
        <v>74</v>
      </c>
      <c r="E217" s="145">
        <f>SUM(E204:E216)</f>
        <v>168794.43407041175</v>
      </c>
      <c r="F217" s="145">
        <f t="shared" ref="F217:J217" si="72">SUM(F204:F216)</f>
        <v>261615.88824309735</v>
      </c>
      <c r="G217" s="145">
        <f t="shared" si="72"/>
        <v>223609.19731560774</v>
      </c>
      <c r="H217" s="145">
        <f t="shared" si="72"/>
        <v>162199.42869287726</v>
      </c>
      <c r="I217" s="145">
        <f t="shared" si="72"/>
        <v>231768.26180828351</v>
      </c>
      <c r="J217" s="145">
        <f t="shared" si="72"/>
        <v>188894.53076143397</v>
      </c>
    </row>
    <row r="218" spans="1:10" outlineLevel="1" x14ac:dyDescent="0.35">
      <c r="A218" s="138"/>
      <c r="C218" s="172"/>
    </row>
    <row r="219" spans="1:10" outlineLevel="1" x14ac:dyDescent="0.35">
      <c r="A219" s="138"/>
      <c r="B219" s="158"/>
      <c r="C219" s="172"/>
    </row>
    <row r="220" spans="1:10" outlineLevel="1" x14ac:dyDescent="0.35">
      <c r="A220" s="138"/>
      <c r="C220" s="154" t="s">
        <v>57</v>
      </c>
      <c r="E220" s="123">
        <f>Inputs!E45*Inputs!E478</f>
        <v>0</v>
      </c>
      <c r="F220" s="123">
        <f>Inputs!F45*Inputs!F478</f>
        <v>0</v>
      </c>
      <c r="G220" s="123">
        <f>Inputs!G45*Inputs!G478</f>
        <v>0</v>
      </c>
      <c r="H220" s="123">
        <f>Inputs!H45*Inputs!H478</f>
        <v>0</v>
      </c>
      <c r="I220" s="123">
        <f>Inputs!I45*Inputs!I478</f>
        <v>0</v>
      </c>
      <c r="J220" s="123">
        <f>Inputs!J45*Inputs!J478</f>
        <v>0</v>
      </c>
    </row>
    <row r="221" spans="1:10" outlineLevel="1" x14ac:dyDescent="0.35">
      <c r="A221" s="138"/>
      <c r="B221" s="156"/>
      <c r="C221" s="154" t="s">
        <v>58</v>
      </c>
      <c r="E221" s="123">
        <f>Inputs!E46*Inputs!E479</f>
        <v>0</v>
      </c>
      <c r="F221" s="123">
        <f>Inputs!F46*Inputs!F479</f>
        <v>0</v>
      </c>
      <c r="G221" s="123">
        <f>Inputs!G46*Inputs!G479</f>
        <v>0</v>
      </c>
      <c r="H221" s="123">
        <f>Inputs!H46*Inputs!H479</f>
        <v>0</v>
      </c>
      <c r="I221" s="123">
        <f>Inputs!I46*Inputs!I479</f>
        <v>0</v>
      </c>
      <c r="J221" s="123">
        <f>Inputs!J46*Inputs!J479</f>
        <v>0</v>
      </c>
    </row>
    <row r="222" spans="1:10" outlineLevel="1" x14ac:dyDescent="0.35">
      <c r="A222" s="138"/>
      <c r="B222" s="156"/>
      <c r="C222" s="154" t="s">
        <v>60</v>
      </c>
      <c r="E222" s="123">
        <f>Inputs!E47*Inputs!E480</f>
        <v>0</v>
      </c>
      <c r="F222" s="123">
        <f>Inputs!F47*Inputs!F480</f>
        <v>0</v>
      </c>
      <c r="G222" s="123">
        <f>Inputs!G47*Inputs!G480</f>
        <v>0</v>
      </c>
      <c r="H222" s="123">
        <f>Inputs!H47*Inputs!H480</f>
        <v>0</v>
      </c>
      <c r="I222" s="123">
        <f>Inputs!I47*Inputs!I480</f>
        <v>0</v>
      </c>
      <c r="J222" s="123">
        <f>Inputs!J47*Inputs!J480</f>
        <v>0</v>
      </c>
    </row>
    <row r="223" spans="1:10" outlineLevel="1" x14ac:dyDescent="0.35">
      <c r="A223" s="138"/>
      <c r="B223" s="156"/>
      <c r="C223" s="154" t="s">
        <v>61</v>
      </c>
      <c r="E223" s="123">
        <f>Inputs!E48*Inputs!E481</f>
        <v>0</v>
      </c>
      <c r="F223" s="123">
        <f>Inputs!F48*Inputs!F481</f>
        <v>0</v>
      </c>
      <c r="G223" s="123">
        <f>Inputs!G48*Inputs!G481</f>
        <v>0</v>
      </c>
      <c r="H223" s="123">
        <f>Inputs!H48*Inputs!H481</f>
        <v>0</v>
      </c>
      <c r="I223" s="123">
        <f>Inputs!I48*Inputs!I481</f>
        <v>0</v>
      </c>
      <c r="J223" s="123">
        <f>Inputs!J48*Inputs!J481</f>
        <v>0</v>
      </c>
    </row>
    <row r="224" spans="1:10" outlineLevel="1" x14ac:dyDescent="0.35">
      <c r="A224" s="138"/>
      <c r="B224" s="156"/>
      <c r="C224" s="154" t="s">
        <v>62</v>
      </c>
      <c r="E224" s="123">
        <f>Inputs!E49*Inputs!E482</f>
        <v>0</v>
      </c>
      <c r="F224" s="123">
        <f>Inputs!F49*Inputs!F482</f>
        <v>0</v>
      </c>
      <c r="G224" s="123">
        <f>Inputs!G49*Inputs!G482</f>
        <v>0</v>
      </c>
      <c r="H224" s="123">
        <f>Inputs!H49*Inputs!H482</f>
        <v>0</v>
      </c>
      <c r="I224" s="123">
        <f>Inputs!I49*Inputs!I482</f>
        <v>0</v>
      </c>
      <c r="J224" s="123">
        <f>Inputs!J49*Inputs!J482</f>
        <v>0</v>
      </c>
    </row>
    <row r="225" spans="1:12" outlineLevel="1" x14ac:dyDescent="0.35">
      <c r="A225" s="138"/>
      <c r="B225" s="156"/>
      <c r="C225" s="154" t="s">
        <v>64</v>
      </c>
      <c r="E225" s="123">
        <f>Inputs!E50*Inputs!E483</f>
        <v>0</v>
      </c>
      <c r="F225" s="123">
        <f>Inputs!F50*Inputs!F483</f>
        <v>0</v>
      </c>
      <c r="G225" s="123">
        <f>Inputs!G50*Inputs!G483</f>
        <v>0</v>
      </c>
      <c r="H225" s="123">
        <f>Inputs!H50*Inputs!H483</f>
        <v>0</v>
      </c>
      <c r="I225" s="123">
        <f>Inputs!I50*Inputs!I483</f>
        <v>0</v>
      </c>
      <c r="J225" s="123">
        <f>Inputs!J50*Inputs!J483</f>
        <v>0</v>
      </c>
    </row>
    <row r="226" spans="1:12" outlineLevel="1" x14ac:dyDescent="0.35">
      <c r="A226" s="138"/>
      <c r="B226" s="156"/>
      <c r="C226" s="154" t="s">
        <v>65</v>
      </c>
      <c r="E226" s="123">
        <f>Inputs!E51*Inputs!E484</f>
        <v>0</v>
      </c>
      <c r="F226" s="123">
        <f>Inputs!F51*Inputs!F484</f>
        <v>0</v>
      </c>
      <c r="G226" s="123">
        <f>Inputs!G51*Inputs!G484</f>
        <v>0</v>
      </c>
      <c r="H226" s="123">
        <f>Inputs!H51*Inputs!H484</f>
        <v>0</v>
      </c>
      <c r="I226" s="123">
        <f>Inputs!I51*Inputs!I484</f>
        <v>0</v>
      </c>
      <c r="J226" s="123">
        <f>Inputs!J51*Inputs!J484</f>
        <v>0</v>
      </c>
    </row>
    <row r="227" spans="1:12" outlineLevel="1" x14ac:dyDescent="0.35">
      <c r="A227" s="138"/>
      <c r="B227" s="156" t="s">
        <v>209</v>
      </c>
      <c r="C227" s="154" t="s">
        <v>66</v>
      </c>
      <c r="E227" s="123">
        <f>Inputs!E52*Inputs!E485</f>
        <v>0</v>
      </c>
      <c r="F227" s="123">
        <f>Inputs!F52*Inputs!F485</f>
        <v>0</v>
      </c>
      <c r="G227" s="123">
        <f>Inputs!G52*Inputs!G485</f>
        <v>0</v>
      </c>
      <c r="H227" s="123">
        <f>Inputs!H52*Inputs!H485</f>
        <v>0</v>
      </c>
      <c r="I227" s="123">
        <f>Inputs!I52*Inputs!I485</f>
        <v>0</v>
      </c>
      <c r="J227" s="123">
        <f>Inputs!J52*Inputs!J485</f>
        <v>0</v>
      </c>
    </row>
    <row r="228" spans="1:12" outlineLevel="1" x14ac:dyDescent="0.35">
      <c r="A228" s="138"/>
      <c r="B228" s="156"/>
      <c r="C228" s="154" t="s">
        <v>68</v>
      </c>
      <c r="E228" s="123">
        <f>Inputs!E53*Inputs!E486</f>
        <v>0</v>
      </c>
      <c r="F228" s="123">
        <f>Inputs!F53*Inputs!F486</f>
        <v>0</v>
      </c>
      <c r="G228" s="123">
        <f>Inputs!G53*Inputs!G486</f>
        <v>0</v>
      </c>
      <c r="H228" s="123">
        <f>Inputs!H53*Inputs!H486</f>
        <v>0</v>
      </c>
      <c r="I228" s="123">
        <f>Inputs!I53*Inputs!I486</f>
        <v>0</v>
      </c>
      <c r="J228" s="123">
        <f>Inputs!J53*Inputs!J486</f>
        <v>0</v>
      </c>
    </row>
    <row r="229" spans="1:12" outlineLevel="1" x14ac:dyDescent="0.35">
      <c r="A229" s="138"/>
      <c r="B229" s="156"/>
      <c r="C229" s="154" t="s">
        <v>69</v>
      </c>
      <c r="E229" s="123">
        <f>Inputs!E54*Inputs!E487</f>
        <v>0</v>
      </c>
      <c r="F229" s="123">
        <f>Inputs!F54*Inputs!F487</f>
        <v>0</v>
      </c>
      <c r="G229" s="123">
        <f>Inputs!G54*Inputs!G487</f>
        <v>0</v>
      </c>
      <c r="H229" s="123">
        <f>Inputs!H54*Inputs!H487</f>
        <v>0</v>
      </c>
      <c r="I229" s="123">
        <f>Inputs!I54*Inputs!I487</f>
        <v>0</v>
      </c>
      <c r="J229" s="123">
        <f>Inputs!J54*Inputs!J487</f>
        <v>0</v>
      </c>
    </row>
    <row r="230" spans="1:12" outlineLevel="1" x14ac:dyDescent="0.35">
      <c r="A230" s="138"/>
      <c r="B230" s="156"/>
      <c r="C230" s="154" t="s">
        <v>70</v>
      </c>
      <c r="E230" s="123">
        <f>Inputs!E55*Inputs!E488</f>
        <v>0</v>
      </c>
      <c r="F230" s="123">
        <f>Inputs!F55*Inputs!F488</f>
        <v>0</v>
      </c>
      <c r="G230" s="123">
        <f>Inputs!G55*Inputs!G488</f>
        <v>0</v>
      </c>
      <c r="H230" s="123">
        <f>Inputs!H55*Inputs!H488</f>
        <v>0</v>
      </c>
      <c r="I230" s="123">
        <f>Inputs!I55*Inputs!I488</f>
        <v>0</v>
      </c>
      <c r="J230" s="123">
        <f>Inputs!J55*Inputs!J488</f>
        <v>0</v>
      </c>
    </row>
    <row r="231" spans="1:12" outlineLevel="1" x14ac:dyDescent="0.35">
      <c r="A231" s="138"/>
      <c r="B231" s="156"/>
      <c r="C231" s="154" t="s">
        <v>72</v>
      </c>
      <c r="E231" s="123">
        <f>Inputs!E56*Inputs!E489</f>
        <v>0</v>
      </c>
      <c r="F231" s="123">
        <f>Inputs!F56*Inputs!F489</f>
        <v>0</v>
      </c>
      <c r="G231" s="123">
        <f>Inputs!G56*Inputs!G489</f>
        <v>0</v>
      </c>
      <c r="H231" s="123">
        <f>Inputs!H56*Inputs!H489</f>
        <v>0</v>
      </c>
      <c r="I231" s="123">
        <f>Inputs!I56*Inputs!I489</f>
        <v>0</v>
      </c>
      <c r="J231" s="123">
        <f>Inputs!J56*Inputs!J489</f>
        <v>0</v>
      </c>
    </row>
    <row r="232" spans="1:12" outlineLevel="1" x14ac:dyDescent="0.35">
      <c r="A232" s="138"/>
      <c r="B232" s="156"/>
      <c r="C232" s="154" t="s">
        <v>73</v>
      </c>
      <c r="E232" s="123">
        <f>Inputs!E57*Inputs!E490</f>
        <v>0</v>
      </c>
      <c r="F232" s="123">
        <f>Inputs!F57*Inputs!F490</f>
        <v>0</v>
      </c>
      <c r="G232" s="123">
        <f>Inputs!G57*Inputs!G490</f>
        <v>0</v>
      </c>
      <c r="H232" s="123">
        <f>Inputs!H57*Inputs!H490</f>
        <v>0</v>
      </c>
      <c r="I232" s="123">
        <f>Inputs!I57*Inputs!I490</f>
        <v>0</v>
      </c>
      <c r="J232" s="123">
        <f>Inputs!J57*Inputs!J490</f>
        <v>0</v>
      </c>
    </row>
    <row r="233" spans="1:12" ht="15" outlineLevel="1" thickBot="1" x14ac:dyDescent="0.4">
      <c r="A233" s="138"/>
      <c r="C233" s="168" t="s">
        <v>74</v>
      </c>
      <c r="E233" s="145">
        <f>SUM(E220:E232)</f>
        <v>0</v>
      </c>
      <c r="F233" s="145">
        <f t="shared" ref="F233:J233" si="73">SUM(F220:F232)</f>
        <v>0</v>
      </c>
      <c r="G233" s="145">
        <f t="shared" si="73"/>
        <v>0</v>
      </c>
      <c r="H233" s="145">
        <f t="shared" si="73"/>
        <v>0</v>
      </c>
      <c r="I233" s="145">
        <f t="shared" si="73"/>
        <v>0</v>
      </c>
      <c r="J233" s="145">
        <f t="shared" si="73"/>
        <v>0</v>
      </c>
    </row>
    <row r="234" spans="1:12" outlineLevel="1" x14ac:dyDescent="0.35">
      <c r="A234" s="138"/>
      <c r="C234" s="154"/>
    </row>
    <row r="235" spans="1:12" outlineLevel="1" x14ac:dyDescent="0.35">
      <c r="A235" s="138"/>
      <c r="B235" s="162" t="s">
        <v>441</v>
      </c>
      <c r="C235" s="154"/>
      <c r="E235" s="170">
        <f>E233-E217</f>
        <v>-168794.43407041175</v>
      </c>
      <c r="F235" s="170">
        <f t="shared" ref="F235:J235" si="74">F233-F217</f>
        <v>-261615.88824309735</v>
      </c>
      <c r="G235" s="170">
        <f t="shared" si="74"/>
        <v>-223609.19731560774</v>
      </c>
      <c r="H235" s="170">
        <f t="shared" si="74"/>
        <v>-162199.42869287726</v>
      </c>
      <c r="I235" s="170">
        <f t="shared" si="74"/>
        <v>-231768.26180828351</v>
      </c>
      <c r="J235" s="170">
        <f t="shared" si="74"/>
        <v>-188894.53076143397</v>
      </c>
    </row>
    <row r="236" spans="1:12" outlineLevel="1" x14ac:dyDescent="0.35">
      <c r="A236" s="138"/>
      <c r="B236" s="162" t="s">
        <v>430</v>
      </c>
      <c r="C236" s="154"/>
      <c r="D236" s="97"/>
      <c r="E236" s="170">
        <f>E235*E$8</f>
        <v>3713.4775495490585</v>
      </c>
      <c r="F236" s="170">
        <f t="shared" ref="F236:J236" si="75">F235*F$8</f>
        <v>5755.5495413481412</v>
      </c>
      <c r="G236" s="170">
        <f t="shared" si="75"/>
        <v>4919.4023409433703</v>
      </c>
      <c r="H236" s="170">
        <f t="shared" si="75"/>
        <v>3568.3874312432995</v>
      </c>
      <c r="I236" s="170">
        <f t="shared" si="75"/>
        <v>5098.9017597822367</v>
      </c>
      <c r="J236" s="170">
        <f t="shared" si="75"/>
        <v>4155.679676751547</v>
      </c>
      <c r="L236" s="97"/>
    </row>
    <row r="237" spans="1:12" ht="15" outlineLevel="1" thickBot="1" x14ac:dyDescent="0.4">
      <c r="A237" s="138"/>
      <c r="B237" s="162" t="s">
        <v>440</v>
      </c>
      <c r="C237" s="154"/>
      <c r="D237" s="97" t="s">
        <v>47</v>
      </c>
      <c r="E237" s="145">
        <f>SUM(E235,E236)</f>
        <v>-165080.9565208627</v>
      </c>
      <c r="F237" s="145">
        <f t="shared" ref="F237:J237" si="76">SUM(F235,F236)</f>
        <v>-255860.33870174919</v>
      </c>
      <c r="G237" s="145">
        <f t="shared" si="76"/>
        <v>-218689.79497466437</v>
      </c>
      <c r="H237" s="145">
        <f t="shared" si="76"/>
        <v>-158631.04126163397</v>
      </c>
      <c r="I237" s="145">
        <f t="shared" si="76"/>
        <v>-226669.36004850129</v>
      </c>
      <c r="J237" s="145">
        <f t="shared" si="76"/>
        <v>-184738.85108468242</v>
      </c>
      <c r="L237" s="97" t="s">
        <v>211</v>
      </c>
    </row>
    <row r="238" spans="1:12" outlineLevel="1" x14ac:dyDescent="0.35">
      <c r="A238" s="138"/>
      <c r="B238" s="162"/>
      <c r="C238" s="154"/>
      <c r="D238" s="97"/>
      <c r="E238" s="170"/>
      <c r="F238" s="170"/>
      <c r="G238" s="170"/>
      <c r="H238" s="170"/>
      <c r="I238" s="170"/>
      <c r="J238" s="170"/>
      <c r="L238" s="97"/>
    </row>
    <row r="239" spans="1:12" outlineLevel="1" x14ac:dyDescent="0.35">
      <c r="A239" s="138"/>
      <c r="B239" s="162" t="s">
        <v>350</v>
      </c>
      <c r="C239" s="154"/>
      <c r="E239" s="170">
        <f>E237*(E$7-1)</f>
        <v>-39175.985203447432</v>
      </c>
      <c r="F239" s="170">
        <f t="shared" ref="F239:J239" si="77">F237*(F$7-1)</f>
        <v>-57410.073806280292</v>
      </c>
      <c r="G239" s="170">
        <f t="shared" si="77"/>
        <v>-38714.19607531868</v>
      </c>
      <c r="H239" s="170">
        <f t="shared" si="77"/>
        <v>-17573.908035809192</v>
      </c>
      <c r="I239" s="170">
        <f t="shared" si="77"/>
        <v>-12226.037233827075</v>
      </c>
      <c r="J239" s="170">
        <f t="shared" si="77"/>
        <v>0</v>
      </c>
      <c r="K239" s="147"/>
      <c r="L239" s="97" t="s">
        <v>300</v>
      </c>
    </row>
    <row r="240" spans="1:12" ht="15" outlineLevel="1" thickBot="1" x14ac:dyDescent="0.4">
      <c r="A240" s="138"/>
      <c r="B240" s="144" t="s">
        <v>210</v>
      </c>
      <c r="C240" s="169"/>
      <c r="E240" s="145">
        <f>SUM(E237,E239)</f>
        <v>-204256.94172431013</v>
      </c>
      <c r="F240" s="145">
        <f t="shared" ref="F240:J240" si="78">SUM(F237,F239)</f>
        <v>-313270.41250802949</v>
      </c>
      <c r="G240" s="145">
        <f t="shared" si="78"/>
        <v>-257403.99104998304</v>
      </c>
      <c r="H240" s="145">
        <f t="shared" si="78"/>
        <v>-176204.94929744318</v>
      </c>
      <c r="I240" s="145">
        <f t="shared" si="78"/>
        <v>-238895.39728232837</v>
      </c>
      <c r="J240" s="145">
        <f t="shared" si="78"/>
        <v>-184738.85108468242</v>
      </c>
      <c r="K240" s="145">
        <f>SUM(E240:J240)</f>
        <v>-1374770.5429467766</v>
      </c>
    </row>
    <row r="241" spans="1:11" outlineLevel="1" x14ac:dyDescent="0.35">
      <c r="A241" s="138"/>
      <c r="B241" s="144"/>
      <c r="C241" s="169"/>
      <c r="D241" s="97"/>
      <c r="E241" s="170"/>
      <c r="F241" s="170"/>
      <c r="G241" s="170"/>
      <c r="H241" s="170"/>
      <c r="I241" s="170"/>
      <c r="J241" s="170"/>
      <c r="K241" s="147"/>
    </row>
    <row r="242" spans="1:11" ht="15" outlineLevel="1" thickBot="1" x14ac:dyDescent="0.4">
      <c r="A242" s="138"/>
      <c r="B242" s="144"/>
      <c r="C242" s="169"/>
      <c r="D242" s="97"/>
      <c r="E242" s="170"/>
      <c r="F242" s="170"/>
      <c r="G242" s="170"/>
      <c r="H242" s="170"/>
      <c r="I242" s="170"/>
      <c r="J242" s="170"/>
      <c r="K242" s="147"/>
    </row>
    <row r="243" spans="1:11" ht="15" outlineLevel="1" thickBot="1" x14ac:dyDescent="0.4">
      <c r="A243" s="138"/>
      <c r="B243" s="135" t="s">
        <v>225</v>
      </c>
      <c r="C243" s="169"/>
      <c r="D243" s="97"/>
      <c r="E243" s="170"/>
      <c r="F243" s="170"/>
      <c r="G243" s="170"/>
      <c r="H243" s="170"/>
      <c r="I243" s="170"/>
      <c r="J243" s="170"/>
      <c r="K243" s="147"/>
    </row>
    <row r="244" spans="1:11" ht="14.5" customHeight="1" outlineLevel="1" x14ac:dyDescent="0.35">
      <c r="A244" s="138"/>
      <c r="C244" s="154" t="s">
        <v>57</v>
      </c>
      <c r="E244" s="123">
        <f>Inputs!E100*Inputs!E492</f>
        <v>38379.481327445799</v>
      </c>
      <c r="F244" s="123">
        <f>Inputs!F100*Inputs!F492</f>
        <v>26140.977121112563</v>
      </c>
      <c r="G244" s="123">
        <f>Inputs!G100*Inputs!G492</f>
        <v>21871.429803228439</v>
      </c>
      <c r="H244" s="123">
        <f>Inputs!H100*Inputs!H492</f>
        <v>11770.683388791351</v>
      </c>
      <c r="I244" s="123">
        <f>Inputs!I100*Inputs!I492</f>
        <v>10236.596169469825</v>
      </c>
      <c r="J244" s="123">
        <f>Inputs!J100*Inputs!J492</f>
        <v>15423.110039178828</v>
      </c>
    </row>
    <row r="245" spans="1:11" outlineLevel="1" x14ac:dyDescent="0.35">
      <c r="A245" s="138"/>
      <c r="B245" s="156"/>
      <c r="C245" s="154" t="s">
        <v>58</v>
      </c>
      <c r="E245" s="123">
        <f>Inputs!E101*Inputs!E493</f>
        <v>215727.02834320389</v>
      </c>
      <c r="F245" s="123">
        <f>Inputs!F101*Inputs!F493</f>
        <v>149704.27074889667</v>
      </c>
      <c r="G245" s="123">
        <f>Inputs!G101*Inputs!G493</f>
        <v>144733.53052383417</v>
      </c>
      <c r="H245" s="123">
        <f>Inputs!H101*Inputs!H493</f>
        <v>120985.72004264731</v>
      </c>
      <c r="I245" s="123">
        <f>Inputs!I101*Inputs!I493</f>
        <v>129464.98695368323</v>
      </c>
      <c r="J245" s="123">
        <f>Inputs!J101*Inputs!J493</f>
        <v>68310.782510032062</v>
      </c>
    </row>
    <row r="246" spans="1:11" outlineLevel="1" x14ac:dyDescent="0.35">
      <c r="A246" s="138"/>
      <c r="B246" s="156"/>
      <c r="C246" s="154" t="s">
        <v>60</v>
      </c>
      <c r="E246" s="123">
        <f>Inputs!E102*Inputs!E494</f>
        <v>50152.179660950933</v>
      </c>
      <c r="F246" s="123">
        <f>Inputs!F102*Inputs!F494</f>
        <v>51253.356787572069</v>
      </c>
      <c r="G246" s="123">
        <f>Inputs!G102*Inputs!G494</f>
        <v>58644.233486955563</v>
      </c>
      <c r="H246" s="123">
        <f>Inputs!H102*Inputs!H494</f>
        <v>26834.94031319159</v>
      </c>
      <c r="I246" s="123">
        <f>Inputs!I102*Inputs!I494</f>
        <v>32467.188610761576</v>
      </c>
      <c r="J246" s="123">
        <f>Inputs!J102*Inputs!J494</f>
        <v>38093.460547093753</v>
      </c>
    </row>
    <row r="247" spans="1:11" outlineLevel="1" x14ac:dyDescent="0.35">
      <c r="A247" s="138"/>
      <c r="B247" s="156"/>
      <c r="C247" s="154" t="s">
        <v>61</v>
      </c>
      <c r="E247" s="123">
        <f>Inputs!E103*Inputs!E495</f>
        <v>40105.929197300902</v>
      </c>
      <c r="F247" s="123">
        <f>Inputs!F103*Inputs!F495</f>
        <v>43771.801795813662</v>
      </c>
      <c r="G247" s="123">
        <f>Inputs!G103*Inputs!G495</f>
        <v>44836.222972845215</v>
      </c>
      <c r="H247" s="123">
        <f>Inputs!H103*Inputs!H495</f>
        <v>24371.691585769659</v>
      </c>
      <c r="I247" s="123">
        <f>Inputs!I103*Inputs!I495</f>
        <v>22001.476473345607</v>
      </c>
      <c r="J247" s="123">
        <f>Inputs!J103*Inputs!J495</f>
        <v>24345.870305250352</v>
      </c>
    </row>
    <row r="248" spans="1:11" outlineLevel="1" x14ac:dyDescent="0.35">
      <c r="A248" s="138"/>
      <c r="B248" s="156"/>
      <c r="C248" s="154" t="s">
        <v>62</v>
      </c>
      <c r="E248" s="123">
        <f>Inputs!E104*Inputs!E496</f>
        <v>25669.672627254411</v>
      </c>
      <c r="F248" s="123">
        <f>Inputs!F104*Inputs!F496</f>
        <v>36449.3913238483</v>
      </c>
      <c r="G248" s="123">
        <f>Inputs!G104*Inputs!G496</f>
        <v>33929.681324047073</v>
      </c>
      <c r="H248" s="123">
        <f>Inputs!H104*Inputs!H496</f>
        <v>24746.377630437495</v>
      </c>
      <c r="I248" s="123">
        <f>Inputs!I104*Inputs!I496</f>
        <v>20153.030765384774</v>
      </c>
      <c r="J248" s="123">
        <f>Inputs!J104*Inputs!J496</f>
        <v>22889.036461251388</v>
      </c>
    </row>
    <row r="249" spans="1:11" outlineLevel="1" x14ac:dyDescent="0.35">
      <c r="A249" s="138"/>
      <c r="B249" s="156"/>
      <c r="C249" s="154" t="s">
        <v>64</v>
      </c>
      <c r="E249" s="123">
        <f>Inputs!E105*Inputs!E497</f>
        <v>27328.187498684372</v>
      </c>
      <c r="F249" s="123">
        <f>Inputs!F105*Inputs!F497</f>
        <v>23903.499740784711</v>
      </c>
      <c r="G249" s="123">
        <f>Inputs!G105*Inputs!G497</f>
        <v>22961.796976893907</v>
      </c>
      <c r="H249" s="123">
        <f>Inputs!H105*Inputs!H497</f>
        <v>19671.111419613484</v>
      </c>
      <c r="I249" s="123">
        <f>Inputs!I105*Inputs!I497</f>
        <v>5461.3022498196106</v>
      </c>
      <c r="J249" s="123">
        <f>Inputs!J105*Inputs!J497</f>
        <v>6550.0901007307602</v>
      </c>
    </row>
    <row r="250" spans="1:11" outlineLevel="1" x14ac:dyDescent="0.35">
      <c r="A250" s="138"/>
      <c r="B250" s="171"/>
      <c r="C250" s="154" t="s">
        <v>65</v>
      </c>
      <c r="E250" s="123">
        <f>Inputs!E106*Inputs!E498</f>
        <v>20685.789470443073</v>
      </c>
      <c r="F250" s="123">
        <f>Inputs!F106*Inputs!F498</f>
        <v>17819.363366814763</v>
      </c>
      <c r="G250" s="123">
        <f>Inputs!G106*Inputs!G498</f>
        <v>6897.1012820967735</v>
      </c>
      <c r="H250" s="123">
        <f>Inputs!H106*Inputs!H498</f>
        <v>12408.203968135544</v>
      </c>
      <c r="I250" s="123">
        <f>Inputs!I106*Inputs!I498</f>
        <v>9645.7115332859103</v>
      </c>
      <c r="J250" s="123">
        <f>Inputs!J106*Inputs!J498</f>
        <v>9640.6004677070432</v>
      </c>
    </row>
    <row r="251" spans="1:11" outlineLevel="1" x14ac:dyDescent="0.35">
      <c r="A251" s="138"/>
      <c r="B251" s="171" t="s">
        <v>213</v>
      </c>
      <c r="C251" s="154" t="s">
        <v>66</v>
      </c>
      <c r="E251" s="123">
        <f>Inputs!E107*Inputs!E499</f>
        <v>5311.5742903596019</v>
      </c>
      <c r="F251" s="123">
        <f>Inputs!F107*Inputs!F499</f>
        <v>8799.1353887010046</v>
      </c>
      <c r="G251" s="123">
        <f>Inputs!G107*Inputs!G499</f>
        <v>8854.9837317876336</v>
      </c>
      <c r="H251" s="123">
        <f>Inputs!H107*Inputs!H499</f>
        <v>7080.2333253794804</v>
      </c>
      <c r="I251" s="123">
        <f>Inputs!I107*Inputs!I499</f>
        <v>7076.4816543166653</v>
      </c>
      <c r="J251" s="123">
        <f>Inputs!J107*Inputs!J499</f>
        <v>3536.365985593869</v>
      </c>
    </row>
    <row r="252" spans="1:11" outlineLevel="1" x14ac:dyDescent="0.35">
      <c r="A252" s="138"/>
      <c r="B252" s="156"/>
      <c r="C252" s="154" t="s">
        <v>68</v>
      </c>
      <c r="E252" s="123">
        <f>Inputs!E108*Inputs!E500</f>
        <v>2329.3222764192742</v>
      </c>
      <c r="F252" s="123">
        <f>Inputs!F108*Inputs!F500</f>
        <v>4630.4965617437256</v>
      </c>
      <c r="G252" s="123">
        <f>Inputs!G108*Inputs!G500</f>
        <v>2329.9432224324732</v>
      </c>
      <c r="H252" s="123">
        <f>Inputs!H108*Inputs!H500</f>
        <v>2328.7086330956686</v>
      </c>
      <c r="I252" s="123">
        <f>Inputs!I108*Inputs!I500</f>
        <v>6982.4240938276307</v>
      </c>
      <c r="J252" s="123">
        <f>Inputs!J108*Inputs!J500</f>
        <v>0</v>
      </c>
    </row>
    <row r="253" spans="1:11" outlineLevel="1" x14ac:dyDescent="0.35">
      <c r="A253" s="138"/>
      <c r="B253" s="156"/>
      <c r="C253" s="154" t="s">
        <v>69</v>
      </c>
      <c r="E253" s="123">
        <f>Inputs!E109*Inputs!E501</f>
        <v>3028.2570168621892</v>
      </c>
      <c r="F253" s="123">
        <f>Inputs!F109*Inputs!F501</f>
        <v>6019.9199769867646</v>
      </c>
      <c r="G253" s="123">
        <f>Inputs!G109*Inputs!G501</f>
        <v>9087.1928504473217</v>
      </c>
      <c r="H253" s="123">
        <f>Inputs!H109*Inputs!H501</f>
        <v>0</v>
      </c>
      <c r="I253" s="123">
        <f>Inputs!I109*Inputs!I501</f>
        <v>0</v>
      </c>
      <c r="J253" s="123">
        <f>Inputs!J109*Inputs!J501</f>
        <v>3024.2517165308404</v>
      </c>
    </row>
    <row r="254" spans="1:11" outlineLevel="1" x14ac:dyDescent="0.35">
      <c r="A254" s="138"/>
      <c r="B254" s="156"/>
      <c r="C254" s="154" t="s">
        <v>70</v>
      </c>
      <c r="E254" s="123">
        <f>Inputs!E110*Inputs!E502</f>
        <v>3607.9698067598256</v>
      </c>
      <c r="F254" s="123">
        <f>Inputs!F110*Inputs!F502</f>
        <v>0</v>
      </c>
      <c r="G254" s="123">
        <f>Inputs!G110*Inputs!G502</f>
        <v>0</v>
      </c>
      <c r="H254" s="123">
        <f>Inputs!H110*Inputs!H502</f>
        <v>3607.0193128732121</v>
      </c>
      <c r="I254" s="123">
        <f>Inputs!I110*Inputs!I502</f>
        <v>0</v>
      </c>
      <c r="J254" s="123">
        <f>Inputs!J110*Inputs!J502</f>
        <v>0</v>
      </c>
    </row>
    <row r="255" spans="1:11" outlineLevel="1" x14ac:dyDescent="0.35">
      <c r="A255" s="138"/>
      <c r="B255" s="156"/>
      <c r="C255" s="154" t="s">
        <v>72</v>
      </c>
      <c r="E255" s="123">
        <f>Inputs!E111*Inputs!E503</f>
        <v>0</v>
      </c>
      <c r="F255" s="123">
        <f>Inputs!F111*Inputs!F503</f>
        <v>3883.2357426840003</v>
      </c>
      <c r="G255" s="123">
        <f>Inputs!G111*Inputs!G503</f>
        <v>3907.8827417882717</v>
      </c>
      <c r="H255" s="123">
        <f>Inputs!H111*Inputs!H503</f>
        <v>0</v>
      </c>
      <c r="I255" s="123">
        <f>Inputs!I111*Inputs!I503</f>
        <v>0</v>
      </c>
      <c r="J255" s="123">
        <f>Inputs!J111*Inputs!J503</f>
        <v>0</v>
      </c>
    </row>
    <row r="256" spans="1:11" outlineLevel="1" x14ac:dyDescent="0.35">
      <c r="A256" s="138"/>
      <c r="B256" s="156"/>
      <c r="C256" s="154" t="s">
        <v>73</v>
      </c>
      <c r="E256" s="123">
        <f>Inputs!E112*Inputs!E504</f>
        <v>0</v>
      </c>
      <c r="F256" s="123">
        <f>Inputs!F112*Inputs!F504</f>
        <v>0</v>
      </c>
      <c r="G256" s="123">
        <f>Inputs!G112*Inputs!G504</f>
        <v>0</v>
      </c>
      <c r="H256" s="123">
        <f>Inputs!H112*Inputs!H504</f>
        <v>0</v>
      </c>
      <c r="I256" s="123">
        <f>Inputs!I112*Inputs!I504</f>
        <v>0</v>
      </c>
      <c r="J256" s="123">
        <f>Inputs!J112*Inputs!J504</f>
        <v>4118.7982886716218</v>
      </c>
    </row>
    <row r="257" spans="1:10" ht="15" outlineLevel="1" thickBot="1" x14ac:dyDescent="0.4">
      <c r="A257" s="138"/>
      <c r="B257" s="162"/>
      <c r="C257" s="168" t="s">
        <v>74</v>
      </c>
      <c r="D257" s="1"/>
      <c r="E257" s="145">
        <f>SUM(E244:E256)</f>
        <v>432325.39151568431</v>
      </c>
      <c r="F257" s="145">
        <f t="shared" ref="F257:J257" si="79">SUM(F244:F256)</f>
        <v>372375.4485549581</v>
      </c>
      <c r="G257" s="145">
        <f t="shared" si="79"/>
        <v>358053.99891635682</v>
      </c>
      <c r="H257" s="145">
        <f t="shared" si="79"/>
        <v>253804.68961993483</v>
      </c>
      <c r="I257" s="145">
        <f t="shared" si="79"/>
        <v>243489.19850389482</v>
      </c>
      <c r="J257" s="145">
        <f t="shared" si="79"/>
        <v>195932.36642204053</v>
      </c>
    </row>
    <row r="258" spans="1:10" outlineLevel="1" x14ac:dyDescent="0.35">
      <c r="A258" s="138"/>
      <c r="B258" s="158"/>
      <c r="C258" s="154"/>
    </row>
    <row r="259" spans="1:10" outlineLevel="1" x14ac:dyDescent="0.35">
      <c r="A259" s="138"/>
      <c r="C259" s="154" t="s">
        <v>57</v>
      </c>
      <c r="E259" s="123">
        <f>Inputs!E115*Inputs!E492</f>
        <v>0</v>
      </c>
      <c r="F259" s="123">
        <f>Inputs!F115*Inputs!F492</f>
        <v>0</v>
      </c>
      <c r="G259" s="123">
        <f>Inputs!G115*Inputs!G492</f>
        <v>0</v>
      </c>
      <c r="H259" s="123">
        <f>Inputs!H115*Inputs!H492</f>
        <v>0</v>
      </c>
      <c r="I259" s="123">
        <f>Inputs!I115*Inputs!I492</f>
        <v>0</v>
      </c>
      <c r="J259" s="123">
        <f>Inputs!J115*Inputs!J492</f>
        <v>0</v>
      </c>
    </row>
    <row r="260" spans="1:10" outlineLevel="1" x14ac:dyDescent="0.35">
      <c r="A260" s="138"/>
      <c r="B260" s="156"/>
      <c r="C260" s="154" t="s">
        <v>58</v>
      </c>
      <c r="E260" s="123">
        <f>Inputs!E116*Inputs!E493</f>
        <v>0</v>
      </c>
      <c r="F260" s="123">
        <f>Inputs!F116*Inputs!F493</f>
        <v>0</v>
      </c>
      <c r="G260" s="123">
        <f>Inputs!G116*Inputs!G493</f>
        <v>0</v>
      </c>
      <c r="H260" s="123">
        <f>Inputs!H116*Inputs!H493</f>
        <v>0</v>
      </c>
      <c r="I260" s="123">
        <f>Inputs!I116*Inputs!I493</f>
        <v>0</v>
      </c>
      <c r="J260" s="123">
        <f>Inputs!J116*Inputs!J493</f>
        <v>0</v>
      </c>
    </row>
    <row r="261" spans="1:10" outlineLevel="1" x14ac:dyDescent="0.35">
      <c r="A261" s="138"/>
      <c r="B261" s="156"/>
      <c r="C261" s="154" t="s">
        <v>60</v>
      </c>
      <c r="E261" s="123">
        <f>Inputs!E117*Inputs!E494</f>
        <v>0</v>
      </c>
      <c r="F261" s="123">
        <f>Inputs!F117*Inputs!F494</f>
        <v>0</v>
      </c>
      <c r="G261" s="123">
        <f>Inputs!G117*Inputs!G494</f>
        <v>0</v>
      </c>
      <c r="H261" s="123">
        <f>Inputs!H117*Inputs!H494</f>
        <v>0</v>
      </c>
      <c r="I261" s="123">
        <f>Inputs!I117*Inputs!I494</f>
        <v>0</v>
      </c>
      <c r="J261" s="123">
        <f>Inputs!J117*Inputs!J494</f>
        <v>0</v>
      </c>
    </row>
    <row r="262" spans="1:10" outlineLevel="1" x14ac:dyDescent="0.35">
      <c r="A262" s="138"/>
      <c r="B262" s="156"/>
      <c r="C262" s="154" t="s">
        <v>61</v>
      </c>
      <c r="E262" s="123">
        <f>Inputs!E118*Inputs!E495</f>
        <v>0</v>
      </c>
      <c r="F262" s="123">
        <f>Inputs!F118*Inputs!F495</f>
        <v>0</v>
      </c>
      <c r="G262" s="123">
        <f>Inputs!G118*Inputs!G495</f>
        <v>0</v>
      </c>
      <c r="H262" s="123">
        <f>Inputs!H118*Inputs!H495</f>
        <v>0</v>
      </c>
      <c r="I262" s="123">
        <f>Inputs!I118*Inputs!I495</f>
        <v>0</v>
      </c>
      <c r="J262" s="123">
        <f>Inputs!J118*Inputs!J495</f>
        <v>0</v>
      </c>
    </row>
    <row r="263" spans="1:10" outlineLevel="1" x14ac:dyDescent="0.35">
      <c r="A263" s="138"/>
      <c r="B263" s="156"/>
      <c r="C263" s="154" t="s">
        <v>62</v>
      </c>
      <c r="E263" s="123">
        <f>Inputs!E119*Inputs!E496</f>
        <v>0</v>
      </c>
      <c r="F263" s="123">
        <f>Inputs!F119*Inputs!F496</f>
        <v>0</v>
      </c>
      <c r="G263" s="123">
        <f>Inputs!G119*Inputs!G496</f>
        <v>0</v>
      </c>
      <c r="H263" s="123">
        <f>Inputs!H119*Inputs!H496</f>
        <v>0</v>
      </c>
      <c r="I263" s="123">
        <f>Inputs!I119*Inputs!I496</f>
        <v>0</v>
      </c>
      <c r="J263" s="123">
        <f>Inputs!J119*Inputs!J496</f>
        <v>0</v>
      </c>
    </row>
    <row r="264" spans="1:10" outlineLevel="1" x14ac:dyDescent="0.35">
      <c r="A264" s="138"/>
      <c r="B264" s="156"/>
      <c r="C264" s="154" t="s">
        <v>64</v>
      </c>
      <c r="E264" s="123">
        <f>Inputs!E120*Inputs!E497</f>
        <v>0</v>
      </c>
      <c r="F264" s="123">
        <f>Inputs!F120*Inputs!F497</f>
        <v>0</v>
      </c>
      <c r="G264" s="123">
        <f>Inputs!G120*Inputs!G497</f>
        <v>0</v>
      </c>
      <c r="H264" s="123">
        <f>Inputs!H120*Inputs!H497</f>
        <v>0</v>
      </c>
      <c r="I264" s="123">
        <f>Inputs!I120*Inputs!I497</f>
        <v>0</v>
      </c>
      <c r="J264" s="123">
        <f>Inputs!J120*Inputs!J497</f>
        <v>0</v>
      </c>
    </row>
    <row r="265" spans="1:10" outlineLevel="1" x14ac:dyDescent="0.35">
      <c r="A265" s="138"/>
      <c r="B265" s="156"/>
      <c r="C265" s="154" t="s">
        <v>65</v>
      </c>
      <c r="E265" s="123">
        <f>Inputs!E121*Inputs!E498</f>
        <v>0</v>
      </c>
      <c r="F265" s="123">
        <f>Inputs!F121*Inputs!F498</f>
        <v>0</v>
      </c>
      <c r="G265" s="123">
        <f>Inputs!G121*Inputs!G498</f>
        <v>0</v>
      </c>
      <c r="H265" s="123">
        <f>Inputs!H121*Inputs!H498</f>
        <v>0</v>
      </c>
      <c r="I265" s="123">
        <f>Inputs!I121*Inputs!I498</f>
        <v>0</v>
      </c>
      <c r="J265" s="123">
        <f>Inputs!J121*Inputs!J498</f>
        <v>0</v>
      </c>
    </row>
    <row r="266" spans="1:10" outlineLevel="1" x14ac:dyDescent="0.35">
      <c r="A266" s="138"/>
      <c r="B266" s="156" t="s">
        <v>214</v>
      </c>
      <c r="C266" s="154" t="s">
        <v>66</v>
      </c>
      <c r="E266" s="123">
        <f>Inputs!E122*Inputs!E499</f>
        <v>0</v>
      </c>
      <c r="F266" s="123">
        <f>Inputs!F122*Inputs!F499</f>
        <v>0</v>
      </c>
      <c r="G266" s="123">
        <f>Inputs!G122*Inputs!G499</f>
        <v>0</v>
      </c>
      <c r="H266" s="123">
        <f>Inputs!H122*Inputs!H499</f>
        <v>0</v>
      </c>
      <c r="I266" s="123">
        <f>Inputs!I122*Inputs!I499</f>
        <v>0</v>
      </c>
      <c r="J266" s="123">
        <f>Inputs!J122*Inputs!J499</f>
        <v>0</v>
      </c>
    </row>
    <row r="267" spans="1:10" outlineLevel="1" x14ac:dyDescent="0.35">
      <c r="A267" s="138"/>
      <c r="B267" s="156"/>
      <c r="C267" s="154" t="s">
        <v>68</v>
      </c>
      <c r="E267" s="123">
        <f>Inputs!E123*Inputs!E500</f>
        <v>0</v>
      </c>
      <c r="F267" s="123">
        <f>Inputs!F123*Inputs!F500</f>
        <v>0</v>
      </c>
      <c r="G267" s="123">
        <f>Inputs!G123*Inputs!G500</f>
        <v>0</v>
      </c>
      <c r="H267" s="123">
        <f>Inputs!H123*Inputs!H500</f>
        <v>0</v>
      </c>
      <c r="I267" s="123">
        <f>Inputs!I123*Inputs!I500</f>
        <v>0</v>
      </c>
      <c r="J267" s="123">
        <f>Inputs!J123*Inputs!J500</f>
        <v>0</v>
      </c>
    </row>
    <row r="268" spans="1:10" outlineLevel="1" x14ac:dyDescent="0.35">
      <c r="A268" s="138"/>
      <c r="B268" s="156"/>
      <c r="C268" s="154" t="s">
        <v>69</v>
      </c>
      <c r="E268" s="123">
        <f>Inputs!E124*Inputs!E501</f>
        <v>0</v>
      </c>
      <c r="F268" s="123">
        <f>Inputs!F124*Inputs!F501</f>
        <v>0</v>
      </c>
      <c r="G268" s="123">
        <f>Inputs!G124*Inputs!G501</f>
        <v>0</v>
      </c>
      <c r="H268" s="123">
        <f>Inputs!H124*Inputs!H501</f>
        <v>0</v>
      </c>
      <c r="I268" s="123">
        <f>Inputs!I124*Inputs!I501</f>
        <v>0</v>
      </c>
      <c r="J268" s="123">
        <f>Inputs!J124*Inputs!J501</f>
        <v>0</v>
      </c>
    </row>
    <row r="269" spans="1:10" outlineLevel="1" x14ac:dyDescent="0.35">
      <c r="A269" s="138"/>
      <c r="B269" s="156"/>
      <c r="C269" s="154" t="s">
        <v>70</v>
      </c>
      <c r="E269" s="123">
        <f>Inputs!E125*Inputs!E502</f>
        <v>0</v>
      </c>
      <c r="F269" s="123">
        <f>Inputs!F125*Inputs!F502</f>
        <v>0</v>
      </c>
      <c r="G269" s="123">
        <f>Inputs!G125*Inputs!G502</f>
        <v>0</v>
      </c>
      <c r="H269" s="123">
        <f>Inputs!H125*Inputs!H502</f>
        <v>0</v>
      </c>
      <c r="I269" s="123">
        <f>Inputs!I125*Inputs!I502</f>
        <v>0</v>
      </c>
      <c r="J269" s="123">
        <f>Inputs!J125*Inputs!J502</f>
        <v>0</v>
      </c>
    </row>
    <row r="270" spans="1:10" outlineLevel="1" x14ac:dyDescent="0.35">
      <c r="A270" s="138"/>
      <c r="B270" s="156"/>
      <c r="C270" s="154" t="s">
        <v>72</v>
      </c>
      <c r="E270" s="123">
        <f>Inputs!E126*Inputs!E503</f>
        <v>0</v>
      </c>
      <c r="F270" s="123">
        <f>Inputs!F126*Inputs!F503</f>
        <v>0</v>
      </c>
      <c r="G270" s="123">
        <f>Inputs!G126*Inputs!G503</f>
        <v>0</v>
      </c>
      <c r="H270" s="123">
        <f>Inputs!H126*Inputs!H503</f>
        <v>0</v>
      </c>
      <c r="I270" s="123">
        <f>Inputs!I126*Inputs!I503</f>
        <v>0</v>
      </c>
      <c r="J270" s="123">
        <f>Inputs!J126*Inputs!J503</f>
        <v>0</v>
      </c>
    </row>
    <row r="271" spans="1:10" outlineLevel="1" x14ac:dyDescent="0.35">
      <c r="A271" s="138"/>
      <c r="B271" s="156"/>
      <c r="C271" s="154" t="s">
        <v>73</v>
      </c>
      <c r="E271" s="123">
        <f>Inputs!E127*Inputs!E504</f>
        <v>0</v>
      </c>
      <c r="F271" s="123">
        <f>Inputs!F127*Inputs!F504</f>
        <v>0</v>
      </c>
      <c r="G271" s="123">
        <f>Inputs!G127*Inputs!G504</f>
        <v>0</v>
      </c>
      <c r="H271" s="123">
        <f>Inputs!H127*Inputs!H504</f>
        <v>0</v>
      </c>
      <c r="I271" s="123">
        <f>Inputs!I127*Inputs!I504</f>
        <v>0</v>
      </c>
      <c r="J271" s="123">
        <f>Inputs!J127*Inputs!J504</f>
        <v>0</v>
      </c>
    </row>
    <row r="272" spans="1:10" ht="15" outlineLevel="1" thickBot="1" x14ac:dyDescent="0.4">
      <c r="A272" s="138"/>
      <c r="B272" s="162"/>
      <c r="C272" s="168" t="s">
        <v>74</v>
      </c>
      <c r="E272" s="145">
        <f>SUM(E259:E271)</f>
        <v>0</v>
      </c>
      <c r="F272" s="145">
        <f t="shared" ref="F272:J272" si="80">SUM(F259:F271)</f>
        <v>0</v>
      </c>
      <c r="G272" s="145">
        <f t="shared" si="80"/>
        <v>0</v>
      </c>
      <c r="H272" s="145">
        <f t="shared" si="80"/>
        <v>0</v>
      </c>
      <c r="I272" s="145">
        <f t="shared" si="80"/>
        <v>0</v>
      </c>
      <c r="J272" s="145">
        <f t="shared" si="80"/>
        <v>0</v>
      </c>
    </row>
    <row r="273" spans="1:12" outlineLevel="1" x14ac:dyDescent="0.35">
      <c r="A273" s="138"/>
    </row>
    <row r="274" spans="1:12" outlineLevel="1" x14ac:dyDescent="0.35">
      <c r="A274" s="138"/>
      <c r="B274" s="162" t="s">
        <v>441</v>
      </c>
      <c r="E274" s="170">
        <f>E272-E257</f>
        <v>-432325.39151568431</v>
      </c>
      <c r="F274" s="170">
        <f t="shared" ref="F274:J274" si="81">F272-F257</f>
        <v>-372375.4485549581</v>
      </c>
      <c r="G274" s="170">
        <f t="shared" si="81"/>
        <v>-358053.99891635682</v>
      </c>
      <c r="H274" s="170">
        <f t="shared" si="81"/>
        <v>-253804.68961993483</v>
      </c>
      <c r="I274" s="170">
        <f t="shared" si="81"/>
        <v>-243489.19850389482</v>
      </c>
      <c r="J274" s="170">
        <f t="shared" si="81"/>
        <v>-195932.36642204053</v>
      </c>
    </row>
    <row r="275" spans="1:12" outlineLevel="1" x14ac:dyDescent="0.35">
      <c r="A275" s="138"/>
      <c r="B275" s="162" t="s">
        <v>430</v>
      </c>
      <c r="D275" s="97"/>
      <c r="E275" s="170">
        <f>E274*E$8</f>
        <v>9511.1586133450546</v>
      </c>
      <c r="F275" s="170">
        <f t="shared" ref="F275:J275" si="82">F274*F$8</f>
        <v>8192.2598682090775</v>
      </c>
      <c r="G275" s="170">
        <f t="shared" si="82"/>
        <v>7877.1879761598493</v>
      </c>
      <c r="H275" s="170">
        <f t="shared" si="82"/>
        <v>5583.7031716385654</v>
      </c>
      <c r="I275" s="170">
        <f t="shared" si="82"/>
        <v>5356.7623670856856</v>
      </c>
      <c r="J275" s="170">
        <f t="shared" si="82"/>
        <v>4310.5120612848914</v>
      </c>
      <c r="L275" s="97"/>
    </row>
    <row r="276" spans="1:12" ht="15" outlineLevel="1" thickBot="1" x14ac:dyDescent="0.4">
      <c r="A276" s="138"/>
      <c r="B276" s="162" t="s">
        <v>440</v>
      </c>
      <c r="D276" s="97" t="s">
        <v>47</v>
      </c>
      <c r="E276" s="145">
        <f>SUM(E274,E275)</f>
        <v>-422814.23290233925</v>
      </c>
      <c r="F276" s="145">
        <f t="shared" ref="F276:J276" si="83">SUM(F274,F275)</f>
        <v>-364183.18868674902</v>
      </c>
      <c r="G276" s="145">
        <f t="shared" si="83"/>
        <v>-350176.81094019697</v>
      </c>
      <c r="H276" s="145">
        <f t="shared" si="83"/>
        <v>-248220.98644829626</v>
      </c>
      <c r="I276" s="145">
        <f t="shared" si="83"/>
        <v>-238132.43613680912</v>
      </c>
      <c r="J276" s="145">
        <f t="shared" si="83"/>
        <v>-191621.85436075565</v>
      </c>
      <c r="L276" s="97" t="s">
        <v>211</v>
      </c>
    </row>
    <row r="277" spans="1:12" outlineLevel="1" x14ac:dyDescent="0.35">
      <c r="A277" s="138"/>
      <c r="B277" s="162"/>
      <c r="D277" s="97"/>
      <c r="E277" s="170"/>
      <c r="F277" s="170"/>
      <c r="G277" s="170"/>
      <c r="H277" s="170"/>
      <c r="I277" s="170"/>
      <c r="J277" s="170"/>
      <c r="L277" s="97"/>
    </row>
    <row r="278" spans="1:12" outlineLevel="1" x14ac:dyDescent="0.35">
      <c r="A278" s="138"/>
      <c r="B278" s="162" t="s">
        <v>350</v>
      </c>
      <c r="E278" s="170">
        <f>E276*(E$7-1)</f>
        <v>-100339.64232510164</v>
      </c>
      <c r="F278" s="170">
        <f t="shared" ref="F278:J278" si="84">F276*(F$7-1)</f>
        <v>-81715.610350553441</v>
      </c>
      <c r="G278" s="170">
        <f t="shared" si="84"/>
        <v>-61991.066941825826</v>
      </c>
      <c r="H278" s="170">
        <f t="shared" si="84"/>
        <v>-27499.112113911528</v>
      </c>
      <c r="I278" s="170">
        <f t="shared" si="84"/>
        <v>-12844.329865172822</v>
      </c>
      <c r="J278" s="170">
        <f t="shared" si="84"/>
        <v>0</v>
      </c>
      <c r="K278" s="147"/>
      <c r="L278" s="97" t="s">
        <v>300</v>
      </c>
    </row>
    <row r="279" spans="1:12" ht="15" outlineLevel="1" thickBot="1" x14ac:dyDescent="0.4">
      <c r="A279" s="138"/>
      <c r="B279" s="144" t="s">
        <v>215</v>
      </c>
      <c r="C279" s="169"/>
      <c r="E279" s="145">
        <f>SUM(E276,E278)</f>
        <v>-523153.87522744091</v>
      </c>
      <c r="F279" s="145">
        <f t="shared" ref="F279:J279" si="85">SUM(F276,F278)</f>
        <v>-445898.79903730249</v>
      </c>
      <c r="G279" s="145">
        <f t="shared" si="85"/>
        <v>-412167.87788202282</v>
      </c>
      <c r="H279" s="145">
        <f t="shared" si="85"/>
        <v>-275720.09856220777</v>
      </c>
      <c r="I279" s="145">
        <f t="shared" si="85"/>
        <v>-250976.76600198195</v>
      </c>
      <c r="J279" s="145">
        <f t="shared" si="85"/>
        <v>-191621.85436075565</v>
      </c>
      <c r="K279" s="145">
        <f>SUM(E279:J279)</f>
        <v>-2099539.2710717116</v>
      </c>
    </row>
    <row r="280" spans="1:12" ht="15" outlineLevel="1" thickBot="1" x14ac:dyDescent="0.4">
      <c r="A280" s="138"/>
      <c r="B280" s="144"/>
      <c r="C280" s="169"/>
      <c r="D280" s="97"/>
      <c r="E280" s="170"/>
      <c r="F280" s="170"/>
      <c r="G280" s="170"/>
      <c r="H280" s="170"/>
      <c r="I280" s="170"/>
      <c r="J280" s="170"/>
      <c r="K280" s="147"/>
    </row>
    <row r="281" spans="1:12" ht="15" outlineLevel="1" thickBot="1" x14ac:dyDescent="0.4">
      <c r="A281" s="138"/>
      <c r="B281" s="135" t="s">
        <v>226</v>
      </c>
      <c r="C281" s="169"/>
      <c r="D281" s="97"/>
      <c r="E281" s="170"/>
      <c r="F281" s="170"/>
      <c r="G281" s="170"/>
      <c r="H281" s="170"/>
      <c r="I281" s="170"/>
      <c r="J281" s="170"/>
      <c r="K281" s="147"/>
    </row>
    <row r="282" spans="1:12" ht="14.5" customHeight="1" outlineLevel="1" x14ac:dyDescent="0.35">
      <c r="A282" s="138"/>
      <c r="C282" s="154" t="s">
        <v>57</v>
      </c>
      <c r="E282" s="123">
        <f>Inputs!E131*Inputs!E506</f>
        <v>0</v>
      </c>
      <c r="F282" s="123">
        <f>Inputs!F131*Inputs!F506</f>
        <v>0</v>
      </c>
      <c r="G282" s="123">
        <f>Inputs!G131*Inputs!G506</f>
        <v>0</v>
      </c>
      <c r="H282" s="123">
        <f>Inputs!H131*Inputs!H506</f>
        <v>0</v>
      </c>
      <c r="I282" s="123">
        <f>Inputs!I131*Inputs!I506</f>
        <v>0</v>
      </c>
      <c r="J282" s="123">
        <f>Inputs!J131*Inputs!J506</f>
        <v>0</v>
      </c>
    </row>
    <row r="283" spans="1:12" outlineLevel="1" x14ac:dyDescent="0.35">
      <c r="A283" s="138"/>
      <c r="B283" s="156"/>
      <c r="C283" s="154" t="s">
        <v>58</v>
      </c>
      <c r="E283" s="123">
        <f>Inputs!E132*Inputs!E507</f>
        <v>34561.653218605323</v>
      </c>
      <c r="F283" s="123">
        <f>Inputs!F132*Inputs!F507</f>
        <v>34715.199898413855</v>
      </c>
      <c r="G283" s="123">
        <f>Inputs!G132*Inputs!G507</f>
        <v>35300.209771188478</v>
      </c>
      <c r="H283" s="123">
        <f>Inputs!H132*Inputs!H507</f>
        <v>35585.236874614937</v>
      </c>
      <c r="I283" s="123">
        <f>Inputs!I132*Inputs!I507</f>
        <v>35869.95200663399</v>
      </c>
      <c r="J283" s="123">
        <f>Inputs!J132*Inputs!J507</f>
        <v>36154.355417832448</v>
      </c>
    </row>
    <row r="284" spans="1:12" outlineLevel="1" x14ac:dyDescent="0.35">
      <c r="A284" s="138"/>
      <c r="B284" s="156"/>
      <c r="C284" s="154" t="s">
        <v>60</v>
      </c>
      <c r="E284" s="123">
        <f>Inputs!E133*Inputs!E508</f>
        <v>18516.743494399518</v>
      </c>
      <c r="F284" s="123">
        <f>Inputs!F133*Inputs!F508</f>
        <v>18599.007628769708</v>
      </c>
      <c r="G284" s="123">
        <f>Inputs!G133*Inputs!G508</f>
        <v>18912.432385604763</v>
      </c>
      <c r="H284" s="123">
        <f>Inputs!H133*Inputs!H508</f>
        <v>19065.138441930172</v>
      </c>
      <c r="I284" s="123">
        <f>Inputs!I133*Inputs!I508</f>
        <v>19217.677356525059</v>
      </c>
      <c r="J284" s="123">
        <f>Inputs!J133*Inputs!J508</f>
        <v>19370.049263643756</v>
      </c>
    </row>
    <row r="285" spans="1:12" outlineLevel="1" x14ac:dyDescent="0.35">
      <c r="A285" s="138"/>
      <c r="B285" s="156"/>
      <c r="C285" s="154" t="s">
        <v>61</v>
      </c>
      <c r="E285" s="123">
        <f>Inputs!E134*Inputs!E509</f>
        <v>7917.6598343176656</v>
      </c>
      <c r="F285" s="123">
        <f>Inputs!F134*Inputs!F509</f>
        <v>7952.8355353098395</v>
      </c>
      <c r="G285" s="123">
        <f>Inputs!G134*Inputs!G509</f>
        <v>8086.8542740272751</v>
      </c>
      <c r="H285" s="123">
        <f>Inputs!H134*Inputs!H509</f>
        <v>8152.1505616272198</v>
      </c>
      <c r="I285" s="123">
        <f>Inputs!I134*Inputs!I509</f>
        <v>8217.375380322992</v>
      </c>
      <c r="J285" s="123">
        <f>Inputs!J134*Inputs!J509</f>
        <v>8282.5287875210233</v>
      </c>
    </row>
    <row r="286" spans="1:12" outlineLevel="1" x14ac:dyDescent="0.35">
      <c r="A286" s="138"/>
      <c r="B286" s="156"/>
      <c r="C286" s="154" t="s">
        <v>62</v>
      </c>
      <c r="E286" s="123">
        <f>Inputs!E135*Inputs!E510</f>
        <v>6470.8545654327563</v>
      </c>
      <c r="F286" s="123">
        <f>Inputs!F135*Inputs!F510</f>
        <v>6499.6025604363986</v>
      </c>
      <c r="G286" s="123">
        <f>Inputs!G135*Inputs!G510</f>
        <v>6609.1318639718274</v>
      </c>
      <c r="H286" s="123">
        <f>Inputs!H135*Inputs!H510</f>
        <v>6662.4964678527085</v>
      </c>
      <c r="I286" s="123">
        <f>Inputs!I135*Inputs!I510</f>
        <v>6715.8026624441591</v>
      </c>
      <c r="J286" s="123">
        <f>Inputs!J135*Inputs!J510</f>
        <v>6769.050494662657</v>
      </c>
    </row>
    <row r="287" spans="1:12" outlineLevel="1" x14ac:dyDescent="0.35">
      <c r="A287" s="138"/>
      <c r="B287" s="156"/>
      <c r="C287" s="154" t="s">
        <v>64</v>
      </c>
      <c r="E287" s="123">
        <f>Inputs!E136*Inputs!E511</f>
        <v>4862.1785088642609</v>
      </c>
      <c r="F287" s="123">
        <f>Inputs!F136*Inputs!F511</f>
        <v>4883.7796562963713</v>
      </c>
      <c r="G287" s="123">
        <f>Inputs!G136*Inputs!G511</f>
        <v>4966.0796091628308</v>
      </c>
      <c r="H287" s="123">
        <f>Inputs!H136*Inputs!H511</f>
        <v>5006.1775942898266</v>
      </c>
      <c r="I287" s="123">
        <f>Inputs!I136*Inputs!I511</f>
        <v>5046.2316908718221</v>
      </c>
      <c r="J287" s="123">
        <f>Inputs!J136*Inputs!J511</f>
        <v>5086.2419341617006</v>
      </c>
    </row>
    <row r="288" spans="1:12" outlineLevel="1" x14ac:dyDescent="0.35">
      <c r="A288" s="138"/>
      <c r="B288" s="156"/>
      <c r="C288" s="154" t="s">
        <v>65</v>
      </c>
      <c r="E288" s="123">
        <f>Inputs!E137*Inputs!E512</f>
        <v>4334.064666390349</v>
      </c>
      <c r="F288" s="123">
        <f>Inputs!F137*Inputs!F512</f>
        <v>4353.3195682143578</v>
      </c>
      <c r="G288" s="123">
        <f>Inputs!G137*Inputs!G512</f>
        <v>4426.680370808057</v>
      </c>
      <c r="H288" s="123">
        <f>Inputs!H137*Inputs!H512</f>
        <v>4462.4230446353386</v>
      </c>
      <c r="I288" s="123">
        <f>Inputs!I137*Inputs!I512</f>
        <v>4498.1265969470714</v>
      </c>
      <c r="J288" s="123">
        <f>Inputs!J137*Inputs!J512</f>
        <v>4533.7910591670834</v>
      </c>
    </row>
    <row r="289" spans="1:10" outlineLevel="1" x14ac:dyDescent="0.35">
      <c r="A289" s="138"/>
      <c r="B289" s="171" t="s">
        <v>217</v>
      </c>
      <c r="C289" s="154" t="s">
        <v>66</v>
      </c>
      <c r="E289" s="123">
        <f>Inputs!E138*Inputs!E513</f>
        <v>5112.7138439549117</v>
      </c>
      <c r="F289" s="123">
        <f>Inputs!F138*Inputs!F513</f>
        <v>5135.4280419877714</v>
      </c>
      <c r="G289" s="123">
        <f>Inputs!G138*Inputs!G513</f>
        <v>5221.9686960608506</v>
      </c>
      <c r="H289" s="123">
        <f>Inputs!H138*Inputs!H513</f>
        <v>5264.1328254320242</v>
      </c>
      <c r="I289" s="123">
        <f>Inputs!I138*Inputs!I513</f>
        <v>5306.250804796322</v>
      </c>
      <c r="J289" s="123">
        <f>Inputs!J138*Inputs!J513</f>
        <v>5348.3226712231162</v>
      </c>
    </row>
    <row r="290" spans="1:10" outlineLevel="1" x14ac:dyDescent="0.35">
      <c r="A290" s="138"/>
      <c r="B290" s="156"/>
      <c r="C290" s="154" t="s">
        <v>68</v>
      </c>
      <c r="E290" s="123">
        <f>Inputs!E139*Inputs!E514</f>
        <v>1834.4573975787594</v>
      </c>
      <c r="F290" s="123">
        <f>Inputs!F139*Inputs!F514</f>
        <v>1842.6073214515213</v>
      </c>
      <c r="G290" s="123">
        <f>Inputs!G139*Inputs!G514</f>
        <v>1873.6583733783514</v>
      </c>
      <c r="H290" s="123">
        <f>Inputs!H139*Inputs!H514</f>
        <v>1888.7869922289578</v>
      </c>
      <c r="I290" s="123">
        <f>Inputs!I139*Inputs!I514</f>
        <v>1903.8990523156494</v>
      </c>
      <c r="J290" s="123">
        <f>Inputs!J139*Inputs!J514</f>
        <v>1918.9945669390297</v>
      </c>
    </row>
    <row r="291" spans="1:10" outlineLevel="1" x14ac:dyDescent="0.35">
      <c r="A291" s="138"/>
      <c r="B291" s="156"/>
      <c r="C291" s="154" t="s">
        <v>69</v>
      </c>
      <c r="E291" s="123">
        <f>Inputs!E140*Inputs!E515</f>
        <v>3992.8876360467543</v>
      </c>
      <c r="F291" s="123">
        <f>Inputs!F140*Inputs!F515</f>
        <v>4010.6267943990947</v>
      </c>
      <c r="G291" s="123">
        <f>Inputs!G140*Inputs!G515</f>
        <v>4078.2126437562547</v>
      </c>
      <c r="H291" s="123">
        <f>Inputs!H140*Inputs!H515</f>
        <v>4111.1416587547938</v>
      </c>
      <c r="I291" s="123">
        <f>Inputs!I140*Inputs!I515</f>
        <v>4144.0346318786114</v>
      </c>
      <c r="J291" s="123">
        <f>Inputs!J140*Inputs!J515</f>
        <v>4176.8915920778563</v>
      </c>
    </row>
    <row r="292" spans="1:10" outlineLevel="1" x14ac:dyDescent="0.35">
      <c r="A292" s="138"/>
      <c r="B292" s="156"/>
      <c r="C292" s="154" t="s">
        <v>70</v>
      </c>
      <c r="E292" s="123">
        <f>Inputs!E141*Inputs!E516</f>
        <v>7773.1248061828219</v>
      </c>
      <c r="F292" s="123">
        <f>Inputs!F141*Inputs!F516</f>
        <v>7807.6583829818692</v>
      </c>
      <c r="G292" s="123">
        <f>Inputs!G141*Inputs!G516</f>
        <v>7939.2306409743851</v>
      </c>
      <c r="H292" s="123">
        <f>Inputs!H141*Inputs!H516</f>
        <v>8003.3349601186455</v>
      </c>
      <c r="I292" s="123">
        <f>Inputs!I141*Inputs!I516</f>
        <v>8067.3691150068589</v>
      </c>
      <c r="J292" s="123">
        <f>Inputs!J141*Inputs!J516</f>
        <v>8131.333161997517</v>
      </c>
    </row>
    <row r="293" spans="1:10" outlineLevel="1" x14ac:dyDescent="0.35">
      <c r="A293" s="138"/>
      <c r="B293" s="156"/>
      <c r="C293" s="154" t="s">
        <v>72</v>
      </c>
      <c r="E293" s="123">
        <f>Inputs!E142*Inputs!E517</f>
        <v>1025.6107438617537</v>
      </c>
      <c r="F293" s="123">
        <f>Inputs!F142*Inputs!F517</f>
        <v>1030.1672135277115</v>
      </c>
      <c r="G293" s="123">
        <f>Inputs!G142*Inputs!G517</f>
        <v>1047.5272746042997</v>
      </c>
      <c r="H293" s="123">
        <f>Inputs!H142*Inputs!H517</f>
        <v>1055.9854018158942</v>
      </c>
      <c r="I293" s="123">
        <f>Inputs!I142*Inputs!I517</f>
        <v>1064.4342713329797</v>
      </c>
      <c r="J293" s="123">
        <f>Inputs!J142*Inputs!J517</f>
        <v>1072.8738905916744</v>
      </c>
    </row>
    <row r="294" spans="1:10" outlineLevel="1" x14ac:dyDescent="0.35">
      <c r="A294" s="138"/>
      <c r="B294" s="156"/>
      <c r="C294" s="154" t="s">
        <v>73</v>
      </c>
      <c r="D294" s="1"/>
      <c r="E294" s="123">
        <f>Inputs!E143*Inputs!E518</f>
        <v>1102.0535271393533</v>
      </c>
      <c r="F294" s="123">
        <f>Inputs!F143*Inputs!F518</f>
        <v>1106.9496083248575</v>
      </c>
      <c r="G294" s="123">
        <f>Inputs!G143*Inputs!G518</f>
        <v>1125.6035827057922</v>
      </c>
      <c r="H294" s="123">
        <f>Inputs!H143*Inputs!H518</f>
        <v>1134.6921272460272</v>
      </c>
      <c r="I294" s="123">
        <f>Inputs!I143*Inputs!I518</f>
        <v>1143.7707240795439</v>
      </c>
      <c r="J294" s="123">
        <f>Inputs!J143*Inputs!J518</f>
        <v>1152.8393811967042</v>
      </c>
    </row>
    <row r="295" spans="1:10" ht="15" outlineLevel="1" thickBot="1" x14ac:dyDescent="0.4">
      <c r="A295" s="138"/>
      <c r="B295" s="158"/>
      <c r="C295" s="168" t="s">
        <v>74</v>
      </c>
      <c r="D295" s="1"/>
      <c r="E295" s="145">
        <f>SUM(E282:E294)</f>
        <v>97504.002242774237</v>
      </c>
      <c r="F295" s="145">
        <f t="shared" ref="F295:J295" si="86">SUM(F282:F294)</f>
        <v>97937.182210113373</v>
      </c>
      <c r="G295" s="145">
        <f t="shared" si="86"/>
        <v>99587.589486243174</v>
      </c>
      <c r="H295" s="145">
        <f t="shared" si="86"/>
        <v>100391.69695054652</v>
      </c>
      <c r="I295" s="145">
        <f t="shared" si="86"/>
        <v>101194.92429315507</v>
      </c>
      <c r="J295" s="145">
        <f t="shared" si="86"/>
        <v>101997.27222101457</v>
      </c>
    </row>
    <row r="296" spans="1:10" outlineLevel="1" x14ac:dyDescent="0.35">
      <c r="A296" s="138"/>
      <c r="B296" s="158"/>
      <c r="C296" s="154"/>
      <c r="D296" s="1"/>
      <c r="E296" s="147"/>
      <c r="F296" s="147"/>
      <c r="G296" s="147"/>
      <c r="H296" s="147"/>
      <c r="I296" s="147"/>
      <c r="J296" s="147"/>
    </row>
    <row r="297" spans="1:10" outlineLevel="1" x14ac:dyDescent="0.35">
      <c r="A297" s="138"/>
      <c r="B297" s="158"/>
      <c r="C297" s="154"/>
    </row>
    <row r="298" spans="1:10" outlineLevel="1" x14ac:dyDescent="0.35">
      <c r="A298" s="138"/>
      <c r="C298" s="154" t="s">
        <v>57</v>
      </c>
      <c r="E298" s="123">
        <f>Inputs!E146*Inputs!E506</f>
        <v>0</v>
      </c>
      <c r="F298" s="123">
        <f>Inputs!F146*Inputs!F506</f>
        <v>0</v>
      </c>
      <c r="G298" s="123">
        <f>Inputs!G146*Inputs!G506</f>
        <v>0</v>
      </c>
      <c r="H298" s="123">
        <f>Inputs!H146*Inputs!H506</f>
        <v>0</v>
      </c>
      <c r="I298" s="123">
        <f>Inputs!I146*Inputs!I506</f>
        <v>0</v>
      </c>
      <c r="J298" s="123">
        <f>Inputs!J146*Inputs!J506</f>
        <v>0</v>
      </c>
    </row>
    <row r="299" spans="1:10" outlineLevel="1" x14ac:dyDescent="0.35">
      <c r="A299" s="138"/>
      <c r="B299" s="156"/>
      <c r="C299" s="154" t="s">
        <v>58</v>
      </c>
      <c r="E299" s="123">
        <f>Inputs!E147*Inputs!E507</f>
        <v>0</v>
      </c>
      <c r="F299" s="123">
        <f>Inputs!F147*Inputs!F507</f>
        <v>0</v>
      </c>
      <c r="G299" s="123">
        <f>Inputs!G147*Inputs!G507</f>
        <v>0</v>
      </c>
      <c r="H299" s="123">
        <f>Inputs!H147*Inputs!H507</f>
        <v>0</v>
      </c>
      <c r="I299" s="123">
        <f>Inputs!I147*Inputs!I507</f>
        <v>0</v>
      </c>
      <c r="J299" s="123">
        <f>Inputs!J147*Inputs!J507</f>
        <v>0</v>
      </c>
    </row>
    <row r="300" spans="1:10" outlineLevel="1" x14ac:dyDescent="0.35">
      <c r="A300" s="138"/>
      <c r="B300" s="156"/>
      <c r="C300" s="154" t="s">
        <v>60</v>
      </c>
      <c r="E300" s="123">
        <f>Inputs!E148*Inputs!E508</f>
        <v>0</v>
      </c>
      <c r="F300" s="123">
        <f>Inputs!F148*Inputs!F508</f>
        <v>0</v>
      </c>
      <c r="G300" s="123">
        <f>Inputs!G148*Inputs!G508</f>
        <v>0</v>
      </c>
      <c r="H300" s="123">
        <f>Inputs!H148*Inputs!H508</f>
        <v>0</v>
      </c>
      <c r="I300" s="123">
        <f>Inputs!I148*Inputs!I508</f>
        <v>0</v>
      </c>
      <c r="J300" s="123">
        <f>Inputs!J148*Inputs!J508</f>
        <v>0</v>
      </c>
    </row>
    <row r="301" spans="1:10" outlineLevel="1" x14ac:dyDescent="0.35">
      <c r="A301" s="138"/>
      <c r="B301" s="156"/>
      <c r="C301" s="154" t="s">
        <v>61</v>
      </c>
      <c r="E301" s="123">
        <f>Inputs!E149*Inputs!E509</f>
        <v>0</v>
      </c>
      <c r="F301" s="123">
        <f>Inputs!F149*Inputs!F509</f>
        <v>0</v>
      </c>
      <c r="G301" s="123">
        <f>Inputs!G149*Inputs!G509</f>
        <v>0</v>
      </c>
      <c r="H301" s="123">
        <f>Inputs!H149*Inputs!H509</f>
        <v>0</v>
      </c>
      <c r="I301" s="123">
        <f>Inputs!I149*Inputs!I509</f>
        <v>0</v>
      </c>
      <c r="J301" s="123">
        <f>Inputs!J149*Inputs!J509</f>
        <v>0</v>
      </c>
    </row>
    <row r="302" spans="1:10" outlineLevel="1" x14ac:dyDescent="0.35">
      <c r="A302" s="138"/>
      <c r="B302" s="156"/>
      <c r="C302" s="154" t="s">
        <v>62</v>
      </c>
      <c r="E302" s="123">
        <f>Inputs!E150*Inputs!E510</f>
        <v>0</v>
      </c>
      <c r="F302" s="123">
        <f>Inputs!F150*Inputs!F510</f>
        <v>0</v>
      </c>
      <c r="G302" s="123">
        <f>Inputs!G150*Inputs!G510</f>
        <v>0</v>
      </c>
      <c r="H302" s="123">
        <f>Inputs!H150*Inputs!H510</f>
        <v>0</v>
      </c>
      <c r="I302" s="123">
        <f>Inputs!I150*Inputs!I510</f>
        <v>0</v>
      </c>
      <c r="J302" s="123">
        <f>Inputs!J150*Inputs!J510</f>
        <v>0</v>
      </c>
    </row>
    <row r="303" spans="1:10" outlineLevel="1" x14ac:dyDescent="0.35">
      <c r="A303" s="138"/>
      <c r="B303" s="156"/>
      <c r="C303" s="154" t="s">
        <v>64</v>
      </c>
      <c r="E303" s="123">
        <f>Inputs!E151*Inputs!E511</f>
        <v>0</v>
      </c>
      <c r="F303" s="123">
        <f>Inputs!F151*Inputs!F511</f>
        <v>0</v>
      </c>
      <c r="G303" s="123">
        <f>Inputs!G151*Inputs!G511</f>
        <v>0</v>
      </c>
      <c r="H303" s="123">
        <f>Inputs!H151*Inputs!H511</f>
        <v>0</v>
      </c>
      <c r="I303" s="123">
        <f>Inputs!I151*Inputs!I511</f>
        <v>0</v>
      </c>
      <c r="J303" s="123">
        <f>Inputs!J151*Inputs!J511</f>
        <v>0</v>
      </c>
    </row>
    <row r="304" spans="1:10" outlineLevel="1" x14ac:dyDescent="0.35">
      <c r="A304" s="138"/>
      <c r="B304" s="156"/>
      <c r="C304" s="154" t="s">
        <v>65</v>
      </c>
      <c r="E304" s="123">
        <f>Inputs!E152*Inputs!E512</f>
        <v>0</v>
      </c>
      <c r="F304" s="123">
        <f>Inputs!F152*Inputs!F512</f>
        <v>0</v>
      </c>
      <c r="G304" s="123">
        <f>Inputs!G152*Inputs!G512</f>
        <v>0</v>
      </c>
      <c r="H304" s="123">
        <f>Inputs!H152*Inputs!H512</f>
        <v>0</v>
      </c>
      <c r="I304" s="123">
        <f>Inputs!I152*Inputs!I512</f>
        <v>0</v>
      </c>
      <c r="J304" s="123">
        <f>Inputs!J152*Inputs!J512</f>
        <v>0</v>
      </c>
    </row>
    <row r="305" spans="1:12" outlineLevel="1" x14ac:dyDescent="0.35">
      <c r="A305" s="138"/>
      <c r="B305" s="156" t="s">
        <v>218</v>
      </c>
      <c r="C305" s="154" t="s">
        <v>66</v>
      </c>
      <c r="E305" s="123">
        <f>Inputs!E153*Inputs!E513</f>
        <v>0</v>
      </c>
      <c r="F305" s="123">
        <f>Inputs!F153*Inputs!F513</f>
        <v>0</v>
      </c>
      <c r="G305" s="123">
        <f>Inputs!G153*Inputs!G513</f>
        <v>0</v>
      </c>
      <c r="H305" s="123">
        <f>Inputs!H153*Inputs!H513</f>
        <v>0</v>
      </c>
      <c r="I305" s="123">
        <f>Inputs!I153*Inputs!I513</f>
        <v>0</v>
      </c>
      <c r="J305" s="123">
        <f>Inputs!J153*Inputs!J513</f>
        <v>0</v>
      </c>
    </row>
    <row r="306" spans="1:12" outlineLevel="1" x14ac:dyDescent="0.35">
      <c r="A306" s="138"/>
      <c r="B306" s="156"/>
      <c r="C306" s="154" t="s">
        <v>68</v>
      </c>
      <c r="E306" s="123">
        <f>Inputs!E154*Inputs!E514</f>
        <v>0</v>
      </c>
      <c r="F306" s="123">
        <f>Inputs!F154*Inputs!F514</f>
        <v>0</v>
      </c>
      <c r="G306" s="123">
        <f>Inputs!G154*Inputs!G514</f>
        <v>0</v>
      </c>
      <c r="H306" s="123">
        <f>Inputs!H154*Inputs!H514</f>
        <v>0</v>
      </c>
      <c r="I306" s="123">
        <f>Inputs!I154*Inputs!I514</f>
        <v>0</v>
      </c>
      <c r="J306" s="123">
        <f>Inputs!J154*Inputs!J514</f>
        <v>0</v>
      </c>
    </row>
    <row r="307" spans="1:12" outlineLevel="1" x14ac:dyDescent="0.35">
      <c r="A307" s="138"/>
      <c r="B307" s="156"/>
      <c r="C307" s="154" t="s">
        <v>69</v>
      </c>
      <c r="E307" s="123">
        <f>Inputs!E155*Inputs!E515</f>
        <v>0</v>
      </c>
      <c r="F307" s="123">
        <f>Inputs!F155*Inputs!F515</f>
        <v>0</v>
      </c>
      <c r="G307" s="123">
        <f>Inputs!G155*Inputs!G515</f>
        <v>0</v>
      </c>
      <c r="H307" s="123">
        <f>Inputs!H155*Inputs!H515</f>
        <v>0</v>
      </c>
      <c r="I307" s="123">
        <f>Inputs!I155*Inputs!I515</f>
        <v>0</v>
      </c>
      <c r="J307" s="123">
        <f>Inputs!J155*Inputs!J515</f>
        <v>0</v>
      </c>
    </row>
    <row r="308" spans="1:12" outlineLevel="1" x14ac:dyDescent="0.35">
      <c r="A308" s="138"/>
      <c r="B308" s="156"/>
      <c r="C308" s="154" t="s">
        <v>70</v>
      </c>
      <c r="E308" s="123">
        <f>Inputs!E156*Inputs!E516</f>
        <v>0</v>
      </c>
      <c r="F308" s="123">
        <f>Inputs!F156*Inputs!F516</f>
        <v>0</v>
      </c>
      <c r="G308" s="123">
        <f>Inputs!G156*Inputs!G516</f>
        <v>0</v>
      </c>
      <c r="H308" s="123">
        <f>Inputs!H156*Inputs!H516</f>
        <v>0</v>
      </c>
      <c r="I308" s="123">
        <f>Inputs!I156*Inputs!I516</f>
        <v>0</v>
      </c>
      <c r="J308" s="123">
        <f>Inputs!J156*Inputs!J516</f>
        <v>0</v>
      </c>
    </row>
    <row r="309" spans="1:12" outlineLevel="1" x14ac:dyDescent="0.35">
      <c r="A309" s="138"/>
      <c r="B309" s="156"/>
      <c r="C309" s="154" t="s">
        <v>72</v>
      </c>
      <c r="E309" s="123">
        <f>Inputs!E157*Inputs!E517</f>
        <v>0</v>
      </c>
      <c r="F309" s="123">
        <f>Inputs!F157*Inputs!F517</f>
        <v>0</v>
      </c>
      <c r="G309" s="123">
        <f>Inputs!G157*Inputs!G517</f>
        <v>0</v>
      </c>
      <c r="H309" s="123">
        <f>Inputs!H157*Inputs!H517</f>
        <v>0</v>
      </c>
      <c r="I309" s="123">
        <f>Inputs!I157*Inputs!I517</f>
        <v>0</v>
      </c>
      <c r="J309" s="123">
        <f>Inputs!J157*Inputs!J517</f>
        <v>0</v>
      </c>
    </row>
    <row r="310" spans="1:12" outlineLevel="1" x14ac:dyDescent="0.35">
      <c r="A310" s="138"/>
      <c r="B310" s="156"/>
      <c r="C310" s="154" t="s">
        <v>73</v>
      </c>
      <c r="E310" s="123">
        <f>Inputs!E158*Inputs!E518</f>
        <v>0</v>
      </c>
      <c r="F310" s="123">
        <f>Inputs!F158*Inputs!F518</f>
        <v>0</v>
      </c>
      <c r="G310" s="123">
        <f>Inputs!G158*Inputs!G518</f>
        <v>0</v>
      </c>
      <c r="H310" s="123">
        <f>Inputs!H158*Inputs!H518</f>
        <v>0</v>
      </c>
      <c r="I310" s="123">
        <f>Inputs!I158*Inputs!I518</f>
        <v>0</v>
      </c>
      <c r="J310" s="123">
        <f>Inputs!J158*Inputs!J518</f>
        <v>0</v>
      </c>
    </row>
    <row r="311" spans="1:12" ht="15" outlineLevel="1" thickBot="1" x14ac:dyDescent="0.4">
      <c r="A311" s="138"/>
      <c r="B311" s="158"/>
      <c r="C311" s="168" t="s">
        <v>74</v>
      </c>
      <c r="E311" s="145">
        <f>SUM(E298:E310)</f>
        <v>0</v>
      </c>
      <c r="F311" s="145">
        <f t="shared" ref="F311:J311" si="87">SUM(F298:F310)</f>
        <v>0</v>
      </c>
      <c r="G311" s="145">
        <f t="shared" si="87"/>
        <v>0</v>
      </c>
      <c r="H311" s="145">
        <f t="shared" si="87"/>
        <v>0</v>
      </c>
      <c r="I311" s="145">
        <f t="shared" si="87"/>
        <v>0</v>
      </c>
      <c r="J311" s="145">
        <f t="shared" si="87"/>
        <v>0</v>
      </c>
    </row>
    <row r="312" spans="1:12" outlineLevel="1" x14ac:dyDescent="0.35">
      <c r="A312" s="138"/>
      <c r="B312" s="158"/>
      <c r="C312" s="154"/>
    </row>
    <row r="313" spans="1:12" outlineLevel="1" x14ac:dyDescent="0.35">
      <c r="A313" s="138"/>
    </row>
    <row r="314" spans="1:12" outlineLevel="1" x14ac:dyDescent="0.35">
      <c r="A314" s="138"/>
      <c r="B314" s="162" t="s">
        <v>441</v>
      </c>
      <c r="C314" s="169"/>
      <c r="E314" s="170">
        <f>E311-E295</f>
        <v>-97504.002242774237</v>
      </c>
      <c r="F314" s="170">
        <f t="shared" ref="F314:J314" si="88">F311-F295</f>
        <v>-97937.182210113373</v>
      </c>
      <c r="G314" s="170">
        <f t="shared" si="88"/>
        <v>-99587.589486243174</v>
      </c>
      <c r="H314" s="170">
        <f t="shared" si="88"/>
        <v>-100391.69695054652</v>
      </c>
      <c r="I314" s="170">
        <f t="shared" si="88"/>
        <v>-101194.92429315507</v>
      </c>
      <c r="J314" s="170">
        <f t="shared" si="88"/>
        <v>-101997.27222101457</v>
      </c>
    </row>
    <row r="315" spans="1:12" outlineLevel="1" x14ac:dyDescent="0.35">
      <c r="A315" s="138"/>
      <c r="B315" s="162" t="s">
        <v>430</v>
      </c>
      <c r="C315" s="169"/>
      <c r="E315" s="170">
        <f>E314*E$8</f>
        <v>2145.0880493410332</v>
      </c>
      <c r="F315" s="170">
        <f t="shared" ref="F315:J315" si="89">F314*F$8</f>
        <v>2154.618008622494</v>
      </c>
      <c r="G315" s="170">
        <f t="shared" si="89"/>
        <v>2190.9269686973498</v>
      </c>
      <c r="H315" s="170">
        <f t="shared" si="89"/>
        <v>2208.6173329120234</v>
      </c>
      <c r="I315" s="170">
        <f t="shared" si="89"/>
        <v>2226.2883344494112</v>
      </c>
      <c r="J315" s="170">
        <f t="shared" si="89"/>
        <v>2243.9399888623207</v>
      </c>
      <c r="L315" s="97"/>
    </row>
    <row r="316" spans="1:12" ht="15" outlineLevel="1" thickBot="1" x14ac:dyDescent="0.4">
      <c r="A316" s="138"/>
      <c r="B316" s="162" t="s">
        <v>440</v>
      </c>
      <c r="C316" s="169"/>
      <c r="D316" s="97" t="s">
        <v>47</v>
      </c>
      <c r="E316" s="145">
        <f>SUM(E314,E315)</f>
        <v>-95358.9141934332</v>
      </c>
      <c r="F316" s="145">
        <f t="shared" ref="F316:J316" si="90">SUM(F314,F315)</f>
        <v>-95782.564201490881</v>
      </c>
      <c r="G316" s="145">
        <f t="shared" si="90"/>
        <v>-97396.662517545818</v>
      </c>
      <c r="H316" s="145">
        <f t="shared" si="90"/>
        <v>-98183.079617634503</v>
      </c>
      <c r="I316" s="145">
        <f t="shared" si="90"/>
        <v>-98968.63595870565</v>
      </c>
      <c r="J316" s="145">
        <f t="shared" si="90"/>
        <v>-99753.332232152257</v>
      </c>
      <c r="L316" s="97" t="s">
        <v>211</v>
      </c>
    </row>
    <row r="317" spans="1:12" outlineLevel="1" x14ac:dyDescent="0.35">
      <c r="A317" s="138"/>
      <c r="B317" s="162"/>
      <c r="C317" s="169"/>
      <c r="D317" s="97"/>
      <c r="E317" s="170"/>
      <c r="F317" s="170"/>
      <c r="G317" s="170"/>
      <c r="H317" s="170"/>
      <c r="I317" s="170"/>
      <c r="J317" s="170"/>
      <c r="L317" s="97"/>
    </row>
    <row r="318" spans="1:12" outlineLevel="1" x14ac:dyDescent="0.35">
      <c r="A318" s="138"/>
      <c r="B318" s="162" t="s">
        <v>350</v>
      </c>
      <c r="C318" s="169"/>
      <c r="D318" s="97"/>
      <c r="E318" s="170">
        <f>E316*(E$7-1)</f>
        <v>-22629.984040506995</v>
      </c>
      <c r="F318" s="170">
        <f t="shared" ref="F318:J318" si="91">F316*(F$7-1)</f>
        <v>-21491.740799156454</v>
      </c>
      <c r="G318" s="170">
        <f t="shared" si="91"/>
        <v>-17241.927042012845</v>
      </c>
      <c r="H318" s="170">
        <f t="shared" si="91"/>
        <v>-10877.192749601874</v>
      </c>
      <c r="I318" s="170">
        <f t="shared" si="91"/>
        <v>-5338.1463994661899</v>
      </c>
      <c r="J318" s="170">
        <f t="shared" si="91"/>
        <v>0</v>
      </c>
      <c r="K318" s="147"/>
      <c r="L318" s="97" t="s">
        <v>300</v>
      </c>
    </row>
    <row r="319" spans="1:12" ht="15" outlineLevel="1" thickBot="1" x14ac:dyDescent="0.4">
      <c r="A319" s="138"/>
      <c r="B319" s="144" t="s">
        <v>219</v>
      </c>
      <c r="C319" s="169"/>
      <c r="D319" s="97"/>
      <c r="E319" s="145">
        <f>SUM(E316,E318)</f>
        <v>-117988.8982339402</v>
      </c>
      <c r="F319" s="145">
        <f t="shared" ref="F319:J319" si="92">SUM(F316,F318)</f>
        <v>-117274.30500064733</v>
      </c>
      <c r="G319" s="145">
        <f t="shared" si="92"/>
        <v>-114638.58955955866</v>
      </c>
      <c r="H319" s="145">
        <f t="shared" si="92"/>
        <v>-109060.27236723638</v>
      </c>
      <c r="I319" s="145">
        <f t="shared" si="92"/>
        <v>-104306.78235817184</v>
      </c>
      <c r="J319" s="145">
        <f t="shared" si="92"/>
        <v>-99753.332232152257</v>
      </c>
      <c r="K319" s="145">
        <f>SUM(E319:J319)</f>
        <v>-663022.17975170666</v>
      </c>
    </row>
    <row r="320" spans="1:12" ht="15" outlineLevel="1" thickBot="1" x14ac:dyDescent="0.4">
      <c r="A320" s="138"/>
      <c r="B320" s="144"/>
      <c r="C320" s="169"/>
      <c r="D320" s="97"/>
      <c r="E320" s="170"/>
      <c r="F320" s="170"/>
      <c r="G320" s="170"/>
      <c r="H320" s="170"/>
      <c r="I320" s="170"/>
      <c r="J320" s="170"/>
      <c r="K320" s="147"/>
      <c r="L320" s="97"/>
    </row>
    <row r="321" spans="1:11" ht="15" outlineLevel="1" thickBot="1" x14ac:dyDescent="0.4">
      <c r="A321" s="138"/>
      <c r="B321" s="135" t="s">
        <v>317</v>
      </c>
      <c r="C321" s="169"/>
      <c r="D321" s="97"/>
      <c r="E321" s="170"/>
      <c r="F321" s="170"/>
      <c r="G321" s="170"/>
      <c r="H321" s="170"/>
      <c r="I321" s="170"/>
      <c r="J321" s="170"/>
      <c r="K321" s="147"/>
    </row>
    <row r="322" spans="1:11" ht="14.5" customHeight="1" outlineLevel="1" x14ac:dyDescent="0.35">
      <c r="A322" s="138"/>
      <c r="C322" s="154" t="s">
        <v>57</v>
      </c>
      <c r="E322" s="123">
        <f>Inputs!E162*Inputs!E520</f>
        <v>0</v>
      </c>
      <c r="F322" s="123">
        <f>Inputs!F162*Inputs!F520</f>
        <v>0</v>
      </c>
      <c r="G322" s="123">
        <f>Inputs!G162*Inputs!G520</f>
        <v>0</v>
      </c>
      <c r="H322" s="123">
        <f>Inputs!H162*Inputs!H520</f>
        <v>0</v>
      </c>
      <c r="I322" s="123">
        <f>Inputs!I162*Inputs!I520</f>
        <v>0</v>
      </c>
      <c r="J322" s="123">
        <f>Inputs!J162*Inputs!J520</f>
        <v>0</v>
      </c>
    </row>
    <row r="323" spans="1:11" outlineLevel="1" x14ac:dyDescent="0.35">
      <c r="A323" s="138"/>
      <c r="B323" s="156"/>
      <c r="C323" s="154" t="s">
        <v>58</v>
      </c>
      <c r="E323" s="123">
        <f>Inputs!E163*Inputs!E521</f>
        <v>0</v>
      </c>
      <c r="F323" s="123">
        <f>Inputs!F163*Inputs!F521</f>
        <v>0</v>
      </c>
      <c r="G323" s="123">
        <f>Inputs!G163*Inputs!G521</f>
        <v>0</v>
      </c>
      <c r="H323" s="123">
        <f>Inputs!H163*Inputs!H521</f>
        <v>0</v>
      </c>
      <c r="I323" s="123">
        <f>Inputs!I163*Inputs!I521</f>
        <v>0</v>
      </c>
      <c r="J323" s="123">
        <f>Inputs!J163*Inputs!J521</f>
        <v>0</v>
      </c>
    </row>
    <row r="324" spans="1:11" outlineLevel="1" x14ac:dyDescent="0.35">
      <c r="A324" s="138"/>
      <c r="B324" s="156"/>
      <c r="C324" s="154" t="s">
        <v>60</v>
      </c>
      <c r="E324" s="123">
        <f>Inputs!E164*Inputs!E522</f>
        <v>0</v>
      </c>
      <c r="F324" s="123">
        <f>Inputs!F164*Inputs!F522</f>
        <v>0</v>
      </c>
      <c r="G324" s="123">
        <f>Inputs!G164*Inputs!G522</f>
        <v>0</v>
      </c>
      <c r="H324" s="123">
        <f>Inputs!H164*Inputs!H522</f>
        <v>0</v>
      </c>
      <c r="I324" s="123">
        <f>Inputs!I164*Inputs!I522</f>
        <v>0</v>
      </c>
      <c r="J324" s="123">
        <f>Inputs!J164*Inputs!J522</f>
        <v>0</v>
      </c>
    </row>
    <row r="325" spans="1:11" outlineLevel="1" x14ac:dyDescent="0.35">
      <c r="A325" s="138"/>
      <c r="B325" s="156"/>
      <c r="C325" s="154" t="s">
        <v>61</v>
      </c>
      <c r="E325" s="123">
        <f>Inputs!E165*Inputs!E523</f>
        <v>0</v>
      </c>
      <c r="F325" s="123">
        <f>Inputs!F165*Inputs!F523</f>
        <v>0</v>
      </c>
      <c r="G325" s="123">
        <f>Inputs!G165*Inputs!G523</f>
        <v>0</v>
      </c>
      <c r="H325" s="123">
        <f>Inputs!H165*Inputs!H523</f>
        <v>0</v>
      </c>
      <c r="I325" s="123">
        <f>Inputs!I165*Inputs!I523</f>
        <v>0</v>
      </c>
      <c r="J325" s="123">
        <f>Inputs!J165*Inputs!J523</f>
        <v>0</v>
      </c>
    </row>
    <row r="326" spans="1:11" outlineLevel="1" x14ac:dyDescent="0.35">
      <c r="A326" s="138"/>
      <c r="B326" s="156"/>
      <c r="C326" s="154" t="s">
        <v>62</v>
      </c>
      <c r="E326" s="123">
        <f>Inputs!E166*Inputs!E524</f>
        <v>0</v>
      </c>
      <c r="F326" s="123">
        <f>Inputs!F166*Inputs!F524</f>
        <v>0</v>
      </c>
      <c r="G326" s="123">
        <f>Inputs!G166*Inputs!G524</f>
        <v>0</v>
      </c>
      <c r="H326" s="123">
        <f>Inputs!H166*Inputs!H524</f>
        <v>0</v>
      </c>
      <c r="I326" s="123">
        <f>Inputs!I166*Inputs!I524</f>
        <v>8170.5107643227257</v>
      </c>
      <c r="J326" s="123">
        <f>Inputs!J166*Inputs!J524</f>
        <v>29942.665050863259</v>
      </c>
    </row>
    <row r="327" spans="1:11" outlineLevel="1" x14ac:dyDescent="0.35">
      <c r="A327" s="138"/>
      <c r="B327" s="156"/>
      <c r="C327" s="154" t="s">
        <v>64</v>
      </c>
      <c r="E327" s="123">
        <f>Inputs!E167*Inputs!E525</f>
        <v>0</v>
      </c>
      <c r="F327" s="123">
        <f>Inputs!F167*Inputs!F525</f>
        <v>0</v>
      </c>
      <c r="G327" s="123">
        <f>Inputs!G167*Inputs!G525</f>
        <v>0</v>
      </c>
      <c r="H327" s="123">
        <f>Inputs!H167*Inputs!H525</f>
        <v>0</v>
      </c>
      <c r="I327" s="123">
        <f>Inputs!I167*Inputs!I525</f>
        <v>6953.1010071682795</v>
      </c>
      <c r="J327" s="123">
        <f>Inputs!J167*Inputs!J525</f>
        <v>27797.666803699518</v>
      </c>
    </row>
    <row r="328" spans="1:11" outlineLevel="1" x14ac:dyDescent="0.35">
      <c r="A328" s="138"/>
      <c r="B328" s="156"/>
      <c r="C328" s="154" t="s">
        <v>65</v>
      </c>
      <c r="E328" s="123">
        <f>Inputs!E168*Inputs!E526</f>
        <v>0</v>
      </c>
      <c r="F328" s="123">
        <f>Inputs!F168*Inputs!F526</f>
        <v>0</v>
      </c>
      <c r="G328" s="123">
        <f>Inputs!G168*Inputs!G526</f>
        <v>0</v>
      </c>
      <c r="H328" s="123">
        <f>Inputs!H168*Inputs!H526</f>
        <v>0</v>
      </c>
      <c r="I328" s="123">
        <f>Inputs!I168*Inputs!I526</f>
        <v>14302.411488516431</v>
      </c>
      <c r="J328" s="123">
        <f>Inputs!J168*Inputs!J526</f>
        <v>23824.721554532909</v>
      </c>
    </row>
    <row r="329" spans="1:11" outlineLevel="1" x14ac:dyDescent="0.35">
      <c r="A329" s="138"/>
      <c r="B329" s="171" t="s">
        <v>318</v>
      </c>
      <c r="C329" s="154" t="s">
        <v>66</v>
      </c>
      <c r="E329" s="123">
        <f>Inputs!E169*Inputs!E527</f>
        <v>0</v>
      </c>
      <c r="F329" s="123">
        <f>Inputs!F169*Inputs!F527</f>
        <v>0</v>
      </c>
      <c r="G329" s="123">
        <f>Inputs!G169*Inputs!G527</f>
        <v>0</v>
      </c>
      <c r="H329" s="123">
        <f>Inputs!H169*Inputs!H527</f>
        <v>0</v>
      </c>
      <c r="I329" s="123">
        <f>Inputs!I169*Inputs!I527</f>
        <v>0</v>
      </c>
      <c r="J329" s="123">
        <f>Inputs!J169*Inputs!J527</f>
        <v>22866.861093125583</v>
      </c>
    </row>
    <row r="330" spans="1:11" outlineLevel="1" x14ac:dyDescent="0.35">
      <c r="A330" s="138"/>
      <c r="B330" s="156"/>
      <c r="C330" s="154" t="s">
        <v>68</v>
      </c>
      <c r="E330" s="123">
        <f>Inputs!E170*Inputs!E528</f>
        <v>0</v>
      </c>
      <c r="F330" s="123">
        <f>Inputs!F170*Inputs!F528</f>
        <v>0</v>
      </c>
      <c r="G330" s="123">
        <f>Inputs!G170*Inputs!G528</f>
        <v>0</v>
      </c>
      <c r="H330" s="123">
        <f>Inputs!H170*Inputs!H528</f>
        <v>0</v>
      </c>
      <c r="I330" s="123">
        <f>Inputs!I170*Inputs!I528</f>
        <v>10503.199603909903</v>
      </c>
      <c r="J330" s="123">
        <f>Inputs!J170*Inputs!J528</f>
        <v>31492.902518736206</v>
      </c>
    </row>
    <row r="331" spans="1:11" outlineLevel="1" x14ac:dyDescent="0.35">
      <c r="A331" s="138"/>
      <c r="B331" s="156"/>
      <c r="C331" s="154" t="s">
        <v>69</v>
      </c>
      <c r="E331" s="123">
        <f>Inputs!E171*Inputs!E529</f>
        <v>0</v>
      </c>
      <c r="F331" s="123">
        <f>Inputs!F171*Inputs!F529</f>
        <v>0</v>
      </c>
      <c r="G331" s="123">
        <f>Inputs!G171*Inputs!G529</f>
        <v>0</v>
      </c>
      <c r="H331" s="123">
        <f>Inputs!H171*Inputs!H529</f>
        <v>11695.327778994677</v>
      </c>
      <c r="I331" s="123">
        <f>Inputs!I171*Inputs!I529</f>
        <v>23378.26132723955</v>
      </c>
      <c r="J331" s="123">
        <f>Inputs!J171*Inputs!J529</f>
        <v>0</v>
      </c>
    </row>
    <row r="332" spans="1:11" outlineLevel="1" x14ac:dyDescent="0.35">
      <c r="A332" s="138"/>
      <c r="B332" s="156"/>
      <c r="C332" s="154" t="s">
        <v>70</v>
      </c>
      <c r="E332" s="123">
        <f>Inputs!E172*Inputs!E530</f>
        <v>0</v>
      </c>
      <c r="F332" s="123">
        <f>Inputs!F172*Inputs!F530</f>
        <v>0</v>
      </c>
      <c r="G332" s="123">
        <f>Inputs!G172*Inputs!G530</f>
        <v>0</v>
      </c>
      <c r="H332" s="123">
        <f>Inputs!H172*Inputs!H530</f>
        <v>0</v>
      </c>
      <c r="I332" s="123">
        <f>Inputs!I172*Inputs!I530</f>
        <v>23693.199732581004</v>
      </c>
      <c r="J332" s="123">
        <f>Inputs!J172*Inputs!J530</f>
        <v>35520.967784776425</v>
      </c>
    </row>
    <row r="333" spans="1:11" outlineLevel="1" x14ac:dyDescent="0.35">
      <c r="A333" s="138"/>
      <c r="B333" s="156"/>
      <c r="C333" s="154" t="s">
        <v>72</v>
      </c>
      <c r="E333" s="123">
        <f>Inputs!E173*Inputs!E531</f>
        <v>0</v>
      </c>
      <c r="F333" s="123">
        <f>Inputs!F173*Inputs!F531</f>
        <v>0</v>
      </c>
      <c r="G333" s="123">
        <f>Inputs!G173*Inputs!G531</f>
        <v>0</v>
      </c>
      <c r="H333" s="123">
        <f>Inputs!H173*Inputs!H531</f>
        <v>0</v>
      </c>
      <c r="I333" s="123">
        <f>Inputs!I173*Inputs!I531</f>
        <v>19243.033749495698</v>
      </c>
      <c r="J333" s="123">
        <f>Inputs!J173*Inputs!J531</f>
        <v>19232.837258848987</v>
      </c>
    </row>
    <row r="334" spans="1:11" outlineLevel="1" x14ac:dyDescent="0.35">
      <c r="A334" s="138"/>
      <c r="B334" s="156"/>
      <c r="C334" s="154" t="s">
        <v>73</v>
      </c>
      <c r="D334" s="1"/>
      <c r="E334" s="123">
        <f>Inputs!E174*Inputs!E532</f>
        <v>0</v>
      </c>
      <c r="F334" s="123">
        <f>Inputs!F174*Inputs!F532</f>
        <v>0</v>
      </c>
      <c r="G334" s="123">
        <f>Inputs!G174*Inputs!G532</f>
        <v>0</v>
      </c>
      <c r="H334" s="123">
        <f>Inputs!H174*Inputs!H532</f>
        <v>0</v>
      </c>
      <c r="I334" s="123">
        <f>Inputs!I174*Inputs!I532</f>
        <v>29722.032803385828</v>
      </c>
      <c r="J334" s="123">
        <f>Inputs!J174*Inputs!J532</f>
        <v>0</v>
      </c>
    </row>
    <row r="335" spans="1:11" ht="15" outlineLevel="1" thickBot="1" x14ac:dyDescent="0.4">
      <c r="A335" s="138"/>
      <c r="B335" s="158"/>
      <c r="C335" s="168" t="s">
        <v>74</v>
      </c>
      <c r="D335" s="1"/>
      <c r="E335" s="145">
        <f>SUM(E322:E334)</f>
        <v>0</v>
      </c>
      <c r="F335" s="145">
        <f t="shared" ref="F335:J335" si="93">SUM(F322:F334)</f>
        <v>0</v>
      </c>
      <c r="G335" s="145">
        <f t="shared" si="93"/>
        <v>0</v>
      </c>
      <c r="H335" s="145">
        <f t="shared" si="93"/>
        <v>11695.327778994677</v>
      </c>
      <c r="I335" s="145">
        <f t="shared" si="93"/>
        <v>135965.75047661943</v>
      </c>
      <c r="J335" s="145">
        <f t="shared" si="93"/>
        <v>190678.62206458289</v>
      </c>
    </row>
    <row r="336" spans="1:11" outlineLevel="1" x14ac:dyDescent="0.35">
      <c r="A336" s="138"/>
      <c r="B336" s="158"/>
      <c r="C336" s="168"/>
      <c r="D336" s="1"/>
      <c r="E336" s="147"/>
      <c r="F336" s="147"/>
      <c r="G336" s="147"/>
      <c r="H336" s="147"/>
      <c r="I336" s="147"/>
      <c r="J336" s="147"/>
    </row>
    <row r="337" spans="1:10" outlineLevel="1" x14ac:dyDescent="0.35">
      <c r="A337" s="138"/>
      <c r="B337" s="158"/>
      <c r="C337" s="168"/>
      <c r="D337" s="1"/>
      <c r="E337" s="147"/>
      <c r="F337" s="147"/>
      <c r="G337" s="147"/>
      <c r="H337" s="147"/>
      <c r="I337" s="147"/>
      <c r="J337" s="147"/>
    </row>
    <row r="338" spans="1:10" outlineLevel="1" x14ac:dyDescent="0.35">
      <c r="A338" s="138"/>
      <c r="C338" s="154" t="s">
        <v>57</v>
      </c>
      <c r="E338" s="123">
        <f>Inputs!E177*Inputs!E520</f>
        <v>0</v>
      </c>
      <c r="F338" s="123">
        <f>Inputs!F177*Inputs!F520</f>
        <v>0</v>
      </c>
      <c r="G338" s="123">
        <f>Inputs!G177*Inputs!G520</f>
        <v>0</v>
      </c>
      <c r="H338" s="123">
        <f>Inputs!H177*Inputs!H520</f>
        <v>0</v>
      </c>
      <c r="I338" s="123">
        <f>Inputs!I177*Inputs!I520</f>
        <v>0</v>
      </c>
      <c r="J338" s="123">
        <f>Inputs!J177*Inputs!J520</f>
        <v>0</v>
      </c>
    </row>
    <row r="339" spans="1:10" outlineLevel="1" x14ac:dyDescent="0.35">
      <c r="A339" s="138"/>
      <c r="B339" s="156"/>
      <c r="C339" s="154" t="s">
        <v>58</v>
      </c>
      <c r="E339" s="123">
        <f>Inputs!E178*Inputs!E521</f>
        <v>0</v>
      </c>
      <c r="F339" s="123">
        <f>Inputs!F178*Inputs!F521</f>
        <v>0</v>
      </c>
      <c r="G339" s="123">
        <f>Inputs!G178*Inputs!G521</f>
        <v>0</v>
      </c>
      <c r="H339" s="123">
        <f>Inputs!H178*Inputs!H521</f>
        <v>0</v>
      </c>
      <c r="I339" s="123">
        <f>Inputs!I178*Inputs!I521</f>
        <v>0</v>
      </c>
      <c r="J339" s="123">
        <f>Inputs!J178*Inputs!J521</f>
        <v>0</v>
      </c>
    </row>
    <row r="340" spans="1:10" outlineLevel="1" x14ac:dyDescent="0.35">
      <c r="A340" s="138"/>
      <c r="B340" s="156"/>
      <c r="C340" s="154" t="s">
        <v>60</v>
      </c>
      <c r="E340" s="123">
        <f>Inputs!E179*Inputs!E522</f>
        <v>0</v>
      </c>
      <c r="F340" s="123">
        <f>Inputs!F179*Inputs!F522</f>
        <v>0</v>
      </c>
      <c r="G340" s="123">
        <f>Inputs!G179*Inputs!G522</f>
        <v>0</v>
      </c>
      <c r="H340" s="123">
        <f>Inputs!H179*Inputs!H522</f>
        <v>0</v>
      </c>
      <c r="I340" s="123">
        <f>Inputs!I179*Inputs!I522</f>
        <v>0</v>
      </c>
      <c r="J340" s="123">
        <f>Inputs!J179*Inputs!J522</f>
        <v>0</v>
      </c>
    </row>
    <row r="341" spans="1:10" outlineLevel="1" x14ac:dyDescent="0.35">
      <c r="A341" s="138"/>
      <c r="B341" s="156"/>
      <c r="C341" s="154" t="s">
        <v>61</v>
      </c>
      <c r="E341" s="123">
        <f>Inputs!E180*Inputs!E523</f>
        <v>0</v>
      </c>
      <c r="F341" s="123">
        <f>Inputs!F180*Inputs!F523</f>
        <v>0</v>
      </c>
      <c r="G341" s="123">
        <f>Inputs!G180*Inputs!G523</f>
        <v>0</v>
      </c>
      <c r="H341" s="123">
        <f>Inputs!H180*Inputs!H523</f>
        <v>0</v>
      </c>
      <c r="I341" s="123">
        <f>Inputs!I180*Inputs!I523</f>
        <v>0</v>
      </c>
      <c r="J341" s="123">
        <f>Inputs!J180*Inputs!J523</f>
        <v>0</v>
      </c>
    </row>
    <row r="342" spans="1:10" outlineLevel="1" x14ac:dyDescent="0.35">
      <c r="A342" s="138"/>
      <c r="B342" s="156"/>
      <c r="C342" s="154" t="s">
        <v>62</v>
      </c>
      <c r="E342" s="123">
        <f>Inputs!E181*Inputs!E524</f>
        <v>0</v>
      </c>
      <c r="F342" s="123">
        <f>Inputs!F181*Inputs!F524</f>
        <v>0</v>
      </c>
      <c r="G342" s="123">
        <f>Inputs!G181*Inputs!G524</f>
        <v>0</v>
      </c>
      <c r="H342" s="123">
        <f>Inputs!H181*Inputs!H524</f>
        <v>0</v>
      </c>
      <c r="I342" s="123">
        <f>Inputs!I181*Inputs!I524</f>
        <v>0</v>
      </c>
      <c r="J342" s="123">
        <f>Inputs!J181*Inputs!J524</f>
        <v>0</v>
      </c>
    </row>
    <row r="343" spans="1:10" outlineLevel="1" x14ac:dyDescent="0.35">
      <c r="A343" s="138"/>
      <c r="B343" s="156"/>
      <c r="C343" s="154" t="s">
        <v>64</v>
      </c>
      <c r="E343" s="123">
        <f>Inputs!E182*Inputs!E525</f>
        <v>0</v>
      </c>
      <c r="F343" s="123">
        <f>Inputs!F182*Inputs!F525</f>
        <v>0</v>
      </c>
      <c r="G343" s="123">
        <f>Inputs!G182*Inputs!G525</f>
        <v>0</v>
      </c>
      <c r="H343" s="123">
        <f>Inputs!H182*Inputs!H525</f>
        <v>0</v>
      </c>
      <c r="I343" s="123">
        <f>Inputs!I182*Inputs!I525</f>
        <v>0</v>
      </c>
      <c r="J343" s="123">
        <f>Inputs!J182*Inputs!J525</f>
        <v>0</v>
      </c>
    </row>
    <row r="344" spans="1:10" outlineLevel="1" x14ac:dyDescent="0.35">
      <c r="A344" s="138"/>
      <c r="B344" s="156"/>
      <c r="C344" s="154" t="s">
        <v>65</v>
      </c>
      <c r="E344" s="123">
        <f>Inputs!E183*Inputs!E526</f>
        <v>0</v>
      </c>
      <c r="F344" s="123">
        <f>Inputs!F183*Inputs!F526</f>
        <v>0</v>
      </c>
      <c r="G344" s="123">
        <f>Inputs!G183*Inputs!G526</f>
        <v>0</v>
      </c>
      <c r="H344" s="123">
        <f>Inputs!H183*Inputs!H526</f>
        <v>0</v>
      </c>
      <c r="I344" s="123">
        <f>Inputs!I183*Inputs!I526</f>
        <v>0</v>
      </c>
      <c r="J344" s="123">
        <f>Inputs!J183*Inputs!J526</f>
        <v>0</v>
      </c>
    </row>
    <row r="345" spans="1:10" outlineLevel="1" x14ac:dyDescent="0.35">
      <c r="A345" s="138"/>
      <c r="B345" s="171" t="s">
        <v>318</v>
      </c>
      <c r="C345" s="154" t="s">
        <v>66</v>
      </c>
      <c r="E345" s="123">
        <f>Inputs!E184*Inputs!E527</f>
        <v>0</v>
      </c>
      <c r="F345" s="123">
        <f>Inputs!F184*Inputs!F527</f>
        <v>0</v>
      </c>
      <c r="G345" s="123">
        <f>Inputs!G184*Inputs!G527</f>
        <v>0</v>
      </c>
      <c r="H345" s="123">
        <f>Inputs!H184*Inputs!H527</f>
        <v>0</v>
      </c>
      <c r="I345" s="123">
        <f>Inputs!I184*Inputs!I527</f>
        <v>0</v>
      </c>
      <c r="J345" s="123">
        <f>Inputs!J184*Inputs!J527</f>
        <v>0</v>
      </c>
    </row>
    <row r="346" spans="1:10" outlineLevel="1" x14ac:dyDescent="0.35">
      <c r="A346" s="138"/>
      <c r="B346" s="156"/>
      <c r="C346" s="154" t="s">
        <v>68</v>
      </c>
      <c r="E346" s="123">
        <f>Inputs!E185*Inputs!E528</f>
        <v>0</v>
      </c>
      <c r="F346" s="123">
        <f>Inputs!F185*Inputs!F528</f>
        <v>0</v>
      </c>
      <c r="G346" s="123">
        <f>Inputs!G185*Inputs!G528</f>
        <v>0</v>
      </c>
      <c r="H346" s="123">
        <f>Inputs!H185*Inputs!H528</f>
        <v>0</v>
      </c>
      <c r="I346" s="123">
        <f>Inputs!I185*Inputs!I528</f>
        <v>0</v>
      </c>
      <c r="J346" s="123">
        <f>Inputs!J185*Inputs!J528</f>
        <v>0</v>
      </c>
    </row>
    <row r="347" spans="1:10" outlineLevel="1" x14ac:dyDescent="0.35">
      <c r="A347" s="138"/>
      <c r="B347" s="156"/>
      <c r="C347" s="154" t="s">
        <v>69</v>
      </c>
      <c r="E347" s="123">
        <f>Inputs!E186*Inputs!E529</f>
        <v>0</v>
      </c>
      <c r="F347" s="123">
        <f>Inputs!F186*Inputs!F529</f>
        <v>0</v>
      </c>
      <c r="G347" s="123">
        <f>Inputs!G186*Inputs!G529</f>
        <v>0</v>
      </c>
      <c r="H347" s="123">
        <f>Inputs!H186*Inputs!H529</f>
        <v>0</v>
      </c>
      <c r="I347" s="123">
        <f>Inputs!I186*Inputs!I529</f>
        <v>0</v>
      </c>
      <c r="J347" s="123">
        <f>Inputs!J186*Inputs!J529</f>
        <v>0</v>
      </c>
    </row>
    <row r="348" spans="1:10" outlineLevel="1" x14ac:dyDescent="0.35">
      <c r="A348" s="138"/>
      <c r="B348" s="156"/>
      <c r="C348" s="154" t="s">
        <v>70</v>
      </c>
      <c r="E348" s="123">
        <f>Inputs!E187*Inputs!E530</f>
        <v>0</v>
      </c>
      <c r="F348" s="123">
        <f>Inputs!F187*Inputs!F530</f>
        <v>0</v>
      </c>
      <c r="G348" s="123">
        <f>Inputs!G187*Inputs!G530</f>
        <v>0</v>
      </c>
      <c r="H348" s="123">
        <f>Inputs!H187*Inputs!H530</f>
        <v>0</v>
      </c>
      <c r="I348" s="123">
        <f>Inputs!I187*Inputs!I530</f>
        <v>0</v>
      </c>
      <c r="J348" s="123">
        <f>Inputs!J187*Inputs!J530</f>
        <v>0</v>
      </c>
    </row>
    <row r="349" spans="1:10" outlineLevel="1" x14ac:dyDescent="0.35">
      <c r="A349" s="138"/>
      <c r="B349" s="156"/>
      <c r="C349" s="154" t="s">
        <v>72</v>
      </c>
      <c r="E349" s="123">
        <f>Inputs!E188*Inputs!E531</f>
        <v>0</v>
      </c>
      <c r="F349" s="123">
        <f>Inputs!F188*Inputs!F531</f>
        <v>0</v>
      </c>
      <c r="G349" s="123">
        <f>Inputs!G188*Inputs!G531</f>
        <v>0</v>
      </c>
      <c r="H349" s="123">
        <f>Inputs!H188*Inputs!H531</f>
        <v>0</v>
      </c>
      <c r="I349" s="123">
        <f>Inputs!I188*Inputs!I531</f>
        <v>0</v>
      </c>
      <c r="J349" s="123">
        <f>Inputs!J188*Inputs!J531</f>
        <v>0</v>
      </c>
    </row>
    <row r="350" spans="1:10" outlineLevel="1" x14ac:dyDescent="0.35">
      <c r="A350" s="138"/>
      <c r="B350" s="156"/>
      <c r="C350" s="154" t="s">
        <v>73</v>
      </c>
      <c r="D350" s="1"/>
      <c r="E350" s="123">
        <f>Inputs!E189*Inputs!E532</f>
        <v>0</v>
      </c>
      <c r="F350" s="123">
        <f>Inputs!F189*Inputs!F532</f>
        <v>0</v>
      </c>
      <c r="G350" s="123">
        <f>Inputs!G189*Inputs!G532</f>
        <v>0</v>
      </c>
      <c r="H350" s="123">
        <f>Inputs!H189*Inputs!H532</f>
        <v>0</v>
      </c>
      <c r="I350" s="123">
        <f>Inputs!I189*Inputs!I532</f>
        <v>0</v>
      </c>
      <c r="J350" s="123">
        <f>Inputs!J189*Inputs!J532</f>
        <v>0</v>
      </c>
    </row>
    <row r="351" spans="1:10" ht="15" outlineLevel="1" thickBot="1" x14ac:dyDescent="0.4">
      <c r="A351" s="138"/>
      <c r="B351" s="158"/>
      <c r="C351" s="168" t="s">
        <v>74</v>
      </c>
      <c r="D351" s="1"/>
      <c r="E351" s="145">
        <f>SUM(E338:E350)</f>
        <v>0</v>
      </c>
      <c r="F351" s="145">
        <f t="shared" ref="F351:J351" si="94">SUM(F338:F350)</f>
        <v>0</v>
      </c>
      <c r="G351" s="145">
        <f t="shared" si="94"/>
        <v>0</v>
      </c>
      <c r="H351" s="145">
        <f t="shared" si="94"/>
        <v>0</v>
      </c>
      <c r="I351" s="145">
        <f t="shared" si="94"/>
        <v>0</v>
      </c>
      <c r="J351" s="145">
        <f t="shared" si="94"/>
        <v>0</v>
      </c>
    </row>
    <row r="352" spans="1:10" outlineLevel="1" x14ac:dyDescent="0.35">
      <c r="A352" s="138"/>
      <c r="B352" s="144"/>
      <c r="C352" s="169"/>
      <c r="D352" s="97"/>
      <c r="E352" s="170"/>
      <c r="F352" s="170"/>
      <c r="G352" s="170"/>
      <c r="H352" s="170"/>
      <c r="I352" s="170"/>
      <c r="J352" s="170"/>
    </row>
    <row r="353" spans="1:18" outlineLevel="1" x14ac:dyDescent="0.35">
      <c r="A353" s="138"/>
      <c r="B353" s="162" t="s">
        <v>441</v>
      </c>
      <c r="C353" s="169"/>
      <c r="E353" s="170">
        <f>E350-E335</f>
        <v>0</v>
      </c>
      <c r="F353" s="170">
        <f t="shared" ref="F353:J353" si="95">F350-F335</f>
        <v>0</v>
      </c>
      <c r="G353" s="170">
        <f t="shared" si="95"/>
        <v>0</v>
      </c>
      <c r="H353" s="170">
        <f t="shared" si="95"/>
        <v>-11695.327778994677</v>
      </c>
      <c r="I353" s="170">
        <f t="shared" si="95"/>
        <v>-135965.75047661943</v>
      </c>
      <c r="J353" s="170">
        <f t="shared" si="95"/>
        <v>-190678.62206458289</v>
      </c>
    </row>
    <row r="354" spans="1:18" outlineLevel="1" x14ac:dyDescent="0.35">
      <c r="A354" s="138"/>
      <c r="B354" s="162" t="s">
        <v>430</v>
      </c>
      <c r="C354" s="169"/>
      <c r="D354" s="97"/>
      <c r="E354" s="170">
        <f>E353*E$8</f>
        <v>0</v>
      </c>
      <c r="F354" s="170">
        <f t="shared" ref="F354:J354" si="96">F353*F$8</f>
        <v>0</v>
      </c>
      <c r="G354" s="170">
        <f t="shared" si="96"/>
        <v>0</v>
      </c>
      <c r="H354" s="170">
        <f t="shared" si="96"/>
        <v>257.29721113788287</v>
      </c>
      <c r="I354" s="170">
        <f t="shared" si="96"/>
        <v>2991.2465104856274</v>
      </c>
      <c r="J354" s="170">
        <f t="shared" si="96"/>
        <v>4194.9296854208233</v>
      </c>
      <c r="L354" s="97"/>
    </row>
    <row r="355" spans="1:18" ht="15" outlineLevel="1" thickBot="1" x14ac:dyDescent="0.4">
      <c r="A355" s="138"/>
      <c r="B355" s="162" t="s">
        <v>440</v>
      </c>
      <c r="C355" s="169"/>
      <c r="D355" s="97" t="s">
        <v>47</v>
      </c>
      <c r="E355" s="145">
        <f>SUM(E353,E354)</f>
        <v>0</v>
      </c>
      <c r="F355" s="145">
        <f t="shared" ref="F355:J355" si="97">SUM(F353,F354)</f>
        <v>0</v>
      </c>
      <c r="G355" s="145">
        <f t="shared" si="97"/>
        <v>0</v>
      </c>
      <c r="H355" s="145">
        <f t="shared" si="97"/>
        <v>-11438.030567856795</v>
      </c>
      <c r="I355" s="145">
        <f t="shared" si="97"/>
        <v>-132974.50396613381</v>
      </c>
      <c r="J355" s="145">
        <f t="shared" si="97"/>
        <v>-186483.69237916206</v>
      </c>
      <c r="L355" s="97" t="s">
        <v>211</v>
      </c>
    </row>
    <row r="356" spans="1:18" outlineLevel="1" x14ac:dyDescent="0.35">
      <c r="A356" s="138"/>
      <c r="B356" s="162"/>
      <c r="C356" s="169"/>
      <c r="D356" s="97"/>
      <c r="E356" s="170"/>
      <c r="F356" s="170"/>
      <c r="G356" s="170"/>
      <c r="H356" s="170"/>
      <c r="I356" s="170"/>
      <c r="J356" s="170"/>
      <c r="L356" s="97"/>
    </row>
    <row r="357" spans="1:18" outlineLevel="1" x14ac:dyDescent="0.35">
      <c r="A357" s="138"/>
      <c r="B357" s="162" t="s">
        <v>350</v>
      </c>
      <c r="C357" s="169"/>
      <c r="E357" s="170">
        <f>E355*(E$7-1)</f>
        <v>0</v>
      </c>
      <c r="F357" s="170">
        <f t="shared" ref="F357:J357" si="98">F355*(F$7-1)</f>
        <v>0</v>
      </c>
      <c r="G357" s="170">
        <f t="shared" si="98"/>
        <v>0</v>
      </c>
      <c r="H357" s="170">
        <f t="shared" si="98"/>
        <v>-1267.1599184598278</v>
      </c>
      <c r="I357" s="170">
        <f t="shared" si="98"/>
        <v>-7172.3467004617214</v>
      </c>
      <c r="J357" s="170">
        <f t="shared" si="98"/>
        <v>0</v>
      </c>
      <c r="K357" s="147"/>
      <c r="L357" s="97" t="s">
        <v>300</v>
      </c>
    </row>
    <row r="358" spans="1:18" ht="15" outlineLevel="1" thickBot="1" x14ac:dyDescent="0.4">
      <c r="A358" s="138"/>
      <c r="B358" s="144" t="s">
        <v>319</v>
      </c>
      <c r="C358" s="169"/>
      <c r="E358" s="145">
        <f>SUM(E355,E357)</f>
        <v>0</v>
      </c>
      <c r="F358" s="145">
        <f t="shared" ref="F358:J358" si="99">SUM(F355,F357)</f>
        <v>0</v>
      </c>
      <c r="G358" s="145">
        <f t="shared" si="99"/>
        <v>0</v>
      </c>
      <c r="H358" s="145">
        <f t="shared" si="99"/>
        <v>-12705.190486316622</v>
      </c>
      <c r="I358" s="145">
        <f t="shared" si="99"/>
        <v>-140146.85066659554</v>
      </c>
      <c r="J358" s="145">
        <f t="shared" si="99"/>
        <v>-186483.69237916206</v>
      </c>
      <c r="K358" s="145">
        <f>SUM(E358:J358)</f>
        <v>-339335.73353207426</v>
      </c>
    </row>
    <row r="359" spans="1:18" ht="15" thickBot="1" x14ac:dyDescent="0.4">
      <c r="A359" s="138"/>
    </row>
    <row r="360" spans="1:18" s="136" customFormat="1" ht="15" customHeight="1" thickBot="1" x14ac:dyDescent="0.35">
      <c r="A360" s="131" t="s">
        <v>170</v>
      </c>
      <c r="B360" s="133" t="s">
        <v>381</v>
      </c>
      <c r="C360" s="134"/>
      <c r="D360" s="134"/>
      <c r="E360" s="134"/>
      <c r="F360" s="134"/>
      <c r="G360" s="134"/>
      <c r="H360" s="134"/>
      <c r="I360" s="134"/>
      <c r="J360" s="135"/>
      <c r="L360" s="137"/>
      <c r="P360" s="137"/>
      <c r="Q360" s="137"/>
      <c r="R360" s="137"/>
    </row>
    <row r="361" spans="1:18" s="136" customFormat="1" ht="15" customHeight="1" x14ac:dyDescent="0.35">
      <c r="A361" s="138"/>
      <c r="B361" s="173"/>
      <c r="L361" s="137"/>
      <c r="P361" s="137"/>
      <c r="Q361" s="137"/>
      <c r="R361" s="137"/>
    </row>
    <row r="362" spans="1:18" outlineLevel="1" x14ac:dyDescent="0.35">
      <c r="A362" s="138"/>
      <c r="C362" s="154" t="s">
        <v>57</v>
      </c>
      <c r="E362" s="123">
        <f>Inputs!E25*Inputs!E462</f>
        <v>104019.78736884033</v>
      </c>
      <c r="F362" s="123">
        <f>Inputs!F25*Inputs!F462</f>
        <v>127120.43794272053</v>
      </c>
      <c r="G362" s="123">
        <f>Inputs!G25*Inputs!G462</f>
        <v>126347.9256260002</v>
      </c>
      <c r="H362" s="123">
        <f>Inputs!H25*Inputs!H462</f>
        <v>105760.31776866653</v>
      </c>
      <c r="I362" s="123">
        <f>Inputs!I25*Inputs!I462</f>
        <v>105704.27753587582</v>
      </c>
      <c r="J362" s="123">
        <f>Inputs!J25*Inputs!J462</f>
        <v>105648.26699766013</v>
      </c>
    </row>
    <row r="363" spans="1:18" outlineLevel="1" x14ac:dyDescent="0.35">
      <c r="A363" s="138"/>
      <c r="B363" s="156"/>
      <c r="C363" s="154" t="s">
        <v>58</v>
      </c>
      <c r="E363" s="123">
        <f>Inputs!E26*Inputs!E463</f>
        <v>76800.975002971041</v>
      </c>
      <c r="F363" s="123">
        <f>Inputs!F26*Inputs!F463</f>
        <v>93856.888422463322</v>
      </c>
      <c r="G363" s="123">
        <f>Inputs!G26*Inputs!G463</f>
        <v>94452.600554861274</v>
      </c>
      <c r="H363" s="123">
        <f>Inputs!H26*Inputs!H463</f>
        <v>81981.163622821608</v>
      </c>
      <c r="I363" s="123">
        <f>Inputs!I26*Inputs!I463</f>
        <v>76971.80084320395</v>
      </c>
      <c r="J363" s="123">
        <f>Inputs!J26*Inputs!J463</f>
        <v>79412.660704700815</v>
      </c>
    </row>
    <row r="364" spans="1:18" outlineLevel="1" x14ac:dyDescent="0.35">
      <c r="A364" s="138"/>
      <c r="B364" s="156"/>
      <c r="C364" s="154" t="s">
        <v>60</v>
      </c>
      <c r="E364" s="123">
        <f>Inputs!E27*Inputs!E463</f>
        <v>26274.017764174303</v>
      </c>
      <c r="F364" s="123">
        <f>Inputs!F27*Inputs!F463</f>
        <v>29639.017396567368</v>
      </c>
      <c r="G364" s="123">
        <f>Inputs!G27*Inputs!G463</f>
        <v>29827.13701732461</v>
      </c>
      <c r="H364" s="123">
        <f>Inputs!H27*Inputs!H463</f>
        <v>24842.776855400487</v>
      </c>
      <c r="I364" s="123">
        <f>Inputs!I27*Inputs!I463</f>
        <v>24829.613175227081</v>
      </c>
      <c r="J364" s="123">
        <f>Inputs!J27*Inputs!J463</f>
        <v>24816.456470219004</v>
      </c>
    </row>
    <row r="365" spans="1:18" outlineLevel="1" x14ac:dyDescent="0.35">
      <c r="A365" s="138"/>
      <c r="B365" s="156"/>
      <c r="C365" s="154" t="s">
        <v>61</v>
      </c>
      <c r="D365" s="1"/>
      <c r="E365" s="123">
        <f>Inputs!E28*Inputs!E463</f>
        <v>20210.782895518696</v>
      </c>
      <c r="F365" s="123">
        <f>Inputs!F28*Inputs!F463</f>
        <v>19759.34493104491</v>
      </c>
      <c r="G365" s="123">
        <f>Inputs!G28*Inputs!G463</f>
        <v>24855.947514437175</v>
      </c>
      <c r="H365" s="123">
        <f>Inputs!H28*Inputs!H463</f>
        <v>19874.221484320391</v>
      </c>
      <c r="I365" s="123">
        <f>Inputs!I28*Inputs!I463</f>
        <v>19863.690540181666</v>
      </c>
      <c r="J365" s="123">
        <f>Inputs!J28*Inputs!J463</f>
        <v>17371.519529153302</v>
      </c>
    </row>
    <row r="366" spans="1:18" outlineLevel="1" x14ac:dyDescent="0.35">
      <c r="A366" s="138"/>
      <c r="B366" s="156"/>
      <c r="C366" s="154" t="s">
        <v>62</v>
      </c>
      <c r="D366" s="1"/>
      <c r="E366" s="123">
        <f>Inputs!E29*Inputs!E464</f>
        <v>15973.022140199411</v>
      </c>
      <c r="F366" s="123">
        <f>Inputs!F29*Inputs!F464</f>
        <v>24400.376374197022</v>
      </c>
      <c r="G366" s="123">
        <f>Inputs!G29*Inputs!G464</f>
        <v>19644.196962393333</v>
      </c>
      <c r="H366" s="123">
        <f>Inputs!H29*Inputs!H464</f>
        <v>19633.787903551747</v>
      </c>
      <c r="I366" s="123">
        <f>Inputs!I29*Inputs!I464</f>
        <v>19623.384360257889</v>
      </c>
      <c r="J366" s="123">
        <f>Inputs!J29*Inputs!J464</f>
        <v>19612.986329589185</v>
      </c>
    </row>
    <row r="367" spans="1:18" outlineLevel="1" x14ac:dyDescent="0.35">
      <c r="A367" s="138"/>
      <c r="B367" s="156"/>
      <c r="C367" s="154" t="s">
        <v>64</v>
      </c>
      <c r="D367" s="1"/>
      <c r="E367" s="123">
        <f>Inputs!E30*Inputs!E464</f>
        <v>3993.2555350498528</v>
      </c>
      <c r="F367" s="123">
        <f>Inputs!F30*Inputs!F464</f>
        <v>9760.1505496788086</v>
      </c>
      <c r="G367" s="123">
        <f>Inputs!G30*Inputs!G464</f>
        <v>9822.0984811966664</v>
      </c>
      <c r="H367" s="123">
        <f>Inputs!H30*Inputs!H464</f>
        <v>4908.4469758879368</v>
      </c>
      <c r="I367" s="123">
        <f>Inputs!I30*Inputs!I464</f>
        <v>4905.8460900644723</v>
      </c>
      <c r="J367" s="123">
        <f>Inputs!J30*Inputs!J464</f>
        <v>9806.4931647945923</v>
      </c>
    </row>
    <row r="368" spans="1:18" outlineLevel="1" x14ac:dyDescent="0.35">
      <c r="A368" s="138"/>
      <c r="B368" s="156"/>
      <c r="C368" s="154" t="s">
        <v>65</v>
      </c>
      <c r="D368" s="1"/>
      <c r="E368" s="123">
        <f>Inputs!E31*Inputs!E464</f>
        <v>3993.2555350498528</v>
      </c>
      <c r="F368" s="123">
        <f>Inputs!F31*Inputs!F464</f>
        <v>4880.0752748394043</v>
      </c>
      <c r="G368" s="123">
        <f>Inputs!G31*Inputs!G464</f>
        <v>9822.0984811966664</v>
      </c>
      <c r="H368" s="123">
        <f>Inputs!H31*Inputs!H464</f>
        <v>4908.4469758879368</v>
      </c>
      <c r="I368" s="123">
        <f>Inputs!I31*Inputs!I464</f>
        <v>4905.8460900644723</v>
      </c>
      <c r="J368" s="123">
        <f>Inputs!J31*Inputs!J464</f>
        <v>4903.2465823972962</v>
      </c>
    </row>
    <row r="369" spans="1:10" outlineLevel="1" x14ac:dyDescent="0.35">
      <c r="A369" s="138"/>
      <c r="B369" t="s">
        <v>227</v>
      </c>
      <c r="C369" s="154" t="s">
        <v>66</v>
      </c>
      <c r="D369" s="1"/>
      <c r="E369" s="123">
        <f>Inputs!E32*Inputs!E465</f>
        <v>7928.2213954476356</v>
      </c>
      <c r="F369" s="123">
        <f>Inputs!F32*Inputs!F465</f>
        <v>9688.9159398344764</v>
      </c>
      <c r="G369" s="123">
        <f>Inputs!G32*Inputs!G465</f>
        <v>9750.411743415385</v>
      </c>
      <c r="H369" s="123">
        <f>Inputs!H32*Inputs!H465</f>
        <v>9745.2451993331197</v>
      </c>
      <c r="I369" s="123">
        <f>Inputs!I32*Inputs!I465</f>
        <v>9740.081392897062</v>
      </c>
      <c r="J369" s="123">
        <f>Inputs!J32*Inputs!J465</f>
        <v>9734.9203226565933</v>
      </c>
    </row>
    <row r="370" spans="1:10" outlineLevel="1" x14ac:dyDescent="0.35">
      <c r="A370" s="138"/>
      <c r="B370" s="156"/>
      <c r="C370" s="154" t="s">
        <v>68</v>
      </c>
      <c r="D370" s="1"/>
      <c r="E370" s="123">
        <f>Inputs!E33*Inputs!E465</f>
        <v>7928.2213954476356</v>
      </c>
      <c r="F370" s="123">
        <f>Inputs!F33*Inputs!F465</f>
        <v>9688.9159398344764</v>
      </c>
      <c r="G370" s="123">
        <f>Inputs!G33*Inputs!G465</f>
        <v>9750.411743415385</v>
      </c>
      <c r="H370" s="123">
        <f>Inputs!H33*Inputs!H465</f>
        <v>0</v>
      </c>
      <c r="I370" s="123">
        <f>Inputs!I33*Inputs!I465</f>
        <v>9740.081392897062</v>
      </c>
      <c r="J370" s="123">
        <f>Inputs!J33*Inputs!J465</f>
        <v>9734.9203226565933</v>
      </c>
    </row>
    <row r="371" spans="1:10" outlineLevel="1" x14ac:dyDescent="0.35">
      <c r="A371" s="138"/>
      <c r="B371" s="156"/>
      <c r="C371" s="154" t="s">
        <v>69</v>
      </c>
      <c r="D371" s="1"/>
      <c r="E371" s="123">
        <f>Inputs!E34*Inputs!E465</f>
        <v>0</v>
      </c>
      <c r="F371" s="123">
        <f>Inputs!F34*Inputs!F465</f>
        <v>0</v>
      </c>
      <c r="G371" s="123">
        <f>Inputs!G34*Inputs!G465</f>
        <v>0</v>
      </c>
      <c r="H371" s="123">
        <f>Inputs!H34*Inputs!H465</f>
        <v>0</v>
      </c>
      <c r="I371" s="123">
        <f>Inputs!I34*Inputs!I465</f>
        <v>0</v>
      </c>
      <c r="J371" s="123">
        <f>Inputs!J34*Inputs!J465</f>
        <v>0</v>
      </c>
    </row>
    <row r="372" spans="1:10" outlineLevel="1" x14ac:dyDescent="0.35">
      <c r="A372" s="138"/>
      <c r="B372" s="156"/>
      <c r="C372" s="154" t="s">
        <v>70</v>
      </c>
      <c r="D372" s="1"/>
      <c r="E372" s="123">
        <f>Inputs!E35*Inputs!E466</f>
        <v>0</v>
      </c>
      <c r="F372" s="123">
        <f>Inputs!F35*Inputs!F466</f>
        <v>14773.666903945776</v>
      </c>
      <c r="G372" s="123">
        <f>Inputs!G35*Inputs!G466</f>
        <v>0</v>
      </c>
      <c r="H372" s="123">
        <f>Inputs!H35*Inputs!H466</f>
        <v>0</v>
      </c>
      <c r="I372" s="123">
        <f>Inputs!I35*Inputs!I466</f>
        <v>14851.684028382613</v>
      </c>
      <c r="J372" s="123">
        <f>Inputs!J35*Inputs!J466</f>
        <v>0</v>
      </c>
    </row>
    <row r="373" spans="1:10" outlineLevel="1" x14ac:dyDescent="0.35">
      <c r="A373" s="138"/>
      <c r="B373" s="156"/>
      <c r="C373" s="154" t="s">
        <v>72</v>
      </c>
      <c r="E373" s="123">
        <f>Inputs!E36*Inputs!E466</f>
        <v>0</v>
      </c>
      <c r="F373" s="123">
        <f>Inputs!F36*Inputs!F466</f>
        <v>0</v>
      </c>
      <c r="G373" s="123">
        <f>Inputs!G36*Inputs!G466</f>
        <v>0</v>
      </c>
      <c r="H373" s="123">
        <f>Inputs!H36*Inputs!H466</f>
        <v>0</v>
      </c>
      <c r="I373" s="123">
        <f>Inputs!I36*Inputs!I466</f>
        <v>0</v>
      </c>
      <c r="J373" s="123">
        <f>Inputs!J36*Inputs!J466</f>
        <v>0</v>
      </c>
    </row>
    <row r="374" spans="1:10" outlineLevel="1" x14ac:dyDescent="0.35">
      <c r="A374" s="138"/>
      <c r="B374" s="156"/>
      <c r="C374" s="154" t="s">
        <v>73</v>
      </c>
      <c r="E374" s="123">
        <f>Inputs!E37*Inputs!E466</f>
        <v>0</v>
      </c>
      <c r="F374" s="123">
        <f>Inputs!F37*Inputs!F466</f>
        <v>0</v>
      </c>
      <c r="G374" s="123">
        <f>Inputs!G37*Inputs!G466</f>
        <v>0</v>
      </c>
      <c r="H374" s="123">
        <f>Inputs!H37*Inputs!H466</f>
        <v>0</v>
      </c>
      <c r="I374" s="123">
        <f>Inputs!I37*Inputs!I466</f>
        <v>0</v>
      </c>
      <c r="J374" s="123">
        <f>Inputs!J37*Inputs!J466</f>
        <v>0</v>
      </c>
    </row>
    <row r="375" spans="1:10" ht="15" outlineLevel="1" thickBot="1" x14ac:dyDescent="0.4">
      <c r="A375" s="138"/>
      <c r="B375" s="158"/>
      <c r="C375" s="168" t="s">
        <v>74</v>
      </c>
      <c r="E375" s="145">
        <f>SUM(E362:E374)</f>
        <v>267121.53903269878</v>
      </c>
      <c r="F375" s="145">
        <f t="shared" ref="F375:J375" si="100">SUM(F362:F374)</f>
        <v>343567.7896751262</v>
      </c>
      <c r="G375" s="145">
        <f t="shared" si="100"/>
        <v>334272.8281242408</v>
      </c>
      <c r="H375" s="145">
        <f t="shared" si="100"/>
        <v>271654.40678586974</v>
      </c>
      <c r="I375" s="145">
        <f t="shared" si="100"/>
        <v>291136.30544905207</v>
      </c>
      <c r="J375" s="145">
        <f t="shared" si="100"/>
        <v>281041.47042382753</v>
      </c>
    </row>
    <row r="376" spans="1:10" outlineLevel="1" x14ac:dyDescent="0.35">
      <c r="A376" s="138"/>
      <c r="B376" s="158"/>
      <c r="C376" s="172"/>
    </row>
    <row r="377" spans="1:10" outlineLevel="1" x14ac:dyDescent="0.35">
      <c r="A377" s="138"/>
      <c r="B377" s="158"/>
      <c r="C377" s="172"/>
    </row>
    <row r="378" spans="1:10" outlineLevel="1" x14ac:dyDescent="0.35">
      <c r="A378" s="138"/>
      <c r="C378" s="154" t="s">
        <v>57</v>
      </c>
      <c r="E378" s="123">
        <f>Inputs!E45*Inputs!E462</f>
        <v>0</v>
      </c>
      <c r="F378" s="123">
        <f>Inputs!F45*Inputs!F462</f>
        <v>0</v>
      </c>
      <c r="G378" s="123">
        <f>Inputs!G45*Inputs!G462</f>
        <v>0</v>
      </c>
      <c r="H378" s="123">
        <f>Inputs!H45*Inputs!H462</f>
        <v>0</v>
      </c>
      <c r="I378" s="123">
        <f>Inputs!I45*Inputs!I462</f>
        <v>0</v>
      </c>
      <c r="J378" s="123">
        <f>Inputs!J45*Inputs!J462</f>
        <v>0</v>
      </c>
    </row>
    <row r="379" spans="1:10" outlineLevel="1" x14ac:dyDescent="0.35">
      <c r="A379" s="138"/>
      <c r="B379" s="156"/>
      <c r="C379" s="154" t="s">
        <v>58</v>
      </c>
      <c r="E379" s="123">
        <f>Inputs!E46*Inputs!E463</f>
        <v>0</v>
      </c>
      <c r="F379" s="123">
        <f>Inputs!F46*Inputs!F463</f>
        <v>0</v>
      </c>
      <c r="G379" s="123">
        <f>Inputs!G46*Inputs!G463</f>
        <v>0</v>
      </c>
      <c r="H379" s="123">
        <f>Inputs!H46*Inputs!H463</f>
        <v>0</v>
      </c>
      <c r="I379" s="123">
        <f>Inputs!I46*Inputs!I463</f>
        <v>0</v>
      </c>
      <c r="J379" s="123">
        <f>Inputs!J46*Inputs!J463</f>
        <v>0</v>
      </c>
    </row>
    <row r="380" spans="1:10" outlineLevel="1" x14ac:dyDescent="0.35">
      <c r="A380" s="138"/>
      <c r="B380" s="156"/>
      <c r="C380" s="154" t="s">
        <v>60</v>
      </c>
      <c r="E380" s="123">
        <f>Inputs!E47*Inputs!E463</f>
        <v>0</v>
      </c>
      <c r="F380" s="123">
        <f>Inputs!F47*Inputs!F463</f>
        <v>0</v>
      </c>
      <c r="G380" s="123">
        <f>Inputs!G47*Inputs!G463</f>
        <v>0</v>
      </c>
      <c r="H380" s="123">
        <f>Inputs!H47*Inputs!H463</f>
        <v>0</v>
      </c>
      <c r="I380" s="123">
        <f>Inputs!I47*Inputs!I463</f>
        <v>0</v>
      </c>
      <c r="J380" s="123">
        <f>Inputs!J47*Inputs!J463</f>
        <v>0</v>
      </c>
    </row>
    <row r="381" spans="1:10" outlineLevel="1" x14ac:dyDescent="0.35">
      <c r="A381" s="138"/>
      <c r="B381" s="156"/>
      <c r="C381" s="154" t="s">
        <v>61</v>
      </c>
      <c r="E381" s="123">
        <f>Inputs!E48*Inputs!E463</f>
        <v>0</v>
      </c>
      <c r="F381" s="123">
        <f>Inputs!F48*Inputs!F463</f>
        <v>0</v>
      </c>
      <c r="G381" s="123">
        <f>Inputs!G48*Inputs!G463</f>
        <v>0</v>
      </c>
      <c r="H381" s="123">
        <f>Inputs!H48*Inputs!H463</f>
        <v>0</v>
      </c>
      <c r="I381" s="123">
        <f>Inputs!I48*Inputs!I463</f>
        <v>0</v>
      </c>
      <c r="J381" s="123">
        <f>Inputs!J48*Inputs!J463</f>
        <v>0</v>
      </c>
    </row>
    <row r="382" spans="1:10" outlineLevel="1" x14ac:dyDescent="0.35">
      <c r="A382" s="138"/>
      <c r="B382" s="156"/>
      <c r="C382" s="154" t="s">
        <v>62</v>
      </c>
      <c r="E382" s="123">
        <f>Inputs!E49*Inputs!E464</f>
        <v>0</v>
      </c>
      <c r="F382" s="123">
        <f>Inputs!F49*Inputs!F464</f>
        <v>0</v>
      </c>
      <c r="G382" s="123">
        <f>Inputs!G49*Inputs!G464</f>
        <v>0</v>
      </c>
      <c r="H382" s="123">
        <f>Inputs!H49*Inputs!H464</f>
        <v>0</v>
      </c>
      <c r="I382" s="123">
        <f>Inputs!I49*Inputs!I464</f>
        <v>0</v>
      </c>
      <c r="J382" s="123">
        <f>Inputs!J49*Inputs!J464</f>
        <v>0</v>
      </c>
    </row>
    <row r="383" spans="1:10" outlineLevel="1" x14ac:dyDescent="0.35">
      <c r="A383" s="138"/>
      <c r="B383" s="156"/>
      <c r="C383" s="154" t="s">
        <v>64</v>
      </c>
      <c r="E383" s="123">
        <f>Inputs!E50*Inputs!E464</f>
        <v>0</v>
      </c>
      <c r="F383" s="123">
        <f>Inputs!F50*Inputs!F464</f>
        <v>0</v>
      </c>
      <c r="G383" s="123">
        <f>Inputs!G50*Inputs!G464</f>
        <v>0</v>
      </c>
      <c r="H383" s="123">
        <f>Inputs!H50*Inputs!H464</f>
        <v>0</v>
      </c>
      <c r="I383" s="123">
        <f>Inputs!I50*Inputs!I464</f>
        <v>0</v>
      </c>
      <c r="J383" s="123">
        <f>Inputs!J50*Inputs!J464</f>
        <v>0</v>
      </c>
    </row>
    <row r="384" spans="1:10" outlineLevel="1" x14ac:dyDescent="0.35">
      <c r="A384" s="138"/>
      <c r="B384" s="156"/>
      <c r="C384" s="154" t="s">
        <v>65</v>
      </c>
      <c r="E384" s="123">
        <f>Inputs!E51*Inputs!E464</f>
        <v>0</v>
      </c>
      <c r="F384" s="123">
        <f>Inputs!F51*Inputs!F464</f>
        <v>0</v>
      </c>
      <c r="G384" s="123">
        <f>Inputs!G51*Inputs!G464</f>
        <v>0</v>
      </c>
      <c r="H384" s="123">
        <f>Inputs!H51*Inputs!H464</f>
        <v>0</v>
      </c>
      <c r="I384" s="123">
        <f>Inputs!I51*Inputs!I464</f>
        <v>0</v>
      </c>
      <c r="J384" s="123">
        <f>Inputs!J51*Inputs!J464</f>
        <v>0</v>
      </c>
    </row>
    <row r="385" spans="1:18" outlineLevel="1" x14ac:dyDescent="0.35">
      <c r="A385" s="138"/>
      <c r="B385" t="s">
        <v>228</v>
      </c>
      <c r="C385" s="154" t="s">
        <v>66</v>
      </c>
      <c r="E385" s="123">
        <f>Inputs!E52*Inputs!E465</f>
        <v>0</v>
      </c>
      <c r="F385" s="123">
        <f>Inputs!F52*Inputs!F465</f>
        <v>0</v>
      </c>
      <c r="G385" s="123">
        <f>Inputs!G52*Inputs!G465</f>
        <v>0</v>
      </c>
      <c r="H385" s="123">
        <f>Inputs!H52*Inputs!H465</f>
        <v>0</v>
      </c>
      <c r="I385" s="123">
        <f>Inputs!I52*Inputs!I465</f>
        <v>0</v>
      </c>
      <c r="J385" s="123">
        <f>Inputs!J52*Inputs!J465</f>
        <v>0</v>
      </c>
    </row>
    <row r="386" spans="1:18" outlineLevel="1" x14ac:dyDescent="0.35">
      <c r="A386" s="138"/>
      <c r="B386" s="156"/>
      <c r="C386" s="154" t="s">
        <v>68</v>
      </c>
      <c r="E386" s="123">
        <f>Inputs!E53*Inputs!E465</f>
        <v>0</v>
      </c>
      <c r="F386" s="123">
        <f>Inputs!F53*Inputs!F465</f>
        <v>0</v>
      </c>
      <c r="G386" s="123">
        <f>Inputs!G53*Inputs!G465</f>
        <v>0</v>
      </c>
      <c r="H386" s="123">
        <f>Inputs!H53*Inputs!H465</f>
        <v>0</v>
      </c>
      <c r="I386" s="123">
        <f>Inputs!I53*Inputs!I465</f>
        <v>0</v>
      </c>
      <c r="J386" s="123">
        <f>Inputs!J53*Inputs!J465</f>
        <v>0</v>
      </c>
    </row>
    <row r="387" spans="1:18" outlineLevel="1" x14ac:dyDescent="0.35">
      <c r="A387" s="138"/>
      <c r="B387" s="156"/>
      <c r="C387" s="154" t="s">
        <v>69</v>
      </c>
      <c r="E387" s="123">
        <f>Inputs!E54*Inputs!E465</f>
        <v>0</v>
      </c>
      <c r="F387" s="123">
        <f>Inputs!F54*Inputs!F465</f>
        <v>0</v>
      </c>
      <c r="G387" s="123">
        <f>Inputs!G54*Inputs!G465</f>
        <v>0</v>
      </c>
      <c r="H387" s="123">
        <f>Inputs!H54*Inputs!H465</f>
        <v>0</v>
      </c>
      <c r="I387" s="123">
        <f>Inputs!I54*Inputs!I465</f>
        <v>0</v>
      </c>
      <c r="J387" s="123">
        <f>Inputs!J54*Inputs!J465</f>
        <v>0</v>
      </c>
    </row>
    <row r="388" spans="1:18" outlineLevel="1" x14ac:dyDescent="0.35">
      <c r="A388" s="138"/>
      <c r="B388" s="156"/>
      <c r="C388" s="154" t="s">
        <v>70</v>
      </c>
      <c r="E388" s="123">
        <f>Inputs!E55*Inputs!E466</f>
        <v>0</v>
      </c>
      <c r="F388" s="123">
        <f>Inputs!F55*Inputs!F466</f>
        <v>0</v>
      </c>
      <c r="G388" s="123">
        <f>Inputs!G55*Inputs!G466</f>
        <v>0</v>
      </c>
      <c r="H388" s="123">
        <f>Inputs!H55*Inputs!H466</f>
        <v>0</v>
      </c>
      <c r="I388" s="123">
        <f>Inputs!I55*Inputs!I466</f>
        <v>0</v>
      </c>
      <c r="J388" s="123">
        <f>Inputs!J55*Inputs!J466</f>
        <v>0</v>
      </c>
    </row>
    <row r="389" spans="1:18" outlineLevel="1" x14ac:dyDescent="0.35">
      <c r="A389" s="138"/>
      <c r="B389" s="156"/>
      <c r="C389" s="154" t="s">
        <v>72</v>
      </c>
      <c r="E389" s="123">
        <f>Inputs!E56*Inputs!E466</f>
        <v>0</v>
      </c>
      <c r="F389" s="123">
        <f>Inputs!F56*Inputs!F466</f>
        <v>0</v>
      </c>
      <c r="G389" s="123">
        <f>Inputs!G56*Inputs!G466</f>
        <v>0</v>
      </c>
      <c r="H389" s="123">
        <f>Inputs!H56*Inputs!H466</f>
        <v>0</v>
      </c>
      <c r="I389" s="123">
        <f>Inputs!I56*Inputs!I466</f>
        <v>0</v>
      </c>
      <c r="J389" s="123">
        <f>Inputs!J56*Inputs!J466</f>
        <v>0</v>
      </c>
    </row>
    <row r="390" spans="1:18" outlineLevel="1" x14ac:dyDescent="0.35">
      <c r="A390" s="138"/>
      <c r="B390" s="156"/>
      <c r="C390" s="154" t="s">
        <v>73</v>
      </c>
      <c r="E390" s="123">
        <f>Inputs!E57*Inputs!E466</f>
        <v>0</v>
      </c>
      <c r="F390" s="123">
        <f>Inputs!F57*Inputs!F466</f>
        <v>0</v>
      </c>
      <c r="G390" s="123">
        <f>Inputs!G57*Inputs!G466</f>
        <v>0</v>
      </c>
      <c r="H390" s="123">
        <f>Inputs!H57*Inputs!H466</f>
        <v>0</v>
      </c>
      <c r="I390" s="123">
        <f>Inputs!I57*Inputs!I466</f>
        <v>0</v>
      </c>
      <c r="J390" s="123">
        <f>Inputs!J57*Inputs!J466</f>
        <v>0</v>
      </c>
    </row>
    <row r="391" spans="1:18" ht="15" outlineLevel="1" thickBot="1" x14ac:dyDescent="0.4">
      <c r="A391" s="138"/>
      <c r="B391" s="158"/>
      <c r="C391" s="168" t="s">
        <v>74</v>
      </c>
      <c r="E391" s="145">
        <f>SUM(E378:E390)</f>
        <v>0</v>
      </c>
      <c r="F391" s="145">
        <f t="shared" ref="F391:J391" si="101">SUM(F378:F390)</f>
        <v>0</v>
      </c>
      <c r="G391" s="145">
        <f t="shared" si="101"/>
        <v>0</v>
      </c>
      <c r="H391" s="145">
        <f t="shared" si="101"/>
        <v>0</v>
      </c>
      <c r="I391" s="145">
        <f t="shared" si="101"/>
        <v>0</v>
      </c>
      <c r="J391" s="145">
        <f t="shared" si="101"/>
        <v>0</v>
      </c>
    </row>
    <row r="392" spans="1:18" outlineLevel="1" x14ac:dyDescent="0.35">
      <c r="A392" s="138"/>
      <c r="C392" s="154"/>
      <c r="E392" s="1"/>
      <c r="F392" s="1"/>
      <c r="G392" s="1"/>
      <c r="H392" s="1"/>
      <c r="I392" s="1"/>
      <c r="J392" s="1"/>
    </row>
    <row r="393" spans="1:18" outlineLevel="1" x14ac:dyDescent="0.35">
      <c r="A393" s="138"/>
      <c r="B393" s="162" t="s">
        <v>441</v>
      </c>
      <c r="C393" s="154"/>
      <c r="E393" s="170">
        <f>E391-E375</f>
        <v>-267121.53903269878</v>
      </c>
      <c r="F393" s="170">
        <f t="shared" ref="F393:J393" si="102">F391-F375</f>
        <v>-343567.7896751262</v>
      </c>
      <c r="G393" s="170">
        <f t="shared" si="102"/>
        <v>-334272.8281242408</v>
      </c>
      <c r="H393" s="170">
        <f t="shared" si="102"/>
        <v>-271654.40678586974</v>
      </c>
      <c r="I393" s="170">
        <f t="shared" si="102"/>
        <v>-291136.30544905207</v>
      </c>
      <c r="J393" s="170">
        <f t="shared" si="102"/>
        <v>-281041.47042382753</v>
      </c>
    </row>
    <row r="394" spans="1:18" outlineLevel="1" x14ac:dyDescent="0.35">
      <c r="A394" s="138"/>
      <c r="B394" s="162" t="s">
        <v>430</v>
      </c>
      <c r="C394" s="154"/>
      <c r="D394" s="97"/>
      <c r="E394" s="170">
        <f>E393*E$8</f>
        <v>5876.6738587193731</v>
      </c>
      <c r="F394" s="170">
        <f t="shared" ref="F394:J394" si="103">F393*F$8</f>
        <v>7558.4913728527763</v>
      </c>
      <c r="G394" s="170">
        <f t="shared" si="103"/>
        <v>7354.002218733297</v>
      </c>
      <c r="H394" s="170">
        <f t="shared" si="103"/>
        <v>5976.3969492891338</v>
      </c>
      <c r="I394" s="170">
        <f t="shared" si="103"/>
        <v>6404.998719879145</v>
      </c>
      <c r="J394" s="170">
        <f t="shared" si="103"/>
        <v>6182.912349324205</v>
      </c>
      <c r="L394" s="97"/>
    </row>
    <row r="395" spans="1:18" ht="15" outlineLevel="1" thickBot="1" x14ac:dyDescent="0.4">
      <c r="A395" s="138"/>
      <c r="B395" s="162" t="s">
        <v>440</v>
      </c>
      <c r="C395" s="154"/>
      <c r="D395" s="97" t="s">
        <v>47</v>
      </c>
      <c r="E395" s="145">
        <f>SUM(E393,E394)</f>
        <v>-261244.8651739794</v>
      </c>
      <c r="F395" s="145">
        <f t="shared" ref="F395:J395" si="104">SUM(F393,F394)</f>
        <v>-336009.29830227344</v>
      </c>
      <c r="G395" s="145">
        <f t="shared" si="104"/>
        <v>-326918.82590550749</v>
      </c>
      <c r="H395" s="145">
        <f t="shared" si="104"/>
        <v>-265678.0098365806</v>
      </c>
      <c r="I395" s="145">
        <f t="shared" si="104"/>
        <v>-284731.30672917294</v>
      </c>
      <c r="J395" s="145">
        <f t="shared" si="104"/>
        <v>-274858.55807450332</v>
      </c>
      <c r="L395" s="97" t="s">
        <v>174</v>
      </c>
    </row>
    <row r="396" spans="1:18" outlineLevel="1" x14ac:dyDescent="0.35">
      <c r="A396" s="138"/>
      <c r="B396" s="162"/>
      <c r="C396" s="154"/>
      <c r="E396" s="170"/>
      <c r="F396" s="170"/>
      <c r="G396" s="170"/>
      <c r="H396" s="170"/>
      <c r="I396" s="170"/>
      <c r="J396" s="170"/>
      <c r="L396" s="97"/>
    </row>
    <row r="397" spans="1:18" outlineLevel="1" x14ac:dyDescent="0.35">
      <c r="A397" s="138"/>
      <c r="B397" s="162" t="s">
        <v>350</v>
      </c>
      <c r="C397" s="154"/>
      <c r="E397" s="170">
        <f>E395*(E$7-1)</f>
        <v>-61997.005519161808</v>
      </c>
      <c r="F397" s="170">
        <f t="shared" ref="F397:J397" si="105">F395*(F$7-1)</f>
        <v>-75393.938400184299</v>
      </c>
      <c r="G397" s="170">
        <f t="shared" si="105"/>
        <v>-57873.754595110651</v>
      </c>
      <c r="H397" s="170">
        <f t="shared" si="105"/>
        <v>-29433.084942714224</v>
      </c>
      <c r="I397" s="170">
        <f t="shared" si="105"/>
        <v>-15357.768500172386</v>
      </c>
      <c r="J397" s="170">
        <f t="shared" si="105"/>
        <v>0</v>
      </c>
      <c r="K397" s="147"/>
      <c r="L397" s="97" t="s">
        <v>299</v>
      </c>
    </row>
    <row r="398" spans="1:18" ht="15" outlineLevel="1" thickBot="1" x14ac:dyDescent="0.4">
      <c r="A398" s="138"/>
      <c r="B398" s="144" t="s">
        <v>229</v>
      </c>
      <c r="C398" s="169"/>
      <c r="E398" s="145">
        <f>SUM(E395,E397)</f>
        <v>-323241.87069314119</v>
      </c>
      <c r="F398" s="145">
        <f t="shared" ref="F398:J398" si="106">SUM(F395,F397)</f>
        <v>-411403.23670245777</v>
      </c>
      <c r="G398" s="145">
        <f t="shared" si="106"/>
        <v>-384792.58050061815</v>
      </c>
      <c r="H398" s="145">
        <f t="shared" si="106"/>
        <v>-295111.0947792948</v>
      </c>
      <c r="I398" s="145">
        <f t="shared" si="106"/>
        <v>-300089.0752293453</v>
      </c>
      <c r="J398" s="145">
        <f t="shared" si="106"/>
        <v>-274858.55807450332</v>
      </c>
      <c r="K398" s="145">
        <f>SUM(E398:J398)</f>
        <v>-1989496.4159793602</v>
      </c>
    </row>
    <row r="399" spans="1:18" ht="15" thickBot="1" x14ac:dyDescent="0.4">
      <c r="A399" s="138"/>
    </row>
    <row r="400" spans="1:18" s="136" customFormat="1" ht="15" customHeight="1" thickBot="1" x14ac:dyDescent="0.35">
      <c r="A400" s="17" t="s">
        <v>170</v>
      </c>
      <c r="B400" s="133" t="s">
        <v>108</v>
      </c>
      <c r="C400" s="134"/>
      <c r="D400" s="134"/>
      <c r="E400" s="134"/>
      <c r="F400" s="134"/>
      <c r="G400" s="134"/>
      <c r="H400" s="134"/>
      <c r="I400" s="134"/>
      <c r="J400" s="135"/>
      <c r="P400" s="137"/>
      <c r="Q400" s="137"/>
      <c r="R400" s="137"/>
    </row>
    <row r="401" spans="1:18" outlineLevel="1" x14ac:dyDescent="0.35">
      <c r="A401" s="138"/>
    </row>
    <row r="402" spans="1:18" s="136" customFormat="1" ht="14.5" customHeight="1" outlineLevel="1" x14ac:dyDescent="0.35">
      <c r="A402" s="138"/>
      <c r="B402" s="142" t="s">
        <v>230</v>
      </c>
      <c r="C402" s="149"/>
      <c r="D402" s="97"/>
      <c r="E402"/>
      <c r="F402"/>
      <c r="G402"/>
      <c r="H402"/>
      <c r="I402"/>
      <c r="J402"/>
      <c r="K402" s="143"/>
      <c r="L402"/>
      <c r="P402" s="137"/>
      <c r="Q402" s="137"/>
      <c r="R402" s="137"/>
    </row>
    <row r="403" spans="1:18" s="136" customFormat="1" ht="14.5" customHeight="1" outlineLevel="1" x14ac:dyDescent="0.35">
      <c r="A403" s="138"/>
      <c r="B403" s="142" t="s">
        <v>231</v>
      </c>
      <c r="C403" s="149"/>
      <c r="D403" s="97"/>
      <c r="E403" s="150" t="s">
        <v>345</v>
      </c>
      <c r="F403" s="150"/>
      <c r="G403" s="150"/>
      <c r="H403" s="150"/>
      <c r="I403" s="150"/>
      <c r="J403" s="150"/>
      <c r="K403" s="143"/>
      <c r="L403"/>
      <c r="P403" s="137"/>
      <c r="Q403" s="137"/>
      <c r="R403" s="137"/>
    </row>
    <row r="404" spans="1:18" outlineLevel="1" x14ac:dyDescent="0.35">
      <c r="A404" s="138"/>
      <c r="L404" s="136"/>
    </row>
    <row r="405" spans="1:18" outlineLevel="1" x14ac:dyDescent="0.35">
      <c r="A405" s="138"/>
      <c r="B405" s="162" t="s">
        <v>441</v>
      </c>
    </row>
    <row r="406" spans="1:18" outlineLevel="1" x14ac:dyDescent="0.35">
      <c r="A406" s="138"/>
      <c r="B406" s="162" t="s">
        <v>430</v>
      </c>
      <c r="D406" s="97"/>
      <c r="L406" s="97"/>
    </row>
    <row r="407" spans="1:18" outlineLevel="1" x14ac:dyDescent="0.35">
      <c r="A407" s="138"/>
      <c r="B407" s="162" t="s">
        <v>440</v>
      </c>
      <c r="D407" s="97" t="s">
        <v>47</v>
      </c>
      <c r="L407" s="97" t="s">
        <v>295</v>
      </c>
    </row>
    <row r="408" spans="1:18" outlineLevel="1" x14ac:dyDescent="0.35">
      <c r="A408" s="138"/>
      <c r="B408" s="162"/>
      <c r="D408" s="97"/>
      <c r="L408" s="97"/>
    </row>
    <row r="409" spans="1:18" outlineLevel="1" x14ac:dyDescent="0.35">
      <c r="A409" s="138"/>
      <c r="B409" s="162" t="s">
        <v>350</v>
      </c>
      <c r="L409" s="97" t="s">
        <v>302</v>
      </c>
    </row>
    <row r="410" spans="1:18" s="136" customFormat="1" ht="13" customHeight="1" outlineLevel="1" x14ac:dyDescent="0.35">
      <c r="A410" s="138"/>
      <c r="B410" s="144" t="s">
        <v>232</v>
      </c>
      <c r="C410" s="97"/>
      <c r="E410"/>
      <c r="F410"/>
      <c r="G410"/>
      <c r="H410"/>
      <c r="I410"/>
      <c r="J410"/>
      <c r="K410"/>
      <c r="P410" s="137"/>
      <c r="Q410" s="137"/>
      <c r="R410" s="137"/>
    </row>
    <row r="411" spans="1:18" ht="15" thickBot="1" x14ac:dyDescent="0.4">
      <c r="A411" s="138"/>
      <c r="L411" s="136"/>
    </row>
    <row r="412" spans="1:18" s="136" customFormat="1" ht="15" customHeight="1" thickBot="1" x14ac:dyDescent="0.35">
      <c r="A412" s="131" t="s">
        <v>170</v>
      </c>
      <c r="B412" s="133" t="s">
        <v>382</v>
      </c>
      <c r="C412" s="134"/>
      <c r="D412" s="134"/>
      <c r="E412" s="134"/>
      <c r="F412" s="134"/>
      <c r="G412" s="134"/>
      <c r="H412" s="134"/>
      <c r="I412" s="134"/>
      <c r="J412" s="135"/>
      <c r="L412" s="137"/>
      <c r="P412" s="137"/>
      <c r="Q412" s="137"/>
      <c r="R412" s="137"/>
    </row>
    <row r="413" spans="1:18" outlineLevel="1" x14ac:dyDescent="0.35">
      <c r="A413" s="138"/>
    </row>
    <row r="414" spans="1:18" outlineLevel="1" x14ac:dyDescent="0.35">
      <c r="A414" s="138"/>
      <c r="B414" s="174" t="s">
        <v>233</v>
      </c>
      <c r="M414" s="136"/>
    </row>
    <row r="415" spans="1:18" s="136" customFormat="1" ht="14.5" customHeight="1" outlineLevel="1" x14ac:dyDescent="0.35">
      <c r="A415" s="138"/>
      <c r="B415" s="142" t="s">
        <v>234</v>
      </c>
      <c r="C415" s="149"/>
      <c r="D415" s="97"/>
      <c r="E415" s="175" t="s">
        <v>235</v>
      </c>
      <c r="F415" s="175"/>
      <c r="G415" s="175"/>
      <c r="H415" s="175"/>
      <c r="I415" s="175"/>
      <c r="J415" s="176"/>
      <c r="K415" s="143"/>
      <c r="P415" s="137"/>
      <c r="Q415" s="137"/>
      <c r="R415" s="137"/>
    </row>
    <row r="416" spans="1:18" s="136" customFormat="1" ht="14.5" customHeight="1" outlineLevel="1" x14ac:dyDescent="0.35">
      <c r="A416" s="138"/>
      <c r="B416" s="142" t="s">
        <v>236</v>
      </c>
      <c r="C416" s="149"/>
      <c r="D416" s="97"/>
      <c r="E416" s="97"/>
      <c r="F416" s="97"/>
      <c r="G416" s="97"/>
      <c r="H416" s="97"/>
      <c r="I416" s="97"/>
      <c r="J416" s="97"/>
      <c r="K416" s="143"/>
      <c r="P416" s="137"/>
      <c r="Q416" s="137"/>
      <c r="R416" s="137"/>
    </row>
    <row r="417" spans="1:18" outlineLevel="1" x14ac:dyDescent="0.35">
      <c r="A417" s="138"/>
      <c r="E417" s="176"/>
      <c r="F417" s="176"/>
      <c r="G417" s="176"/>
      <c r="H417" s="176"/>
      <c r="I417" s="176"/>
      <c r="J417" s="176"/>
      <c r="K417" s="143"/>
      <c r="L417" s="136"/>
    </row>
    <row r="418" spans="1:18" outlineLevel="1" x14ac:dyDescent="0.35">
      <c r="A418" s="138"/>
      <c r="B418" s="162" t="s">
        <v>441</v>
      </c>
      <c r="M418" s="136" t="s">
        <v>238</v>
      </c>
    </row>
    <row r="419" spans="1:18" outlineLevel="1" x14ac:dyDescent="0.35">
      <c r="A419" s="138"/>
      <c r="B419" s="162" t="s">
        <v>430</v>
      </c>
      <c r="D419" s="97"/>
      <c r="L419" s="97"/>
      <c r="M419" s="136"/>
    </row>
    <row r="420" spans="1:18" outlineLevel="1" x14ac:dyDescent="0.35">
      <c r="A420" s="138"/>
      <c r="B420" s="162" t="s">
        <v>440</v>
      </c>
      <c r="D420" s="97" t="s">
        <v>47</v>
      </c>
      <c r="L420" s="97" t="s">
        <v>174</v>
      </c>
      <c r="M420" s="136"/>
    </row>
    <row r="421" spans="1:18" outlineLevel="1" x14ac:dyDescent="0.35">
      <c r="A421" s="138"/>
      <c r="B421" s="162"/>
      <c r="D421" s="97"/>
      <c r="L421" s="97"/>
      <c r="M421" s="136"/>
    </row>
    <row r="422" spans="1:18" outlineLevel="1" x14ac:dyDescent="0.35">
      <c r="A422" s="138"/>
      <c r="B422" s="162" t="s">
        <v>350</v>
      </c>
      <c r="L422" s="97" t="s">
        <v>299</v>
      </c>
    </row>
    <row r="423" spans="1:18" s="136" customFormat="1" ht="13" customHeight="1" outlineLevel="1" x14ac:dyDescent="0.35">
      <c r="A423" s="138"/>
      <c r="B423" s="144" t="s">
        <v>237</v>
      </c>
      <c r="C423" s="97"/>
      <c r="E423" s="97"/>
      <c r="F423" s="97"/>
      <c r="G423" s="97"/>
      <c r="H423" s="97"/>
      <c r="I423" s="97"/>
      <c r="J423" s="97"/>
      <c r="K423" s="152"/>
      <c r="P423" s="137"/>
      <c r="Q423" s="137"/>
      <c r="R423" s="137"/>
    </row>
    <row r="424" spans="1:18" ht="15" thickBot="1" x14ac:dyDescent="0.4">
      <c r="A424" s="138"/>
    </row>
    <row r="425" spans="1:18" s="136" customFormat="1" ht="15" customHeight="1" thickBot="1" x14ac:dyDescent="0.35">
      <c r="A425" s="131" t="s">
        <v>170</v>
      </c>
      <c r="B425" s="133" t="s">
        <v>239</v>
      </c>
      <c r="C425" s="134"/>
      <c r="D425" s="134"/>
      <c r="E425" s="134"/>
      <c r="F425" s="134"/>
      <c r="G425" s="134"/>
      <c r="H425" s="134"/>
      <c r="I425" s="134"/>
      <c r="J425" s="135"/>
      <c r="L425" s="137"/>
      <c r="P425" s="137"/>
      <c r="Q425" s="137"/>
      <c r="R425" s="137"/>
    </row>
    <row r="426" spans="1:18" outlineLevel="1" x14ac:dyDescent="0.35">
      <c r="A426" s="138"/>
    </row>
    <row r="427" spans="1:18" outlineLevel="1" x14ac:dyDescent="0.35">
      <c r="A427" s="138"/>
      <c r="B427" s="174" t="s">
        <v>233</v>
      </c>
      <c r="M427" s="136"/>
    </row>
    <row r="428" spans="1:18" s="136" customFormat="1" ht="14.5" customHeight="1" outlineLevel="1" x14ac:dyDescent="0.35">
      <c r="A428" s="138"/>
      <c r="B428" s="142" t="s">
        <v>234</v>
      </c>
      <c r="C428" s="149"/>
      <c r="D428" s="97"/>
      <c r="E428" s="175" t="s">
        <v>240</v>
      </c>
      <c r="F428" s="175"/>
      <c r="G428" s="175"/>
      <c r="H428" s="175"/>
      <c r="I428" s="175"/>
      <c r="J428" s="175"/>
      <c r="K428" s="143"/>
      <c r="P428" s="137"/>
      <c r="Q428" s="137"/>
      <c r="R428" s="137"/>
    </row>
    <row r="429" spans="1:18" s="136" customFormat="1" ht="14.5" customHeight="1" outlineLevel="1" x14ac:dyDescent="0.35">
      <c r="A429" s="138"/>
      <c r="B429" s="142" t="s">
        <v>236</v>
      </c>
      <c r="C429" s="149"/>
      <c r="D429" s="97"/>
      <c r="E429" s="97"/>
      <c r="F429" s="97"/>
      <c r="G429" s="97"/>
      <c r="H429" s="97"/>
      <c r="I429" s="97"/>
      <c r="J429" s="97"/>
      <c r="K429" s="143"/>
      <c r="P429" s="137"/>
      <c r="Q429" s="137"/>
      <c r="R429" s="137"/>
    </row>
    <row r="430" spans="1:18" outlineLevel="1" x14ac:dyDescent="0.35">
      <c r="A430" s="138"/>
      <c r="K430" s="143"/>
      <c r="L430" s="136"/>
    </row>
    <row r="431" spans="1:18" outlineLevel="1" x14ac:dyDescent="0.35">
      <c r="A431" s="138"/>
      <c r="B431" s="162" t="s">
        <v>441</v>
      </c>
      <c r="L431" s="97"/>
      <c r="M431" s="136" t="s">
        <v>238</v>
      </c>
    </row>
    <row r="432" spans="1:18" outlineLevel="1" x14ac:dyDescent="0.35">
      <c r="A432" s="138"/>
      <c r="B432" s="162" t="s">
        <v>430</v>
      </c>
      <c r="D432" s="97"/>
      <c r="L432" s="97"/>
    </row>
    <row r="433" spans="1:18" outlineLevel="1" x14ac:dyDescent="0.35">
      <c r="A433" s="138"/>
      <c r="B433" s="162" t="s">
        <v>440</v>
      </c>
      <c r="D433" s="97" t="s">
        <v>47</v>
      </c>
      <c r="L433" s="97" t="s">
        <v>174</v>
      </c>
    </row>
    <row r="434" spans="1:18" outlineLevel="1" x14ac:dyDescent="0.35">
      <c r="A434" s="138"/>
      <c r="B434" s="162"/>
      <c r="D434" s="97"/>
      <c r="L434" s="97"/>
    </row>
    <row r="435" spans="1:18" outlineLevel="1" x14ac:dyDescent="0.35">
      <c r="A435" s="138"/>
      <c r="B435" s="162" t="s">
        <v>350</v>
      </c>
      <c r="L435" s="97" t="s">
        <v>299</v>
      </c>
    </row>
    <row r="436" spans="1:18" s="136" customFormat="1" ht="13" customHeight="1" outlineLevel="1" x14ac:dyDescent="0.35">
      <c r="A436" s="138"/>
      <c r="B436" s="144" t="s">
        <v>237</v>
      </c>
      <c r="C436" s="97"/>
      <c r="D436" s="97"/>
      <c r="E436" s="97"/>
      <c r="F436" s="97"/>
      <c r="G436" s="97"/>
      <c r="H436" s="97"/>
      <c r="I436" s="97"/>
      <c r="J436" s="97"/>
      <c r="K436" s="152"/>
      <c r="L436" s="97"/>
      <c r="P436" s="137"/>
      <c r="Q436" s="137"/>
      <c r="R436" s="137"/>
    </row>
    <row r="437" spans="1:18" ht="15" thickBot="1" x14ac:dyDescent="0.4">
      <c r="A437" s="138"/>
    </row>
    <row r="438" spans="1:18" s="136" customFormat="1" ht="15" customHeight="1" thickBot="1" x14ac:dyDescent="0.35">
      <c r="A438" s="131" t="s">
        <v>170</v>
      </c>
      <c r="B438" s="133" t="s">
        <v>241</v>
      </c>
      <c r="C438" s="134"/>
      <c r="D438" s="134"/>
      <c r="E438" s="134"/>
      <c r="F438" s="134"/>
      <c r="G438" s="134"/>
      <c r="H438" s="134"/>
      <c r="I438" s="134"/>
      <c r="J438" s="135"/>
      <c r="L438" s="137"/>
      <c r="P438" s="137"/>
      <c r="Q438" s="137"/>
      <c r="R438" s="137"/>
    </row>
    <row r="439" spans="1:18" outlineLevel="1" x14ac:dyDescent="0.35">
      <c r="A439" s="138"/>
      <c r="M439" s="136"/>
    </row>
    <row r="440" spans="1:18" outlineLevel="1" x14ac:dyDescent="0.35">
      <c r="A440" s="138"/>
      <c r="B440" s="174" t="s">
        <v>233</v>
      </c>
    </row>
    <row r="441" spans="1:18" s="136" customFormat="1" ht="14.5" customHeight="1" outlineLevel="1" x14ac:dyDescent="0.35">
      <c r="A441" s="138"/>
      <c r="B441" s="142" t="s">
        <v>234</v>
      </c>
      <c r="C441" s="149"/>
      <c r="D441" s="97"/>
      <c r="E441" s="175" t="s">
        <v>242</v>
      </c>
      <c r="F441" s="175"/>
      <c r="G441" s="175"/>
      <c r="H441" s="175"/>
      <c r="I441" s="175"/>
      <c r="J441" s="175"/>
      <c r="K441" s="143"/>
      <c r="P441" s="137"/>
      <c r="Q441" s="137"/>
      <c r="R441" s="137"/>
    </row>
    <row r="442" spans="1:18" s="136" customFormat="1" ht="14.5" customHeight="1" outlineLevel="1" x14ac:dyDescent="0.35">
      <c r="A442" s="138"/>
      <c r="B442" s="142" t="s">
        <v>236</v>
      </c>
      <c r="C442" s="149"/>
      <c r="D442" s="97"/>
      <c r="E442" s="97"/>
      <c r="F442" s="97"/>
      <c r="G442" s="97"/>
      <c r="H442" s="97"/>
      <c r="I442" s="97"/>
      <c r="J442" s="97"/>
      <c r="K442" s="143"/>
      <c r="P442" s="137"/>
      <c r="Q442" s="137"/>
      <c r="R442" s="137"/>
    </row>
    <row r="443" spans="1:18" outlineLevel="1" x14ac:dyDescent="0.35">
      <c r="A443" s="138"/>
      <c r="K443" s="143"/>
      <c r="L443" s="136"/>
    </row>
    <row r="444" spans="1:18" outlineLevel="1" x14ac:dyDescent="0.35">
      <c r="A444" s="138"/>
      <c r="B444" s="162" t="s">
        <v>441</v>
      </c>
      <c r="M444" s="136" t="s">
        <v>238</v>
      </c>
    </row>
    <row r="445" spans="1:18" outlineLevel="1" x14ac:dyDescent="0.35">
      <c r="A445" s="138"/>
      <c r="B445" s="162" t="s">
        <v>430</v>
      </c>
      <c r="D445" s="97"/>
      <c r="L445" s="97"/>
      <c r="M445" s="136"/>
    </row>
    <row r="446" spans="1:18" outlineLevel="1" x14ac:dyDescent="0.35">
      <c r="A446" s="138"/>
      <c r="B446" s="162" t="s">
        <v>440</v>
      </c>
      <c r="D446" s="97" t="s">
        <v>47</v>
      </c>
      <c r="L446" s="97" t="s">
        <v>174</v>
      </c>
      <c r="M446" s="136"/>
    </row>
    <row r="447" spans="1:18" outlineLevel="1" x14ac:dyDescent="0.35">
      <c r="A447" s="138"/>
      <c r="B447" s="162"/>
      <c r="D447" s="97"/>
      <c r="L447" s="97"/>
      <c r="M447" s="136"/>
    </row>
    <row r="448" spans="1:18" outlineLevel="1" x14ac:dyDescent="0.35">
      <c r="A448" s="138"/>
      <c r="B448" s="162" t="s">
        <v>350</v>
      </c>
      <c r="L448" s="97" t="s">
        <v>299</v>
      </c>
    </row>
    <row r="449" spans="1:18" s="136" customFormat="1" ht="13" customHeight="1" outlineLevel="1" x14ac:dyDescent="0.35">
      <c r="A449" s="138"/>
      <c r="B449" s="144" t="s">
        <v>237</v>
      </c>
      <c r="C449" s="97"/>
      <c r="D449" s="97"/>
      <c r="E449" s="97"/>
      <c r="F449" s="97"/>
      <c r="G449" s="97"/>
      <c r="H449" s="97"/>
      <c r="I449" s="97"/>
      <c r="J449" s="97"/>
      <c r="K449" s="152"/>
      <c r="L449" s="97"/>
      <c r="P449" s="137"/>
      <c r="Q449" s="137"/>
      <c r="R449" s="137"/>
    </row>
    <row r="450" spans="1:18" ht="15" thickBot="1" x14ac:dyDescent="0.4">
      <c r="A450" s="138"/>
    </row>
    <row r="451" spans="1:18" s="136" customFormat="1" ht="15" customHeight="1" thickBot="1" x14ac:dyDescent="0.35">
      <c r="A451" s="131" t="s">
        <v>170</v>
      </c>
      <c r="B451" s="133" t="s">
        <v>355</v>
      </c>
      <c r="C451" s="134"/>
      <c r="D451" s="134"/>
      <c r="E451" s="134"/>
      <c r="F451" s="134"/>
      <c r="G451" s="134"/>
      <c r="H451" s="134"/>
      <c r="I451" s="134"/>
      <c r="J451" s="135"/>
      <c r="L451" s="137"/>
      <c r="P451" s="137"/>
      <c r="Q451" s="137"/>
      <c r="R451" s="137"/>
    </row>
    <row r="452" spans="1:18" outlineLevel="1" x14ac:dyDescent="0.35">
      <c r="A452" s="179"/>
    </row>
    <row r="453" spans="1:18" outlineLevel="1" x14ac:dyDescent="0.35">
      <c r="A453" s="138"/>
      <c r="B453" t="s">
        <v>357</v>
      </c>
    </row>
    <row r="454" spans="1:18" outlineLevel="1" x14ac:dyDescent="0.35">
      <c r="A454" s="138"/>
      <c r="B454" s="124" t="s">
        <v>358</v>
      </c>
      <c r="E454" s="175" t="s">
        <v>383</v>
      </c>
    </row>
    <row r="455" spans="1:18" outlineLevel="1" x14ac:dyDescent="0.35">
      <c r="A455" s="138"/>
    </row>
    <row r="456" spans="1:18" outlineLevel="1" x14ac:dyDescent="0.35">
      <c r="A456" s="138"/>
      <c r="B456" s="162" t="s">
        <v>441</v>
      </c>
      <c r="M456" s="136" t="s">
        <v>238</v>
      </c>
    </row>
    <row r="457" spans="1:18" outlineLevel="1" x14ac:dyDescent="0.35">
      <c r="A457" s="138"/>
      <c r="B457" s="162" t="s">
        <v>430</v>
      </c>
      <c r="D457" s="97"/>
      <c r="L457" s="97"/>
      <c r="M457" s="136"/>
    </row>
    <row r="458" spans="1:18" outlineLevel="1" x14ac:dyDescent="0.35">
      <c r="A458" s="138"/>
      <c r="B458" s="162" t="s">
        <v>440</v>
      </c>
      <c r="D458" s="97" t="s">
        <v>47</v>
      </c>
      <c r="L458" s="97" t="s">
        <v>174</v>
      </c>
      <c r="M458" s="136"/>
    </row>
    <row r="459" spans="1:18" outlineLevel="1" x14ac:dyDescent="0.35">
      <c r="A459" s="138"/>
      <c r="B459" s="142"/>
      <c r="D459" s="97"/>
      <c r="L459" s="97"/>
      <c r="M459" s="136"/>
    </row>
    <row r="460" spans="1:18" outlineLevel="1" x14ac:dyDescent="0.35">
      <c r="A460" s="138"/>
      <c r="B460" s="162" t="s">
        <v>350</v>
      </c>
      <c r="L460" s="97" t="s">
        <v>299</v>
      </c>
      <c r="M460" s="136"/>
    </row>
    <row r="461" spans="1:18" x14ac:dyDescent="0.35">
      <c r="A461" s="138"/>
      <c r="B461" s="144" t="s">
        <v>359</v>
      </c>
    </row>
    <row r="462" spans="1:18" ht="15" thickBot="1" x14ac:dyDescent="0.4">
      <c r="A462" s="161"/>
    </row>
    <row r="463" spans="1:18" s="136" customFormat="1" ht="15" customHeight="1" thickBot="1" x14ac:dyDescent="0.35">
      <c r="A463" s="131" t="s">
        <v>170</v>
      </c>
      <c r="B463" s="133" t="s">
        <v>384</v>
      </c>
      <c r="C463" s="134"/>
      <c r="D463" s="134"/>
      <c r="E463" s="134"/>
      <c r="F463" s="134"/>
      <c r="G463" s="134"/>
      <c r="H463" s="134"/>
      <c r="I463" s="134"/>
      <c r="J463" s="135"/>
      <c r="L463" s="137"/>
      <c r="P463" s="137"/>
      <c r="Q463" s="137"/>
      <c r="R463" s="137"/>
    </row>
    <row r="464" spans="1:18" outlineLevel="1" x14ac:dyDescent="0.35">
      <c r="A464" s="161"/>
      <c r="B464" s="144"/>
    </row>
    <row r="465" spans="1:18" outlineLevel="1" x14ac:dyDescent="0.35">
      <c r="A465" s="161"/>
      <c r="B465" t="s">
        <v>385</v>
      </c>
    </row>
    <row r="466" spans="1:18" outlineLevel="1" x14ac:dyDescent="0.35">
      <c r="A466" s="161"/>
      <c r="B466" s="124" t="s">
        <v>386</v>
      </c>
      <c r="E466" s="175" t="s">
        <v>383</v>
      </c>
    </row>
    <row r="467" spans="1:18" outlineLevel="1" x14ac:dyDescent="0.35">
      <c r="A467" s="161"/>
    </row>
    <row r="468" spans="1:18" outlineLevel="1" x14ac:dyDescent="0.35">
      <c r="A468" s="161"/>
      <c r="B468" s="162" t="s">
        <v>441</v>
      </c>
      <c r="M468" s="136" t="s">
        <v>238</v>
      </c>
    </row>
    <row r="469" spans="1:18" outlineLevel="1" x14ac:dyDescent="0.35">
      <c r="A469" s="161"/>
      <c r="B469" s="162" t="s">
        <v>430</v>
      </c>
      <c r="D469" s="97"/>
      <c r="L469" s="97"/>
      <c r="M469" s="136"/>
    </row>
    <row r="470" spans="1:18" outlineLevel="1" x14ac:dyDescent="0.35">
      <c r="A470" s="161"/>
      <c r="B470" s="162" t="s">
        <v>440</v>
      </c>
      <c r="D470" s="97" t="s">
        <v>47</v>
      </c>
      <c r="L470" s="97" t="s">
        <v>174</v>
      </c>
      <c r="M470" s="136"/>
    </row>
    <row r="471" spans="1:18" outlineLevel="1" x14ac:dyDescent="0.35">
      <c r="A471" s="161"/>
      <c r="B471" s="142"/>
      <c r="D471" s="97"/>
      <c r="L471" s="97"/>
      <c r="M471" s="136"/>
    </row>
    <row r="472" spans="1:18" outlineLevel="1" x14ac:dyDescent="0.35">
      <c r="A472" s="161"/>
      <c r="B472" s="162" t="s">
        <v>350</v>
      </c>
      <c r="L472" s="97" t="s">
        <v>299</v>
      </c>
      <c r="M472" s="136"/>
    </row>
    <row r="473" spans="1:18" outlineLevel="1" x14ac:dyDescent="0.35">
      <c r="A473" s="161"/>
      <c r="B473" s="144" t="s">
        <v>387</v>
      </c>
    </row>
    <row r="474" spans="1:18" ht="15" thickBot="1" x14ac:dyDescent="0.4">
      <c r="A474" s="161"/>
      <c r="B474" s="144"/>
    </row>
    <row r="475" spans="1:18" s="136" customFormat="1" ht="15" customHeight="1" thickBot="1" x14ac:dyDescent="0.35">
      <c r="A475" s="131" t="s">
        <v>170</v>
      </c>
      <c r="B475" s="133" t="s">
        <v>388</v>
      </c>
      <c r="C475" s="134"/>
      <c r="D475" s="134"/>
      <c r="E475" s="134"/>
      <c r="F475" s="134"/>
      <c r="G475" s="134"/>
      <c r="H475" s="134"/>
      <c r="I475" s="134"/>
      <c r="J475" s="135"/>
      <c r="L475" s="137"/>
      <c r="P475" s="137"/>
      <c r="Q475" s="137"/>
      <c r="R475" s="137"/>
    </row>
    <row r="476" spans="1:18" outlineLevel="1" x14ac:dyDescent="0.35">
      <c r="A476" s="161"/>
      <c r="B476" s="144"/>
    </row>
    <row r="477" spans="1:18" outlineLevel="1" x14ac:dyDescent="0.35">
      <c r="A477" s="161"/>
      <c r="B477" t="s">
        <v>389</v>
      </c>
    </row>
    <row r="478" spans="1:18" outlineLevel="1" x14ac:dyDescent="0.35">
      <c r="A478" s="161"/>
      <c r="B478" s="124" t="s">
        <v>390</v>
      </c>
      <c r="E478" s="175" t="s">
        <v>383</v>
      </c>
    </row>
    <row r="479" spans="1:18" outlineLevel="1" x14ac:dyDescent="0.35">
      <c r="A479" s="161"/>
    </row>
    <row r="480" spans="1:18" outlineLevel="1" x14ac:dyDescent="0.35">
      <c r="A480" s="161"/>
      <c r="B480" s="162" t="s">
        <v>441</v>
      </c>
      <c r="M480" s="136" t="s">
        <v>238</v>
      </c>
    </row>
    <row r="481" spans="1:18" outlineLevel="1" x14ac:dyDescent="0.35">
      <c r="A481" s="161"/>
      <c r="B481" s="162" t="s">
        <v>430</v>
      </c>
      <c r="D481" s="97"/>
      <c r="L481" s="97"/>
      <c r="M481" s="136"/>
    </row>
    <row r="482" spans="1:18" outlineLevel="1" x14ac:dyDescent="0.35">
      <c r="A482" s="161"/>
      <c r="B482" s="162" t="s">
        <v>440</v>
      </c>
      <c r="D482" s="97" t="s">
        <v>47</v>
      </c>
      <c r="L482" s="97" t="s">
        <v>174</v>
      </c>
      <c r="M482" s="136"/>
    </row>
    <row r="483" spans="1:18" outlineLevel="1" x14ac:dyDescent="0.35">
      <c r="A483" s="161"/>
      <c r="B483" s="142"/>
      <c r="D483" s="97"/>
      <c r="L483" s="97"/>
      <c r="M483" s="136"/>
    </row>
    <row r="484" spans="1:18" outlineLevel="1" x14ac:dyDescent="0.35">
      <c r="A484" s="161"/>
      <c r="B484" s="162" t="s">
        <v>350</v>
      </c>
      <c r="L484" s="97" t="s">
        <v>299</v>
      </c>
      <c r="M484" s="136"/>
    </row>
    <row r="485" spans="1:18" outlineLevel="1" x14ac:dyDescent="0.35">
      <c r="A485" s="161"/>
      <c r="B485" s="144" t="s">
        <v>391</v>
      </c>
    </row>
    <row r="486" spans="1:18" ht="15" thickBot="1" x14ac:dyDescent="0.4">
      <c r="A486" s="161"/>
      <c r="B486" s="144"/>
    </row>
    <row r="487" spans="1:18" s="136" customFormat="1" ht="15" customHeight="1" thickBot="1" x14ac:dyDescent="0.35">
      <c r="A487" s="131" t="s">
        <v>170</v>
      </c>
      <c r="B487" s="133" t="s">
        <v>392</v>
      </c>
      <c r="C487" s="134"/>
      <c r="D487" s="134"/>
      <c r="E487" s="134"/>
      <c r="F487" s="134"/>
      <c r="G487" s="134"/>
      <c r="H487" s="134"/>
      <c r="I487" s="134"/>
      <c r="J487" s="135"/>
      <c r="L487" s="137"/>
      <c r="P487" s="137"/>
      <c r="Q487" s="137"/>
      <c r="R487" s="137"/>
    </row>
    <row r="488" spans="1:18" outlineLevel="1" x14ac:dyDescent="0.35">
      <c r="A488" s="161"/>
      <c r="B488" s="144"/>
    </row>
    <row r="489" spans="1:18" outlineLevel="1" x14ac:dyDescent="0.35">
      <c r="A489" s="161"/>
      <c r="B489" t="s">
        <v>393</v>
      </c>
    </row>
    <row r="490" spans="1:18" outlineLevel="1" x14ac:dyDescent="0.35">
      <c r="A490" s="161"/>
      <c r="B490" s="124" t="s">
        <v>394</v>
      </c>
      <c r="E490" s="175" t="s">
        <v>383</v>
      </c>
    </row>
    <row r="491" spans="1:18" outlineLevel="1" x14ac:dyDescent="0.35">
      <c r="A491" s="161"/>
    </row>
    <row r="492" spans="1:18" outlineLevel="1" x14ac:dyDescent="0.35">
      <c r="A492" s="161"/>
      <c r="B492" s="162" t="s">
        <v>441</v>
      </c>
      <c r="M492" s="136" t="s">
        <v>238</v>
      </c>
    </row>
    <row r="493" spans="1:18" outlineLevel="1" x14ac:dyDescent="0.35">
      <c r="A493" s="161"/>
      <c r="B493" s="162" t="s">
        <v>430</v>
      </c>
      <c r="D493" s="97"/>
      <c r="L493" s="97"/>
      <c r="M493" s="136"/>
    </row>
    <row r="494" spans="1:18" outlineLevel="1" x14ac:dyDescent="0.35">
      <c r="A494" s="161"/>
      <c r="B494" s="162" t="s">
        <v>440</v>
      </c>
      <c r="D494" s="97" t="s">
        <v>47</v>
      </c>
      <c r="L494" s="97" t="s">
        <v>174</v>
      </c>
      <c r="M494" s="136"/>
    </row>
    <row r="495" spans="1:18" outlineLevel="1" x14ac:dyDescent="0.35">
      <c r="A495" s="161"/>
      <c r="B495" s="142"/>
      <c r="D495" s="97"/>
      <c r="L495" s="97"/>
      <c r="M495" s="136"/>
    </row>
    <row r="496" spans="1:18" outlineLevel="1" x14ac:dyDescent="0.35">
      <c r="A496" s="161"/>
      <c r="B496" s="162" t="s">
        <v>350</v>
      </c>
      <c r="L496" s="97" t="s">
        <v>299</v>
      </c>
      <c r="M496" s="136"/>
    </row>
    <row r="497" spans="1:18" outlineLevel="1" x14ac:dyDescent="0.35">
      <c r="A497" s="161"/>
      <c r="B497" s="144" t="s">
        <v>395</v>
      </c>
    </row>
    <row r="498" spans="1:18" ht="15" thickBot="1" x14ac:dyDescent="0.4">
      <c r="A498" s="161"/>
      <c r="B498" s="144"/>
    </row>
    <row r="499" spans="1:18" s="136" customFormat="1" ht="15" customHeight="1" thickBot="1" x14ac:dyDescent="0.35">
      <c r="A499" s="131" t="s">
        <v>170</v>
      </c>
      <c r="B499" s="133" t="s">
        <v>396</v>
      </c>
      <c r="C499" s="134"/>
      <c r="D499" s="134"/>
      <c r="E499" s="134"/>
      <c r="F499" s="134"/>
      <c r="G499" s="134"/>
      <c r="H499" s="134"/>
      <c r="I499" s="134"/>
      <c r="J499" s="135"/>
      <c r="L499" s="137"/>
      <c r="P499" s="137"/>
      <c r="Q499" s="137"/>
      <c r="R499" s="137"/>
    </row>
    <row r="500" spans="1:18" outlineLevel="1" x14ac:dyDescent="0.35">
      <c r="A500" s="161"/>
      <c r="B500" s="144"/>
    </row>
    <row r="501" spans="1:18" outlineLevel="1" x14ac:dyDescent="0.35">
      <c r="A501" s="161"/>
      <c r="B501" t="s">
        <v>397</v>
      </c>
    </row>
    <row r="502" spans="1:18" outlineLevel="1" x14ac:dyDescent="0.35">
      <c r="A502" s="161"/>
      <c r="B502" s="124" t="s">
        <v>398</v>
      </c>
      <c r="E502" s="175" t="s">
        <v>383</v>
      </c>
    </row>
    <row r="503" spans="1:18" outlineLevel="1" x14ac:dyDescent="0.35">
      <c r="A503" s="161"/>
    </row>
    <row r="504" spans="1:18" outlineLevel="1" x14ac:dyDescent="0.35">
      <c r="A504" s="161"/>
      <c r="B504" s="162" t="s">
        <v>441</v>
      </c>
      <c r="M504" s="136" t="s">
        <v>238</v>
      </c>
    </row>
    <row r="505" spans="1:18" outlineLevel="1" x14ac:dyDescent="0.35">
      <c r="A505" s="161"/>
      <c r="B505" s="162" t="s">
        <v>430</v>
      </c>
      <c r="D505" s="97"/>
      <c r="L505" s="97"/>
      <c r="M505" s="136"/>
    </row>
    <row r="506" spans="1:18" outlineLevel="1" x14ac:dyDescent="0.35">
      <c r="A506" s="161"/>
      <c r="B506" s="162" t="s">
        <v>440</v>
      </c>
      <c r="D506" s="97" t="s">
        <v>47</v>
      </c>
      <c r="L506" s="97" t="s">
        <v>174</v>
      </c>
      <c r="M506" s="136"/>
    </row>
    <row r="507" spans="1:18" outlineLevel="1" x14ac:dyDescent="0.35">
      <c r="A507" s="161"/>
      <c r="B507" s="142"/>
      <c r="D507" s="97"/>
      <c r="L507" s="97"/>
      <c r="M507" s="136"/>
    </row>
    <row r="508" spans="1:18" outlineLevel="1" x14ac:dyDescent="0.35">
      <c r="A508" s="161"/>
      <c r="B508" s="162" t="s">
        <v>350</v>
      </c>
      <c r="L508" s="97" t="s">
        <v>299</v>
      </c>
      <c r="M508" s="136"/>
    </row>
    <row r="509" spans="1:18" outlineLevel="1" x14ac:dyDescent="0.35">
      <c r="A509" s="161"/>
      <c r="B509" s="144" t="s">
        <v>399</v>
      </c>
    </row>
    <row r="510" spans="1:18" ht="15" thickBot="1" x14ac:dyDescent="0.4">
      <c r="A510" s="161"/>
      <c r="B510" s="144"/>
    </row>
    <row r="511" spans="1:18" ht="15" thickBot="1" x14ac:dyDescent="0.4">
      <c r="A511" s="131" t="s">
        <v>170</v>
      </c>
      <c r="B511" s="133" t="s">
        <v>111</v>
      </c>
      <c r="C511" s="134"/>
      <c r="D511" s="134"/>
      <c r="E511" s="134"/>
      <c r="F511" s="134"/>
      <c r="G511" s="134"/>
      <c r="H511" s="134"/>
      <c r="I511" s="134"/>
      <c r="J511" s="135"/>
    </row>
    <row r="512" spans="1:18" outlineLevel="1" x14ac:dyDescent="0.35">
      <c r="A512" s="138"/>
    </row>
    <row r="513" spans="1:11" outlineLevel="1" x14ac:dyDescent="0.35">
      <c r="A513" s="138"/>
      <c r="B513" t="s">
        <v>426</v>
      </c>
      <c r="E513" s="152">
        <f>Inputs!E303</f>
        <v>18841369.552367214</v>
      </c>
      <c r="F513" s="152">
        <f>Inputs!F303</f>
        <v>17815377.141557951</v>
      </c>
      <c r="G513" s="152">
        <f>Inputs!G303</f>
        <v>17986056.473197069</v>
      </c>
      <c r="H513" s="152">
        <f>Inputs!H303</f>
        <v>17013348.124843102</v>
      </c>
      <c r="I513" s="152">
        <f>Inputs!I303</f>
        <v>13466172.375707541</v>
      </c>
      <c r="J513" s="152">
        <f>Inputs!J303</f>
        <v>13292733.688738436</v>
      </c>
      <c r="K513" s="255"/>
    </row>
    <row r="514" spans="1:11" outlineLevel="1" x14ac:dyDescent="0.35">
      <c r="A514" s="138"/>
    </row>
    <row r="515" spans="1:11" outlineLevel="1" x14ac:dyDescent="0.35">
      <c r="A515" s="138"/>
      <c r="B515" s="177" t="s">
        <v>243</v>
      </c>
    </row>
    <row r="516" spans="1:11" outlineLevel="1" x14ac:dyDescent="0.35">
      <c r="A516" s="138"/>
      <c r="B516" t="s">
        <v>244</v>
      </c>
      <c r="E516" s="152">
        <f>E$18</f>
        <v>-1210987.5355167452</v>
      </c>
      <c r="F516" s="152">
        <f t="shared" ref="F516:J516" si="107">F$18</f>
        <v>-1081829.8391832036</v>
      </c>
      <c r="G516" s="152">
        <f t="shared" si="107"/>
        <v>-1096092.5842655685</v>
      </c>
      <c r="H516" s="152">
        <f t="shared" si="107"/>
        <v>-1034615.9707775332</v>
      </c>
      <c r="I516" s="152">
        <f t="shared" si="107"/>
        <v>-751376.51054790535</v>
      </c>
      <c r="J516" s="152">
        <f t="shared" si="107"/>
        <v>-737663.29101710441</v>
      </c>
    </row>
    <row r="517" spans="1:11" outlineLevel="1" x14ac:dyDescent="0.35">
      <c r="A517" s="138"/>
      <c r="B517" t="s">
        <v>245</v>
      </c>
      <c r="E517" s="152">
        <f>E$30</f>
        <v>0</v>
      </c>
      <c r="F517" s="152">
        <f t="shared" ref="F517:J517" si="108">F$30</f>
        <v>0</v>
      </c>
      <c r="G517" s="152">
        <f t="shared" si="108"/>
        <v>0</v>
      </c>
      <c r="H517" s="152">
        <f t="shared" si="108"/>
        <v>0</v>
      </c>
      <c r="I517" s="152">
        <f t="shared" si="108"/>
        <v>0</v>
      </c>
      <c r="J517" s="152">
        <f t="shared" si="108"/>
        <v>0</v>
      </c>
    </row>
    <row r="518" spans="1:11" outlineLevel="1" x14ac:dyDescent="0.35">
      <c r="A518" s="138"/>
      <c r="B518" t="s">
        <v>13</v>
      </c>
      <c r="E518" s="152">
        <f>E$43</f>
        <v>-1746865.2514128222</v>
      </c>
      <c r="F518" s="152">
        <f t="shared" ref="F518:J518" si="109">F$43</f>
        <v>-2471167.0685332618</v>
      </c>
      <c r="G518" s="152">
        <f t="shared" si="109"/>
        <v>-3076277.5560406423</v>
      </c>
      <c r="H518" s="152">
        <f t="shared" si="109"/>
        <v>-2718316.1771770064</v>
      </c>
      <c r="I518" s="152">
        <f t="shared" si="109"/>
        <v>0</v>
      </c>
      <c r="J518" s="152">
        <f t="shared" si="109"/>
        <v>0</v>
      </c>
    </row>
    <row r="519" spans="1:11" outlineLevel="1" x14ac:dyDescent="0.35">
      <c r="A519" s="138"/>
      <c r="B519" t="s">
        <v>246</v>
      </c>
      <c r="E519" s="152">
        <f>E$60</f>
        <v>-940494.88681915647</v>
      </c>
      <c r="F519" s="152">
        <f t="shared" ref="F519:J519" si="110">F$60</f>
        <v>-934812.32370478823</v>
      </c>
      <c r="G519" s="152">
        <f t="shared" si="110"/>
        <v>-940745.60204062494</v>
      </c>
      <c r="H519" s="152">
        <f t="shared" si="110"/>
        <v>-940247.12015585485</v>
      </c>
      <c r="I519" s="152">
        <f t="shared" si="110"/>
        <v>-939748.90240645688</v>
      </c>
      <c r="J519" s="152">
        <f t="shared" si="110"/>
        <v>4696254.7432623534</v>
      </c>
    </row>
    <row r="520" spans="1:11" outlineLevel="1" x14ac:dyDescent="0.35">
      <c r="A520" s="138"/>
      <c r="B520" t="s">
        <v>14</v>
      </c>
      <c r="E520" s="152">
        <f>E$76</f>
        <v>0</v>
      </c>
      <c r="F520" s="152">
        <f t="shared" ref="F520:J520" si="111">F$76</f>
        <v>0</v>
      </c>
      <c r="G520" s="152">
        <f t="shared" si="111"/>
        <v>0</v>
      </c>
      <c r="H520" s="152">
        <f t="shared" si="111"/>
        <v>0</v>
      </c>
      <c r="I520" s="152">
        <f t="shared" si="111"/>
        <v>0</v>
      </c>
      <c r="J520" s="152">
        <f t="shared" si="111"/>
        <v>0</v>
      </c>
    </row>
    <row r="521" spans="1:11" outlineLevel="1" x14ac:dyDescent="0.35">
      <c r="A521" s="138"/>
      <c r="B521" t="s">
        <v>247</v>
      </c>
      <c r="E521" s="152">
        <f>E$89</f>
        <v>0</v>
      </c>
      <c r="F521" s="152">
        <f t="shared" ref="F521:J521" si="112">F$89</f>
        <v>0</v>
      </c>
      <c r="G521" s="152">
        <f t="shared" si="112"/>
        <v>0</v>
      </c>
      <c r="H521" s="152">
        <f t="shared" si="112"/>
        <v>0</v>
      </c>
      <c r="I521" s="152">
        <f t="shared" si="112"/>
        <v>0</v>
      </c>
      <c r="J521" s="152">
        <f t="shared" si="112"/>
        <v>0</v>
      </c>
    </row>
    <row r="522" spans="1:11" outlineLevel="1" x14ac:dyDescent="0.35">
      <c r="A522" s="138"/>
      <c r="B522" t="s">
        <v>248</v>
      </c>
      <c r="E522" s="152">
        <f>E$101</f>
        <v>0</v>
      </c>
      <c r="F522" s="152">
        <f t="shared" ref="F522:J522" si="113">F$101</f>
        <v>0</v>
      </c>
      <c r="G522" s="152">
        <f t="shared" si="113"/>
        <v>0</v>
      </c>
      <c r="H522" s="152">
        <f t="shared" si="113"/>
        <v>0</v>
      </c>
      <c r="I522" s="152">
        <f t="shared" si="113"/>
        <v>0</v>
      </c>
      <c r="J522" s="152">
        <f t="shared" si="113"/>
        <v>0</v>
      </c>
    </row>
    <row r="523" spans="1:11" outlineLevel="1" x14ac:dyDescent="0.35">
      <c r="A523" s="138"/>
      <c r="B523" t="s">
        <v>16</v>
      </c>
      <c r="E523" s="152">
        <f>E$121</f>
        <v>-2855051.6187959565</v>
      </c>
      <c r="F523" s="152">
        <f t="shared" ref="F523:J523" si="114">F$121</f>
        <v>-667108.58614552463</v>
      </c>
      <c r="G523" s="152">
        <f t="shared" si="114"/>
        <v>-671342.74183801829</v>
      </c>
      <c r="H523" s="152">
        <f t="shared" si="114"/>
        <v>-670987.01102774171</v>
      </c>
      <c r="I523" s="152">
        <f t="shared" si="114"/>
        <v>-669727.51031423174</v>
      </c>
      <c r="J523" s="152">
        <f t="shared" si="114"/>
        <v>1053832.4378091134</v>
      </c>
    </row>
    <row r="524" spans="1:11" ht="14.5" customHeight="1" outlineLevel="1" x14ac:dyDescent="0.35">
      <c r="A524" s="138"/>
      <c r="B524" t="s">
        <v>249</v>
      </c>
      <c r="E524" s="152">
        <f>E$141</f>
        <v>-1306656.522823608</v>
      </c>
      <c r="F524" s="152">
        <f t="shared" ref="F524:J524" si="115">F$141</f>
        <v>-1323556.381623534</v>
      </c>
      <c r="G524" s="152">
        <f t="shared" si="115"/>
        <v>-1243340.4923272221</v>
      </c>
      <c r="H524" s="152">
        <f t="shared" si="115"/>
        <v>-1207865.7411735479</v>
      </c>
      <c r="I524" s="152">
        <f t="shared" si="115"/>
        <v>-1184673.2212715056</v>
      </c>
      <c r="J524" s="152">
        <f t="shared" si="115"/>
        <v>-1162353.710301402</v>
      </c>
    </row>
    <row r="525" spans="1:11" ht="14.5" customHeight="1" outlineLevel="1" x14ac:dyDescent="0.35">
      <c r="A525" s="138"/>
      <c r="B525" t="s">
        <v>250</v>
      </c>
      <c r="E525" s="152">
        <f>E$159</f>
        <v>-1901239.903561946</v>
      </c>
      <c r="F525" s="152">
        <f t="shared" ref="F525:J525" si="116">F$159</f>
        <v>-2124271.6555454666</v>
      </c>
      <c r="G525" s="152">
        <f t="shared" si="116"/>
        <v>-2561626.1224819291</v>
      </c>
      <c r="H525" s="152">
        <f t="shared" si="116"/>
        <v>-2391457.1138373148</v>
      </c>
      <c r="I525" s="152">
        <f t="shared" si="116"/>
        <v>-1802011.0213745157</v>
      </c>
      <c r="J525" s="152">
        <f t="shared" si="116"/>
        <v>-1638125.4832681715</v>
      </c>
    </row>
    <row r="526" spans="1:11" ht="14.5" customHeight="1" outlineLevel="1" x14ac:dyDescent="0.35">
      <c r="A526" s="138"/>
      <c r="B526" t="s">
        <v>251</v>
      </c>
      <c r="E526" s="152">
        <f>E$177</f>
        <v>-920917.68466084031</v>
      </c>
      <c r="F526" s="152">
        <f t="shared" ref="F526:J526" si="117">F$177</f>
        <v>-940112.76687768556</v>
      </c>
      <c r="G526" s="152">
        <f t="shared" si="117"/>
        <v>-969340.14762017084</v>
      </c>
      <c r="H526" s="152">
        <f t="shared" si="117"/>
        <v>-991445.52047729853</v>
      </c>
      <c r="I526" s="152">
        <f t="shared" si="117"/>
        <v>-1013105.7388221356</v>
      </c>
      <c r="J526" s="152">
        <f t="shared" si="117"/>
        <v>-1034337.3531404338</v>
      </c>
    </row>
    <row r="527" spans="1:11" outlineLevel="1" x14ac:dyDescent="0.35">
      <c r="A527" s="138"/>
      <c r="B527" t="s">
        <v>252</v>
      </c>
      <c r="E527" s="152">
        <f>E$196</f>
        <v>-6306256.8925399603</v>
      </c>
      <c r="F527" s="152">
        <f t="shared" ref="F527:J527" si="118">F$196</f>
        <v>-6409240.3075002711</v>
      </c>
      <c r="G527" s="152">
        <f t="shared" si="118"/>
        <v>-5945677.5628978396</v>
      </c>
      <c r="H527" s="152">
        <f t="shared" si="118"/>
        <v>-5750966.3484706813</v>
      </c>
      <c r="I527" s="152">
        <f t="shared" si="118"/>
        <v>-5619591.692293766</v>
      </c>
      <c r="J527" s="152">
        <f t="shared" si="118"/>
        <v>-5493184.2824891899</v>
      </c>
    </row>
    <row r="528" spans="1:11" outlineLevel="1" x14ac:dyDescent="0.35">
      <c r="A528" s="138"/>
      <c r="B528" t="s">
        <v>253</v>
      </c>
      <c r="E528" s="152">
        <f>E$237</f>
        <v>-165080.9565208627</v>
      </c>
      <c r="F528" s="152">
        <f t="shared" ref="F528:J528" si="119">F$237</f>
        <v>-255860.33870174919</v>
      </c>
      <c r="G528" s="152">
        <f t="shared" si="119"/>
        <v>-218689.79497466437</v>
      </c>
      <c r="H528" s="152">
        <f t="shared" si="119"/>
        <v>-158631.04126163397</v>
      </c>
      <c r="I528" s="152">
        <f t="shared" si="119"/>
        <v>-226669.36004850129</v>
      </c>
      <c r="J528" s="152">
        <f t="shared" si="119"/>
        <v>-184738.85108468242</v>
      </c>
    </row>
    <row r="529" spans="1:12" outlineLevel="1" x14ac:dyDescent="0.35">
      <c r="A529" s="138"/>
      <c r="B529" t="s">
        <v>254</v>
      </c>
      <c r="E529" s="152">
        <f>E$276</f>
        <v>-422814.23290233925</v>
      </c>
      <c r="F529" s="152">
        <f t="shared" ref="F529:J529" si="120">F$276</f>
        <v>-364183.18868674902</v>
      </c>
      <c r="G529" s="152">
        <f t="shared" si="120"/>
        <v>-350176.81094019697</v>
      </c>
      <c r="H529" s="152">
        <f t="shared" si="120"/>
        <v>-248220.98644829626</v>
      </c>
      <c r="I529" s="152">
        <f t="shared" si="120"/>
        <v>-238132.43613680912</v>
      </c>
      <c r="J529" s="152">
        <f t="shared" si="120"/>
        <v>-191621.85436075565</v>
      </c>
    </row>
    <row r="530" spans="1:12" outlineLevel="1" x14ac:dyDescent="0.35">
      <c r="A530" s="138"/>
      <c r="B530" t="s">
        <v>255</v>
      </c>
      <c r="E530" s="152">
        <f>E$316</f>
        <v>-95358.9141934332</v>
      </c>
      <c r="F530" s="152">
        <f t="shared" ref="F530:J530" si="121">F$316</f>
        <v>-95782.564201490881</v>
      </c>
      <c r="G530" s="152">
        <f t="shared" si="121"/>
        <v>-97396.662517545818</v>
      </c>
      <c r="H530" s="152">
        <f t="shared" si="121"/>
        <v>-98183.079617634503</v>
      </c>
      <c r="I530" s="152">
        <f t="shared" si="121"/>
        <v>-98968.63595870565</v>
      </c>
      <c r="J530" s="152">
        <f t="shared" si="121"/>
        <v>-99753.332232152257</v>
      </c>
    </row>
    <row r="531" spans="1:12" outlineLevel="1" x14ac:dyDescent="0.35">
      <c r="A531" s="138"/>
      <c r="B531" t="s">
        <v>325</v>
      </c>
      <c r="E531" s="152">
        <f>E$355</f>
        <v>0</v>
      </c>
      <c r="F531" s="152">
        <f t="shared" ref="F531:J531" si="122">F$355</f>
        <v>0</v>
      </c>
      <c r="G531" s="152">
        <f t="shared" si="122"/>
        <v>0</v>
      </c>
      <c r="H531" s="152">
        <f t="shared" si="122"/>
        <v>-11438.030567856795</v>
      </c>
      <c r="I531" s="152">
        <f t="shared" si="122"/>
        <v>-132974.50396613381</v>
      </c>
      <c r="J531" s="152">
        <f t="shared" si="122"/>
        <v>-186483.69237916206</v>
      </c>
    </row>
    <row r="532" spans="1:12" outlineLevel="1" x14ac:dyDescent="0.35">
      <c r="A532" s="138"/>
      <c r="B532" t="s">
        <v>256</v>
      </c>
      <c r="E532" s="152">
        <f>E$395</f>
        <v>-261244.8651739794</v>
      </c>
      <c r="F532" s="152">
        <f t="shared" ref="F532:J532" si="123">F$395</f>
        <v>-336009.29830227344</v>
      </c>
      <c r="G532" s="152">
        <f t="shared" si="123"/>
        <v>-326918.82590550749</v>
      </c>
      <c r="H532" s="152">
        <f t="shared" si="123"/>
        <v>-265678.0098365806</v>
      </c>
      <c r="I532" s="152">
        <f t="shared" si="123"/>
        <v>-284731.30672917294</v>
      </c>
      <c r="J532" s="152">
        <f t="shared" si="123"/>
        <v>-274858.55807450332</v>
      </c>
    </row>
    <row r="533" spans="1:12" outlineLevel="1" x14ac:dyDescent="0.35">
      <c r="A533" s="138"/>
      <c r="B533" t="s">
        <v>257</v>
      </c>
      <c r="E533" s="152">
        <f>E$355</f>
        <v>0</v>
      </c>
      <c r="F533" s="152">
        <f t="shared" ref="F533:J533" si="124">F$355</f>
        <v>0</v>
      </c>
      <c r="G533" s="152">
        <f t="shared" si="124"/>
        <v>0</v>
      </c>
      <c r="H533" s="152">
        <f t="shared" si="124"/>
        <v>-11438.030567856795</v>
      </c>
      <c r="I533" s="152">
        <f t="shared" si="124"/>
        <v>-132974.50396613381</v>
      </c>
      <c r="J533" s="152">
        <f t="shared" si="124"/>
        <v>-186483.69237916206</v>
      </c>
    </row>
    <row r="534" spans="1:12" outlineLevel="1" x14ac:dyDescent="0.35">
      <c r="A534" s="138"/>
      <c r="B534" t="s">
        <v>19</v>
      </c>
      <c r="E534" s="152">
        <f>E$412</f>
        <v>0</v>
      </c>
      <c r="F534" s="152">
        <f t="shared" ref="F534:J534" si="125">F$412</f>
        <v>0</v>
      </c>
      <c r="G534" s="152">
        <f t="shared" si="125"/>
        <v>0</v>
      </c>
      <c r="H534" s="152">
        <f t="shared" si="125"/>
        <v>0</v>
      </c>
      <c r="I534" s="152">
        <f t="shared" si="125"/>
        <v>0</v>
      </c>
      <c r="J534" s="152">
        <f t="shared" si="125"/>
        <v>0</v>
      </c>
    </row>
    <row r="535" spans="1:12" outlineLevel="1" x14ac:dyDescent="0.35">
      <c r="A535" s="138"/>
      <c r="B535" t="s">
        <v>258</v>
      </c>
      <c r="E535" s="152">
        <f>E$420</f>
        <v>0</v>
      </c>
      <c r="F535" s="152">
        <f t="shared" ref="F535:J535" si="126">F$420</f>
        <v>0</v>
      </c>
      <c r="G535" s="152">
        <f t="shared" si="126"/>
        <v>0</v>
      </c>
      <c r="H535" s="152">
        <f t="shared" si="126"/>
        <v>0</v>
      </c>
      <c r="I535" s="152">
        <f t="shared" si="126"/>
        <v>0</v>
      </c>
      <c r="J535" s="152">
        <f t="shared" si="126"/>
        <v>0</v>
      </c>
    </row>
    <row r="536" spans="1:12" outlineLevel="1" x14ac:dyDescent="0.35">
      <c r="A536" s="138"/>
      <c r="B536" t="s">
        <v>259</v>
      </c>
      <c r="E536" s="152">
        <f>E$433</f>
        <v>0</v>
      </c>
      <c r="F536" s="152">
        <f t="shared" ref="F536:J536" si="127">F$433</f>
        <v>0</v>
      </c>
      <c r="G536" s="152">
        <f t="shared" si="127"/>
        <v>0</v>
      </c>
      <c r="H536" s="152">
        <f t="shared" si="127"/>
        <v>0</v>
      </c>
      <c r="I536" s="152">
        <f t="shared" si="127"/>
        <v>0</v>
      </c>
      <c r="J536" s="152">
        <f t="shared" si="127"/>
        <v>0</v>
      </c>
    </row>
    <row r="537" spans="1:12" outlineLevel="1" x14ac:dyDescent="0.35">
      <c r="A537" s="138"/>
      <c r="B537" t="s">
        <v>260</v>
      </c>
      <c r="E537" s="152">
        <f>E$446</f>
        <v>0</v>
      </c>
      <c r="F537" s="152">
        <f t="shared" ref="F537:J537" si="128">F$446</f>
        <v>0</v>
      </c>
      <c r="G537" s="152">
        <f t="shared" si="128"/>
        <v>0</v>
      </c>
      <c r="H537" s="152">
        <f t="shared" si="128"/>
        <v>0</v>
      </c>
      <c r="I537" s="152">
        <f t="shared" si="128"/>
        <v>0</v>
      </c>
      <c r="J537" s="152">
        <f t="shared" si="128"/>
        <v>0</v>
      </c>
    </row>
    <row r="538" spans="1:12" outlineLevel="1" x14ac:dyDescent="0.35">
      <c r="A538" s="138"/>
      <c r="B538" t="s">
        <v>400</v>
      </c>
      <c r="E538" s="152">
        <f>E458</f>
        <v>0</v>
      </c>
      <c r="F538" s="152">
        <f t="shared" ref="F538:J538" si="129">F458</f>
        <v>0</v>
      </c>
      <c r="G538" s="152">
        <f t="shared" si="129"/>
        <v>0</v>
      </c>
      <c r="H538" s="152">
        <f t="shared" si="129"/>
        <v>0</v>
      </c>
      <c r="I538" s="152">
        <f t="shared" si="129"/>
        <v>0</v>
      </c>
      <c r="J538" s="152">
        <f t="shared" si="129"/>
        <v>0</v>
      </c>
    </row>
    <row r="539" spans="1:12" outlineLevel="1" x14ac:dyDescent="0.35">
      <c r="A539" s="138"/>
      <c r="B539" t="s">
        <v>401</v>
      </c>
      <c r="E539" s="152">
        <f>E470</f>
        <v>0</v>
      </c>
      <c r="F539" s="152">
        <f t="shared" ref="F539:J539" si="130">F470</f>
        <v>0</v>
      </c>
      <c r="G539" s="152">
        <f t="shared" si="130"/>
        <v>0</v>
      </c>
      <c r="H539" s="152">
        <f t="shared" si="130"/>
        <v>0</v>
      </c>
      <c r="I539" s="152">
        <f t="shared" si="130"/>
        <v>0</v>
      </c>
      <c r="J539" s="152">
        <f t="shared" si="130"/>
        <v>0</v>
      </c>
    </row>
    <row r="540" spans="1:12" outlineLevel="1" x14ac:dyDescent="0.35">
      <c r="A540" s="138"/>
      <c r="B540" t="s">
        <v>402</v>
      </c>
      <c r="E540" s="152">
        <f>E482</f>
        <v>0</v>
      </c>
      <c r="F540" s="152">
        <f t="shared" ref="F540:J540" si="131">F482</f>
        <v>0</v>
      </c>
      <c r="G540" s="152">
        <f t="shared" si="131"/>
        <v>0</v>
      </c>
      <c r="H540" s="152">
        <f t="shared" si="131"/>
        <v>0</v>
      </c>
      <c r="I540" s="152">
        <f t="shared" si="131"/>
        <v>0</v>
      </c>
      <c r="J540" s="152">
        <f t="shared" si="131"/>
        <v>0</v>
      </c>
    </row>
    <row r="541" spans="1:12" outlineLevel="1" x14ac:dyDescent="0.35">
      <c r="A541" s="138"/>
      <c r="B541" t="s">
        <v>403</v>
      </c>
      <c r="E541" s="152">
        <f>E494</f>
        <v>0</v>
      </c>
      <c r="F541" s="152">
        <f t="shared" ref="F541:J541" si="132">F494</f>
        <v>0</v>
      </c>
      <c r="G541" s="152">
        <f t="shared" si="132"/>
        <v>0</v>
      </c>
      <c r="H541" s="152">
        <f t="shared" si="132"/>
        <v>0</v>
      </c>
      <c r="I541" s="152">
        <f t="shared" si="132"/>
        <v>0</v>
      </c>
      <c r="J541" s="152">
        <f t="shared" si="132"/>
        <v>0</v>
      </c>
    </row>
    <row r="542" spans="1:12" outlineLevel="1" x14ac:dyDescent="0.35">
      <c r="A542" s="138"/>
      <c r="B542" t="s">
        <v>404</v>
      </c>
      <c r="E542" s="152">
        <f>E506</f>
        <v>0</v>
      </c>
      <c r="F542" s="152">
        <f t="shared" ref="F542:J542" si="133">F506</f>
        <v>0</v>
      </c>
      <c r="G542" s="152">
        <f t="shared" si="133"/>
        <v>0</v>
      </c>
      <c r="H542" s="152">
        <f t="shared" si="133"/>
        <v>0</v>
      </c>
      <c r="I542" s="152">
        <f t="shared" si="133"/>
        <v>0</v>
      </c>
      <c r="J542" s="152">
        <f t="shared" si="133"/>
        <v>0</v>
      </c>
    </row>
    <row r="543" spans="1:12" ht="20.149999999999999" customHeight="1" outlineLevel="1" thickBot="1" x14ac:dyDescent="0.4">
      <c r="A543" s="138"/>
      <c r="B543" s="178" t="s">
        <v>261</v>
      </c>
      <c r="D543" s="104"/>
      <c r="E543" s="145">
        <f t="shared" ref="E543:J543" si="134">SUM(E516:E542)</f>
        <v>-18132969.26492165</v>
      </c>
      <c r="F543" s="145">
        <f t="shared" si="134"/>
        <v>-17003934.319006</v>
      </c>
      <c r="G543" s="145">
        <f t="shared" si="134"/>
        <v>-17497624.903849933</v>
      </c>
      <c r="H543" s="145">
        <f t="shared" si="134"/>
        <v>-16499490.181396836</v>
      </c>
      <c r="I543" s="145">
        <f t="shared" si="134"/>
        <v>-13094685.343835972</v>
      </c>
      <c r="J543" s="145">
        <f t="shared" si="134"/>
        <v>-5439516.9196552513</v>
      </c>
      <c r="L543" s="104"/>
    </row>
    <row r="544" spans="1:12" ht="20.149999999999999" customHeight="1" outlineLevel="1" x14ac:dyDescent="0.35">
      <c r="A544" s="138"/>
      <c r="B544" s="178"/>
      <c r="E544" s="170"/>
      <c r="F544" s="170"/>
      <c r="G544" s="170"/>
      <c r="H544" s="170"/>
      <c r="I544" s="170"/>
      <c r="J544" s="170"/>
    </row>
    <row r="545" spans="1:12" ht="20.149999999999999" customHeight="1" outlineLevel="1" x14ac:dyDescent="0.35">
      <c r="A545" s="138"/>
      <c r="B545" s="178" t="s">
        <v>262</v>
      </c>
      <c r="E545" s="170">
        <f>SUM(E513,E543)</f>
        <v>708400.28744556382</v>
      </c>
      <c r="F545" s="170">
        <f t="shared" ref="F545:J545" si="135">SUM(F513,F543)</f>
        <v>811442.82255195081</v>
      </c>
      <c r="G545" s="170">
        <f t="shared" si="135"/>
        <v>488431.56934713572</v>
      </c>
      <c r="H545" s="170">
        <f t="shared" si="135"/>
        <v>513857.94344626553</v>
      </c>
      <c r="I545" s="170">
        <f t="shared" si="135"/>
        <v>371487.03187156841</v>
      </c>
      <c r="J545" s="170">
        <f t="shared" si="135"/>
        <v>7853216.7690831842</v>
      </c>
    </row>
    <row r="546" spans="1:12" outlineLevel="1" x14ac:dyDescent="0.35">
      <c r="A546" s="138"/>
    </row>
    <row r="547" spans="1:12" outlineLevel="1" x14ac:dyDescent="0.35">
      <c r="A547" s="138"/>
      <c r="B547" s="142" t="s">
        <v>428</v>
      </c>
      <c r="E547" s="170">
        <f>Inputs!E318</f>
        <v>0</v>
      </c>
      <c r="F547" s="170">
        <f>Inputs!F318</f>
        <v>0</v>
      </c>
      <c r="G547" s="170">
        <f>Inputs!G318</f>
        <v>0</v>
      </c>
      <c r="H547" s="170">
        <f>Inputs!H318</f>
        <v>0</v>
      </c>
      <c r="I547" s="170">
        <f>Inputs!I318</f>
        <v>0</v>
      </c>
      <c r="J547" s="170">
        <f>Inputs!J318</f>
        <v>0</v>
      </c>
    </row>
    <row r="548" spans="1:12" outlineLevel="1" x14ac:dyDescent="0.35">
      <c r="A548" s="138"/>
      <c r="B548" s="142" t="s">
        <v>263</v>
      </c>
      <c r="E548" s="152">
        <f>E547-E545</f>
        <v>-708400.28744556382</v>
      </c>
      <c r="F548" s="152">
        <f t="shared" ref="F548:J548" si="136">F547-F545</f>
        <v>-811442.82255195081</v>
      </c>
      <c r="G548" s="152">
        <f t="shared" si="136"/>
        <v>-488431.56934713572</v>
      </c>
      <c r="H548" s="152">
        <f t="shared" si="136"/>
        <v>-513857.94344626553</v>
      </c>
      <c r="I548" s="152">
        <f t="shared" si="136"/>
        <v>-371487.03187156841</v>
      </c>
      <c r="J548" s="152">
        <f t="shared" si="136"/>
        <v>-7853216.7690831842</v>
      </c>
    </row>
    <row r="549" spans="1:12" ht="15" outlineLevel="1" thickBot="1" x14ac:dyDescent="0.4">
      <c r="A549" s="138"/>
    </row>
    <row r="550" spans="1:12" ht="15" outlineLevel="1" thickBot="1" x14ac:dyDescent="0.4">
      <c r="A550" s="138"/>
      <c r="B550" s="142" t="s">
        <v>264</v>
      </c>
      <c r="C550" s="236">
        <v>0.65</v>
      </c>
    </row>
    <row r="551" spans="1:12" outlineLevel="1" x14ac:dyDescent="0.35">
      <c r="A551" s="138"/>
    </row>
    <row r="552" spans="1:12" outlineLevel="1" x14ac:dyDescent="0.35">
      <c r="A552" s="138"/>
      <c r="B552" s="162" t="s">
        <v>349</v>
      </c>
      <c r="D552" s="97" t="s">
        <v>47</v>
      </c>
      <c r="E552" s="170">
        <f t="shared" ref="E552:J552" si="137">E548*$C$550</f>
        <v>-460460.18683961651</v>
      </c>
      <c r="F552" s="170">
        <f t="shared" si="137"/>
        <v>-527437.83465876803</v>
      </c>
      <c r="G552" s="170">
        <f t="shared" si="137"/>
        <v>-317480.52007563825</v>
      </c>
      <c r="H552" s="170">
        <f t="shared" si="137"/>
        <v>-334007.66324007261</v>
      </c>
      <c r="I552" s="170">
        <f t="shared" si="137"/>
        <v>-241466.57071651946</v>
      </c>
      <c r="J552" s="170">
        <f t="shared" si="137"/>
        <v>-5104590.8999040695</v>
      </c>
      <c r="K552" s="2"/>
      <c r="L552" s="97" t="s">
        <v>174</v>
      </c>
    </row>
    <row r="553" spans="1:12" outlineLevel="1" x14ac:dyDescent="0.35">
      <c r="A553" s="138"/>
      <c r="B553" s="162" t="s">
        <v>350</v>
      </c>
      <c r="E553" s="170">
        <f t="shared" ref="E553:J553" si="138">E552*(E$7-1)</f>
        <v>-109273.545820082</v>
      </c>
      <c r="F553" s="170">
        <f t="shared" si="138"/>
        <v>-118346.77140516708</v>
      </c>
      <c r="G553" s="170">
        <f t="shared" si="138"/>
        <v>-56202.911094805975</v>
      </c>
      <c r="H553" s="170">
        <f t="shared" si="138"/>
        <v>-37002.971866996246</v>
      </c>
      <c r="I553" s="170">
        <f t="shared" si="138"/>
        <v>-13024.165611413104</v>
      </c>
      <c r="J553" s="170">
        <f t="shared" si="138"/>
        <v>0</v>
      </c>
      <c r="K553" s="2"/>
      <c r="L553" s="97" t="s">
        <v>299</v>
      </c>
    </row>
    <row r="554" spans="1:12" ht="14.15" customHeight="1" outlineLevel="1" thickBot="1" x14ac:dyDescent="0.4">
      <c r="A554" s="138"/>
      <c r="B554" s="144" t="s">
        <v>265</v>
      </c>
      <c r="E554" s="145">
        <f t="shared" ref="E554:J554" si="139">SUM(E552:E553)</f>
        <v>-569733.73265969846</v>
      </c>
      <c r="F554" s="145">
        <f t="shared" si="139"/>
        <v>-645784.60606393509</v>
      </c>
      <c r="G554" s="145">
        <f t="shared" si="139"/>
        <v>-373683.43117044424</v>
      </c>
      <c r="H554" s="145">
        <f t="shared" si="139"/>
        <v>-371010.63510706887</v>
      </c>
      <c r="I554" s="145">
        <f t="shared" si="139"/>
        <v>-254490.73632793257</v>
      </c>
      <c r="J554" s="145">
        <f t="shared" si="139"/>
        <v>-5104590.8999040695</v>
      </c>
      <c r="K554" s="145">
        <f>SUM(E554:J554)</f>
        <v>-7319294.0412331484</v>
      </c>
      <c r="L554" s="2"/>
    </row>
    <row r="555" spans="1:12" ht="15" thickBot="1" x14ac:dyDescent="0.4">
      <c r="A555" s="138"/>
    </row>
    <row r="556" spans="1:12" ht="15" thickBot="1" x14ac:dyDescent="0.4">
      <c r="A556" s="131" t="s">
        <v>266</v>
      </c>
      <c r="B556" s="133" t="s">
        <v>151</v>
      </c>
      <c r="C556" s="134"/>
      <c r="D556" s="134"/>
      <c r="E556" s="134"/>
      <c r="F556" s="134"/>
      <c r="G556" s="134"/>
      <c r="H556" s="134"/>
      <c r="I556" s="134"/>
      <c r="J556" s="135"/>
    </row>
    <row r="557" spans="1:12" outlineLevel="1" x14ac:dyDescent="0.35">
      <c r="A557" s="179"/>
    </row>
    <row r="558" spans="1:12" outlineLevel="1" x14ac:dyDescent="0.35">
      <c r="A558" s="138"/>
      <c r="B558" s="142" t="s">
        <v>267</v>
      </c>
      <c r="C558" s="97"/>
      <c r="D558" s="97"/>
      <c r="E558" s="123">
        <f>Inputs!E546</f>
        <v>2214444.4169025989</v>
      </c>
      <c r="F558" s="123">
        <f>Inputs!F546</f>
        <v>2322221.8132168399</v>
      </c>
      <c r="G558" s="123">
        <f>Inputs!G546</f>
        <v>2428312.7073252471</v>
      </c>
      <c r="H558" s="123">
        <f>Inputs!H546</f>
        <v>2514284.0661012703</v>
      </c>
      <c r="I558" s="123">
        <f>Inputs!I546</f>
        <v>2569806.6307581663</v>
      </c>
      <c r="J558" s="123">
        <f>Inputs!J546</f>
        <v>2617511.9175610314</v>
      </c>
    </row>
    <row r="559" spans="1:12" outlineLevel="1" x14ac:dyDescent="0.35">
      <c r="A559" s="138"/>
      <c r="B559" s="142" t="s">
        <v>268</v>
      </c>
      <c r="C559" s="97"/>
      <c r="D559" s="97"/>
      <c r="E559" s="152">
        <f>Inputs!E554</f>
        <v>-205238.78373991465</v>
      </c>
      <c r="F559" s="152">
        <f>Inputs!F554</f>
        <v>-205238.78373991465</v>
      </c>
      <c r="G559" s="152">
        <f>Inputs!G554</f>
        <v>-205238.78373991465</v>
      </c>
      <c r="H559" s="152">
        <f>Inputs!H554</f>
        <v>-205238.78373991465</v>
      </c>
      <c r="I559" s="152">
        <f>Inputs!I554</f>
        <v>-205238.78373991465</v>
      </c>
      <c r="J559" s="152">
        <f>Inputs!J554</f>
        <v>-205238.78373991465</v>
      </c>
    </row>
    <row r="560" spans="1:12" outlineLevel="1" x14ac:dyDescent="0.35">
      <c r="A560" s="138"/>
      <c r="C560" s="97"/>
    </row>
    <row r="561" spans="1:12" outlineLevel="1" x14ac:dyDescent="0.35">
      <c r="A561" s="138"/>
      <c r="B561" s="162" t="s">
        <v>349</v>
      </c>
      <c r="C561" s="97"/>
      <c r="D561" s="97" t="s">
        <v>48</v>
      </c>
      <c r="E561" s="170">
        <f t="shared" ref="E561:J561" si="140">E559-E558</f>
        <v>-2419683.2006425136</v>
      </c>
      <c r="F561" s="170">
        <f t="shared" si="140"/>
        <v>-2527460.5969567546</v>
      </c>
      <c r="G561" s="170">
        <f t="shared" si="140"/>
        <v>-2633551.4910651618</v>
      </c>
      <c r="H561" s="170">
        <f t="shared" si="140"/>
        <v>-2719522.8498411849</v>
      </c>
      <c r="I561" s="170">
        <f t="shared" si="140"/>
        <v>-2775045.414498081</v>
      </c>
      <c r="J561" s="170">
        <f t="shared" si="140"/>
        <v>-2822750.7013009461</v>
      </c>
      <c r="L561" s="97" t="s">
        <v>48</v>
      </c>
    </row>
    <row r="562" spans="1:12" outlineLevel="1" x14ac:dyDescent="0.35">
      <c r="A562" s="138"/>
      <c r="B562" s="162" t="s">
        <v>350</v>
      </c>
      <c r="C562" s="97"/>
      <c r="E562" s="170">
        <f>E561*(E$7-1)</f>
        <v>-574224.15803255641</v>
      </c>
      <c r="F562" s="170">
        <f t="shared" ref="F562" si="141">F561*(F$7-1)</f>
        <v>-567112.90288290603</v>
      </c>
      <c r="G562" s="170">
        <f t="shared" ref="G562" si="142">G561*(G$7-1)</f>
        <v>-466212.10107840796</v>
      </c>
      <c r="H562" s="170">
        <f t="shared" ref="H562" si="143">H561*(H$7-1)</f>
        <v>-301281.79254377563</v>
      </c>
      <c r="I562" s="170">
        <f t="shared" ref="I562" si="144">I561*(I$7-1)</f>
        <v>-149679.72978771798</v>
      </c>
      <c r="J562" s="170">
        <f t="shared" ref="J562" si="145">J561*(J$7-1)</f>
        <v>0</v>
      </c>
      <c r="L562" s="97" t="s">
        <v>303</v>
      </c>
    </row>
    <row r="563" spans="1:12" ht="15" outlineLevel="1" thickBot="1" x14ac:dyDescent="0.4">
      <c r="A563" s="138"/>
      <c r="B563" s="144" t="s">
        <v>269</v>
      </c>
      <c r="C563" s="97"/>
      <c r="E563" s="145">
        <f>SUM(E561:E562)</f>
        <v>-2993907.3586750701</v>
      </c>
      <c r="F563" s="145">
        <f t="shared" ref="F563" si="146">SUM(F561:F562)</f>
        <v>-3094573.4998396607</v>
      </c>
      <c r="G563" s="145">
        <f t="shared" ref="G563" si="147">SUM(G561:G562)</f>
        <v>-3099763.5921435696</v>
      </c>
      <c r="H563" s="145">
        <f t="shared" ref="H563" si="148">SUM(H561:H562)</f>
        <v>-3020804.6423849603</v>
      </c>
      <c r="I563" s="145">
        <f t="shared" ref="I563" si="149">SUM(I561:I562)</f>
        <v>-2924725.144285799</v>
      </c>
      <c r="J563" s="145">
        <f t="shared" ref="J563" si="150">SUM(J561:J562)</f>
        <v>-2822750.7013009461</v>
      </c>
      <c r="K563" s="145">
        <f>SUM(E563:J563)</f>
        <v>-17956524.938630003</v>
      </c>
    </row>
    <row r="564" spans="1:12" ht="15" thickBot="1" x14ac:dyDescent="0.4">
      <c r="A564" s="180"/>
    </row>
    <row r="565" spans="1:12" ht="15" thickBot="1" x14ac:dyDescent="0.4">
      <c r="A565" s="131" t="s">
        <v>266</v>
      </c>
      <c r="B565" s="133" t="s">
        <v>153</v>
      </c>
      <c r="C565" s="134"/>
      <c r="D565" s="134"/>
      <c r="E565" s="134"/>
      <c r="F565" s="134"/>
      <c r="G565" s="134"/>
      <c r="H565" s="134"/>
      <c r="I565" s="134"/>
      <c r="J565" s="135"/>
    </row>
    <row r="566" spans="1:12" outlineLevel="1" x14ac:dyDescent="0.35">
      <c r="A566" s="179"/>
    </row>
    <row r="567" spans="1:12" outlineLevel="1" x14ac:dyDescent="0.35">
      <c r="A567" s="138"/>
      <c r="B567" s="142" t="s">
        <v>270</v>
      </c>
      <c r="C567" s="97"/>
      <c r="D567" s="97"/>
      <c r="E567" s="123">
        <f>Inputs!E558</f>
        <v>156420.00000000003</v>
      </c>
      <c r="F567" s="123">
        <f>Inputs!F558</f>
        <v>154998.00000000003</v>
      </c>
      <c r="G567" s="123">
        <f>Inputs!G558</f>
        <v>154524.00000000003</v>
      </c>
      <c r="H567" s="123">
        <f>Inputs!H558</f>
        <v>154840.00000000003</v>
      </c>
      <c r="I567" s="123">
        <f>Inputs!I558</f>
        <v>154998.00000000003</v>
      </c>
      <c r="J567" s="123">
        <f>Inputs!J558</f>
        <v>155156.00000000003</v>
      </c>
    </row>
    <row r="568" spans="1:12" outlineLevel="1" x14ac:dyDescent="0.35">
      <c r="A568" s="138"/>
      <c r="B568" s="142" t="s">
        <v>271</v>
      </c>
      <c r="C568" s="97"/>
      <c r="D568" s="97"/>
      <c r="E568" s="123">
        <f>Inputs!E559</f>
        <v>0</v>
      </c>
      <c r="F568" s="123">
        <f>Inputs!F559</f>
        <v>0</v>
      </c>
      <c r="G568" s="123">
        <f>Inputs!G559</f>
        <v>0</v>
      </c>
      <c r="H568" s="123">
        <f>Inputs!H559</f>
        <v>0</v>
      </c>
      <c r="I568" s="123">
        <f>Inputs!I559</f>
        <v>0</v>
      </c>
      <c r="J568" s="123">
        <f>Inputs!J559</f>
        <v>0</v>
      </c>
    </row>
    <row r="569" spans="1:12" outlineLevel="1" x14ac:dyDescent="0.35">
      <c r="A569" s="138"/>
      <c r="C569" s="97"/>
    </row>
    <row r="570" spans="1:12" outlineLevel="1" x14ac:dyDescent="0.35">
      <c r="A570" s="138"/>
      <c r="B570" s="162" t="s">
        <v>349</v>
      </c>
      <c r="C570" s="97"/>
      <c r="D570" s="97" t="s">
        <v>48</v>
      </c>
      <c r="E570" s="170">
        <f t="shared" ref="E570:J570" si="151">E568-E567</f>
        <v>-156420.00000000003</v>
      </c>
      <c r="F570" s="170">
        <f t="shared" si="151"/>
        <v>-154998.00000000003</v>
      </c>
      <c r="G570" s="170">
        <f t="shared" si="151"/>
        <v>-154524.00000000003</v>
      </c>
      <c r="H570" s="170">
        <f t="shared" si="151"/>
        <v>-154840.00000000003</v>
      </c>
      <c r="I570" s="170">
        <f t="shared" si="151"/>
        <v>-154998.00000000003</v>
      </c>
      <c r="J570" s="170">
        <f t="shared" si="151"/>
        <v>-155156.00000000003</v>
      </c>
      <c r="L570" s="97" t="s">
        <v>48</v>
      </c>
    </row>
    <row r="571" spans="1:12" outlineLevel="1" x14ac:dyDescent="0.35">
      <c r="A571" s="138"/>
      <c r="B571" s="162" t="s">
        <v>350</v>
      </c>
      <c r="C571" s="97"/>
      <c r="E571" s="170">
        <f>E570*(E$7-1)</f>
        <v>-37120.620904258038</v>
      </c>
      <c r="F571" s="170">
        <f t="shared" ref="F571" si="152">F570*(F$7-1)</f>
        <v>-34778.530603754727</v>
      </c>
      <c r="G571" s="170">
        <f t="shared" ref="G571" si="153">G570*(G$7-1)</f>
        <v>-27355.059869325876</v>
      </c>
      <c r="H571" s="170">
        <f t="shared" ref="H571" si="154">H570*(H$7-1)</f>
        <v>-17153.918291292357</v>
      </c>
      <c r="I571" s="170">
        <f t="shared" ref="I571" si="155">I570*(I$7-1)</f>
        <v>-8360.2447139888991</v>
      </c>
      <c r="J571" s="170">
        <f t="shared" ref="J571" si="156">J570*(J$7-1)</f>
        <v>0</v>
      </c>
      <c r="L571" s="97" t="s">
        <v>303</v>
      </c>
    </row>
    <row r="572" spans="1:12" ht="15" outlineLevel="1" thickBot="1" x14ac:dyDescent="0.4">
      <c r="A572" s="138"/>
      <c r="B572" s="144" t="s">
        <v>272</v>
      </c>
      <c r="C572" s="97"/>
      <c r="E572" s="145">
        <f>SUM(E570:E571)</f>
        <v>-193540.62090425807</v>
      </c>
      <c r="F572" s="145">
        <f t="shared" ref="F572" si="157">SUM(F570:F571)</f>
        <v>-189776.53060375474</v>
      </c>
      <c r="G572" s="145">
        <f t="shared" ref="G572" si="158">SUM(G570:G571)</f>
        <v>-181879.05986932589</v>
      </c>
      <c r="H572" s="145">
        <f t="shared" ref="H572" si="159">SUM(H570:H571)</f>
        <v>-171993.91829129239</v>
      </c>
      <c r="I572" s="145">
        <f t="shared" ref="I572" si="160">SUM(I570:I571)</f>
        <v>-163358.24471398894</v>
      </c>
      <c r="J572" s="145">
        <f t="shared" ref="J572" si="161">SUM(J570:J571)</f>
        <v>-155156.00000000003</v>
      </c>
      <c r="K572" s="145">
        <f>SUM(E572:J572)</f>
        <v>-1055704.3743826202</v>
      </c>
    </row>
    <row r="573" spans="1:12" ht="15" thickBot="1" x14ac:dyDescent="0.4">
      <c r="A573" s="180"/>
    </row>
    <row r="574" spans="1:12" ht="15" thickBot="1" x14ac:dyDescent="0.4">
      <c r="A574" s="131" t="s">
        <v>266</v>
      </c>
      <c r="B574" s="133" t="s">
        <v>156</v>
      </c>
      <c r="C574" s="134"/>
      <c r="D574" s="134"/>
      <c r="E574" s="134"/>
      <c r="F574" s="134"/>
      <c r="G574" s="134"/>
      <c r="H574" s="134"/>
      <c r="I574" s="134"/>
      <c r="J574" s="135"/>
    </row>
    <row r="575" spans="1:12" outlineLevel="1" x14ac:dyDescent="0.35">
      <c r="A575" s="179"/>
    </row>
    <row r="576" spans="1:12" outlineLevel="1" x14ac:dyDescent="0.35">
      <c r="A576" s="138"/>
      <c r="B576" s="142" t="s">
        <v>273</v>
      </c>
      <c r="C576" s="97"/>
      <c r="D576" s="97"/>
      <c r="E576" s="123">
        <f>Inputs!E563</f>
        <v>339303.69</v>
      </c>
      <c r="F576" s="123">
        <f>Inputs!F563</f>
        <v>0</v>
      </c>
      <c r="G576" s="123">
        <f>Inputs!G563</f>
        <v>0</v>
      </c>
      <c r="H576" s="123">
        <f>Inputs!H563</f>
        <v>0</v>
      </c>
      <c r="I576" s="123">
        <f>Inputs!I563</f>
        <v>0</v>
      </c>
      <c r="J576" s="123">
        <f>Inputs!J563</f>
        <v>0</v>
      </c>
    </row>
    <row r="577" spans="1:12" outlineLevel="1" x14ac:dyDescent="0.35">
      <c r="A577" s="138"/>
      <c r="B577" s="142" t="s">
        <v>274</v>
      </c>
      <c r="C577" s="97"/>
      <c r="D577" s="97"/>
      <c r="E577" s="123">
        <f>Inputs!E564</f>
        <v>0</v>
      </c>
      <c r="F577" s="123">
        <f>Inputs!F564</f>
        <v>0</v>
      </c>
      <c r="G577" s="123">
        <f>Inputs!G564</f>
        <v>0</v>
      </c>
      <c r="H577" s="123">
        <f>Inputs!H564</f>
        <v>0</v>
      </c>
      <c r="I577" s="123">
        <f>Inputs!I564</f>
        <v>0</v>
      </c>
      <c r="J577" s="123">
        <f>Inputs!J564</f>
        <v>0</v>
      </c>
    </row>
    <row r="578" spans="1:12" outlineLevel="1" x14ac:dyDescent="0.35">
      <c r="A578" s="138"/>
      <c r="C578" s="97"/>
    </row>
    <row r="579" spans="1:12" outlineLevel="1" x14ac:dyDescent="0.35">
      <c r="A579" s="138"/>
      <c r="B579" s="162" t="s">
        <v>349</v>
      </c>
      <c r="C579" s="97"/>
      <c r="D579" s="97" t="s">
        <v>48</v>
      </c>
      <c r="E579" s="170">
        <f t="shared" ref="E579:J579" si="162">E577-E576</f>
        <v>-339303.69</v>
      </c>
      <c r="F579" s="170">
        <f t="shared" si="162"/>
        <v>0</v>
      </c>
      <c r="G579" s="170">
        <f t="shared" si="162"/>
        <v>0</v>
      </c>
      <c r="H579" s="170">
        <f t="shared" si="162"/>
        <v>0</v>
      </c>
      <c r="I579" s="170">
        <f t="shared" si="162"/>
        <v>0</v>
      </c>
      <c r="J579" s="170">
        <f t="shared" si="162"/>
        <v>0</v>
      </c>
      <c r="L579" s="97" t="s">
        <v>48</v>
      </c>
    </row>
    <row r="580" spans="1:12" outlineLevel="1" x14ac:dyDescent="0.35">
      <c r="A580" s="138"/>
      <c r="B580" s="162" t="s">
        <v>350</v>
      </c>
      <c r="C580" s="97"/>
      <c r="E580" s="170">
        <f>E579*(E$7-1)</f>
        <v>-80521.440019856076</v>
      </c>
      <c r="F580" s="170">
        <f t="shared" ref="F580" si="163">F579*(F$7-1)</f>
        <v>0</v>
      </c>
      <c r="G580" s="170">
        <f t="shared" ref="G580" si="164">G579*(G$7-1)</f>
        <v>0</v>
      </c>
      <c r="H580" s="170">
        <f t="shared" ref="H580" si="165">H579*(H$7-1)</f>
        <v>0</v>
      </c>
      <c r="I580" s="170">
        <f t="shared" ref="I580" si="166">I579*(I$7-1)</f>
        <v>0</v>
      </c>
      <c r="J580" s="170">
        <f t="shared" ref="J580" si="167">J579*(J$7-1)</f>
        <v>0</v>
      </c>
      <c r="L580" s="97" t="s">
        <v>303</v>
      </c>
    </row>
    <row r="581" spans="1:12" ht="15" outlineLevel="1" thickBot="1" x14ac:dyDescent="0.4">
      <c r="A581" s="138"/>
      <c r="B581" s="144" t="s">
        <v>275</v>
      </c>
      <c r="C581" s="97"/>
      <c r="E581" s="145">
        <f>SUM(E579:E580)</f>
        <v>-419825.13001985609</v>
      </c>
      <c r="F581" s="145">
        <f t="shared" ref="F581" si="168">SUM(F579:F580)</f>
        <v>0</v>
      </c>
      <c r="G581" s="145">
        <f t="shared" ref="G581" si="169">SUM(G579:G580)</f>
        <v>0</v>
      </c>
      <c r="H581" s="145">
        <f t="shared" ref="H581" si="170">SUM(H579:H580)</f>
        <v>0</v>
      </c>
      <c r="I581" s="145">
        <f t="shared" ref="I581" si="171">SUM(I579:I580)</f>
        <v>0</v>
      </c>
      <c r="J581" s="145">
        <f t="shared" ref="J581" si="172">SUM(J579:J580)</f>
        <v>0</v>
      </c>
      <c r="K581" s="145">
        <f>SUM(E581:J581)</f>
        <v>-419825.13001985609</v>
      </c>
    </row>
    <row r="582" spans="1:12" ht="15" thickBot="1" x14ac:dyDescent="0.4">
      <c r="A582" s="180"/>
      <c r="B582" s="144"/>
      <c r="C582" s="97"/>
      <c r="D582" s="97"/>
      <c r="E582" s="146"/>
      <c r="F582" s="146"/>
      <c r="G582" s="146"/>
      <c r="H582" s="146"/>
      <c r="I582" s="146"/>
      <c r="J582" s="146"/>
      <c r="K582" s="147"/>
    </row>
    <row r="583" spans="1:12" ht="15" thickBot="1" x14ac:dyDescent="0.4">
      <c r="A583" s="131" t="s">
        <v>266</v>
      </c>
      <c r="B583" s="133" t="s">
        <v>276</v>
      </c>
      <c r="C583" s="134"/>
      <c r="D583" s="134"/>
      <c r="E583" s="134"/>
      <c r="F583" s="134"/>
      <c r="G583" s="134"/>
      <c r="H583" s="134"/>
      <c r="I583" s="134"/>
      <c r="J583" s="135"/>
    </row>
    <row r="584" spans="1:12" outlineLevel="1" x14ac:dyDescent="0.35">
      <c r="A584" s="179"/>
    </row>
    <row r="585" spans="1:12" outlineLevel="1" x14ac:dyDescent="0.35">
      <c r="A585" s="138"/>
      <c r="B585" t="s">
        <v>351</v>
      </c>
      <c r="E585" s="123">
        <f>Inputs!E575</f>
        <v>1002066.1100999999</v>
      </c>
      <c r="F585" s="123">
        <f>Inputs!F575</f>
        <v>1067995.0701899999</v>
      </c>
      <c r="G585" s="123">
        <f>Inputs!G575</f>
        <v>1125885.5315999999</v>
      </c>
      <c r="H585" s="123">
        <f>Inputs!H575</f>
        <v>1106636.335</v>
      </c>
      <c r="I585" s="123">
        <f>Inputs!I575</f>
        <v>1087129.9264499999</v>
      </c>
      <c r="J585" s="123">
        <f>Inputs!J575</f>
        <v>1068332.59874</v>
      </c>
    </row>
    <row r="586" spans="1:12" outlineLevel="1" x14ac:dyDescent="0.35">
      <c r="A586" s="138"/>
      <c r="B586" s="124" t="s">
        <v>163</v>
      </c>
      <c r="E586" s="123">
        <f>Inputs!E584</f>
        <v>434113.01010000001</v>
      </c>
      <c r="F586" s="123">
        <f>Inputs!F584</f>
        <v>430166.52818999998</v>
      </c>
      <c r="G586" s="123">
        <f>Inputs!G584</f>
        <v>428851.03421999997</v>
      </c>
      <c r="H586" s="123">
        <f>Inputs!H584</f>
        <v>429728.03019999998</v>
      </c>
      <c r="I586" s="123">
        <f>Inputs!I584</f>
        <v>430166.52818999998</v>
      </c>
      <c r="J586" s="123">
        <f>Inputs!J584</f>
        <v>430605.02617999999</v>
      </c>
    </row>
    <row r="587" spans="1:12" outlineLevel="1" x14ac:dyDescent="0.35">
      <c r="A587" s="138"/>
    </row>
    <row r="588" spans="1:12" outlineLevel="1" x14ac:dyDescent="0.35">
      <c r="A588" s="138"/>
      <c r="B588" s="162" t="s">
        <v>349</v>
      </c>
      <c r="D588" s="97" t="s">
        <v>48</v>
      </c>
      <c r="E588" s="170">
        <f t="shared" ref="E588:J588" si="173">E586-E585</f>
        <v>-567953.09999999986</v>
      </c>
      <c r="F588" s="170">
        <f t="shared" si="173"/>
        <v>-637828.5419999999</v>
      </c>
      <c r="G588" s="170">
        <f t="shared" si="173"/>
        <v>-697034.49737999984</v>
      </c>
      <c r="H588" s="170">
        <f t="shared" si="173"/>
        <v>-676908.30480000004</v>
      </c>
      <c r="I588" s="170">
        <f t="shared" si="173"/>
        <v>-656963.39825999993</v>
      </c>
      <c r="J588" s="170">
        <f t="shared" si="173"/>
        <v>-637727.57256</v>
      </c>
      <c r="L588" s="97" t="s">
        <v>48</v>
      </c>
    </row>
    <row r="589" spans="1:12" outlineLevel="1" x14ac:dyDescent="0.35">
      <c r="A589" s="138"/>
      <c r="B589" s="162" t="s">
        <v>350</v>
      </c>
      <c r="E589" s="170">
        <f>E588*(E$7-1)</f>
        <v>-134783.09497825181</v>
      </c>
      <c r="F589" s="170">
        <f t="shared" ref="F589" si="174">F588*(F$7-1)</f>
        <v>-143116.2948418383</v>
      </c>
      <c r="G589" s="170">
        <f t="shared" ref="G589" si="175">G588*(G$7-1)</f>
        <v>-123394.55622955244</v>
      </c>
      <c r="H589" s="170">
        <f t="shared" ref="H589" si="176">H588*(H$7-1)</f>
        <v>-74991.150550480641</v>
      </c>
      <c r="I589" s="170">
        <f t="shared" ref="I589" si="177">I588*(I$7-1)</f>
        <v>-35435.133211959816</v>
      </c>
      <c r="J589" s="170">
        <f t="shared" ref="J589" si="178">J588*(J$7-1)</f>
        <v>0</v>
      </c>
      <c r="L589" s="97" t="s">
        <v>303</v>
      </c>
    </row>
    <row r="590" spans="1:12" ht="15" outlineLevel="1" thickBot="1" x14ac:dyDescent="0.4">
      <c r="A590" s="138"/>
      <c r="B590" s="144" t="s">
        <v>277</v>
      </c>
      <c r="C590" s="97"/>
      <c r="E590" s="145">
        <f>SUM(E588:E589)</f>
        <v>-702736.1949782517</v>
      </c>
      <c r="F590" s="145">
        <f t="shared" ref="F590" si="179">SUM(F588:F589)</f>
        <v>-780944.8368418382</v>
      </c>
      <c r="G590" s="145">
        <f t="shared" ref="G590" si="180">SUM(G588:G589)</f>
        <v>-820429.05360955233</v>
      </c>
      <c r="H590" s="145">
        <f t="shared" ref="H590" si="181">SUM(H588:H589)</f>
        <v>-751899.45535048074</v>
      </c>
      <c r="I590" s="145">
        <f t="shared" ref="I590" si="182">SUM(I588:I589)</f>
        <v>-692398.53147195978</v>
      </c>
      <c r="J590" s="145">
        <f t="shared" ref="J590" si="183">SUM(J588:J589)</f>
        <v>-637727.57256</v>
      </c>
      <c r="K590" s="145">
        <f>SUM(E590:J590)</f>
        <v>-4386135.6448120829</v>
      </c>
    </row>
    <row r="591" spans="1:12" ht="15" outlineLevel="1" thickBot="1" x14ac:dyDescent="0.4">
      <c r="A591" s="180"/>
      <c r="E591" s="147"/>
      <c r="F591" s="147"/>
      <c r="G591" s="147"/>
      <c r="H591" s="147"/>
      <c r="I591" s="147"/>
      <c r="J591" s="147"/>
    </row>
    <row r="592" spans="1:12" ht="15" thickBot="1" x14ac:dyDescent="0.4">
      <c r="A592" s="131" t="s">
        <v>266</v>
      </c>
      <c r="B592" s="133" t="s">
        <v>278</v>
      </c>
      <c r="C592" s="134"/>
      <c r="D592" s="134"/>
      <c r="E592" s="134"/>
      <c r="F592" s="134"/>
      <c r="G592" s="134"/>
      <c r="H592" s="134"/>
      <c r="I592" s="134"/>
      <c r="J592" s="135"/>
    </row>
    <row r="593" spans="1:18" outlineLevel="1" x14ac:dyDescent="0.35">
      <c r="A593" s="138"/>
    </row>
    <row r="594" spans="1:18" outlineLevel="1" x14ac:dyDescent="0.35">
      <c r="A594" s="138"/>
      <c r="B594" s="174" t="s">
        <v>233</v>
      </c>
    </row>
    <row r="595" spans="1:18" s="136" customFormat="1" ht="14.5" customHeight="1" outlineLevel="1" x14ac:dyDescent="0.35">
      <c r="A595" s="138"/>
      <c r="B595" s="142" t="s">
        <v>234</v>
      </c>
      <c r="C595" s="149"/>
      <c r="D595" s="97"/>
      <c r="E595" s="97"/>
      <c r="F595" s="97"/>
      <c r="G595" s="97"/>
      <c r="H595" s="97"/>
      <c r="I595" s="97"/>
      <c r="J595" s="97"/>
      <c r="K595" s="143"/>
      <c r="P595" s="137"/>
      <c r="Q595" s="137"/>
      <c r="R595" s="137"/>
    </row>
    <row r="596" spans="1:18" s="136" customFormat="1" ht="14.5" customHeight="1" outlineLevel="1" x14ac:dyDescent="0.35">
      <c r="A596" s="138"/>
      <c r="B596" s="142" t="s">
        <v>236</v>
      </c>
      <c r="C596" s="149"/>
      <c r="D596" s="97"/>
      <c r="E596" s="97"/>
      <c r="F596" s="97"/>
      <c r="G596" s="97"/>
      <c r="H596" s="97"/>
      <c r="I596" s="97"/>
      <c r="J596" s="97"/>
      <c r="K596" s="143"/>
      <c r="P596" s="137"/>
      <c r="Q596" s="137"/>
      <c r="R596" s="137"/>
    </row>
    <row r="597" spans="1:18" outlineLevel="1" x14ac:dyDescent="0.35">
      <c r="A597" s="138"/>
      <c r="E597" s="175" t="s">
        <v>242</v>
      </c>
      <c r="F597" s="175"/>
      <c r="G597" s="175"/>
      <c r="H597" s="175"/>
      <c r="I597" s="175"/>
      <c r="J597" s="175"/>
      <c r="K597" s="143"/>
      <c r="L597" s="136"/>
    </row>
    <row r="598" spans="1:18" s="136" customFormat="1" ht="13" customHeight="1" outlineLevel="1" x14ac:dyDescent="0.35">
      <c r="A598" s="138"/>
      <c r="B598" s="142" t="s">
        <v>279</v>
      </c>
      <c r="C598" s="97"/>
      <c r="D598" s="97" t="s">
        <v>48</v>
      </c>
      <c r="E598" s="97"/>
      <c r="F598" s="97"/>
      <c r="G598" s="97"/>
      <c r="H598" s="97"/>
      <c r="I598" s="97"/>
      <c r="J598" s="97"/>
      <c r="K598" s="181"/>
      <c r="L598" s="97" t="s">
        <v>48</v>
      </c>
      <c r="P598" s="137"/>
      <c r="Q598" s="137"/>
      <c r="R598" s="137"/>
    </row>
    <row r="599" spans="1:18" s="136" customFormat="1" ht="13" customHeight="1" outlineLevel="1" x14ac:dyDescent="0.35">
      <c r="A599" s="138"/>
      <c r="B599" s="142" t="s">
        <v>280</v>
      </c>
      <c r="C599" s="97"/>
      <c r="D599" s="97"/>
      <c r="E599" s="97"/>
      <c r="F599" s="97"/>
      <c r="G599" s="97"/>
      <c r="H599" s="97"/>
      <c r="I599" s="97"/>
      <c r="J599" s="97"/>
      <c r="K599" s="152"/>
      <c r="L599" s="97" t="s">
        <v>303</v>
      </c>
      <c r="P599" s="137"/>
      <c r="Q599" s="137"/>
      <c r="R599" s="137"/>
    </row>
    <row r="600" spans="1:18" s="136" customFormat="1" ht="13" customHeight="1" outlineLevel="1" x14ac:dyDescent="0.35">
      <c r="A600" s="138"/>
      <c r="B600" s="144" t="s">
        <v>237</v>
      </c>
      <c r="C600" s="97"/>
      <c r="D600" s="97"/>
      <c r="E600" s="97"/>
      <c r="F600" s="97"/>
      <c r="G600" s="97"/>
      <c r="H600" s="97"/>
      <c r="I600" s="97"/>
      <c r="J600" s="97"/>
      <c r="K600" s="152"/>
      <c r="P600" s="137"/>
      <c r="Q600" s="137"/>
      <c r="R600" s="137"/>
    </row>
    <row r="601" spans="1:18" ht="15" outlineLevel="1" thickBot="1" x14ac:dyDescent="0.4">
      <c r="A601" s="138"/>
    </row>
    <row r="602" spans="1:18" s="136" customFormat="1" ht="15" customHeight="1" thickBot="1" x14ac:dyDescent="0.35">
      <c r="A602" s="131" t="s">
        <v>266</v>
      </c>
      <c r="B602" s="133" t="s">
        <v>414</v>
      </c>
      <c r="C602" s="134"/>
      <c r="D602" s="134"/>
      <c r="E602" s="134"/>
      <c r="F602" s="134"/>
      <c r="G602" s="134"/>
      <c r="H602" s="134"/>
      <c r="I602" s="134"/>
      <c r="J602" s="135"/>
      <c r="L602" s="137"/>
      <c r="P602" s="137"/>
      <c r="Q602" s="137"/>
      <c r="R602" s="137"/>
    </row>
    <row r="603" spans="1:18" outlineLevel="1" x14ac:dyDescent="0.35">
      <c r="A603" s="179"/>
    </row>
    <row r="604" spans="1:18" outlineLevel="1" x14ac:dyDescent="0.35">
      <c r="A604" s="138"/>
      <c r="B604" s="174" t="s">
        <v>233</v>
      </c>
    </row>
    <row r="605" spans="1:18" s="136" customFormat="1" ht="14.5" customHeight="1" outlineLevel="1" x14ac:dyDescent="0.35">
      <c r="A605" s="138"/>
      <c r="B605" s="142" t="s">
        <v>234</v>
      </c>
      <c r="C605" s="149"/>
      <c r="D605" s="97"/>
      <c r="E605" s="175" t="s">
        <v>383</v>
      </c>
      <c r="F605" s="175"/>
      <c r="G605" s="175"/>
      <c r="H605" s="175"/>
      <c r="I605" s="175"/>
      <c r="J605" s="175"/>
      <c r="K605" s="143"/>
      <c r="P605" s="137"/>
      <c r="Q605" s="137"/>
      <c r="R605" s="137"/>
    </row>
    <row r="606" spans="1:18" s="136" customFormat="1" ht="14.5" customHeight="1" outlineLevel="1" x14ac:dyDescent="0.35">
      <c r="A606" s="138"/>
      <c r="B606" s="142" t="s">
        <v>236</v>
      </c>
      <c r="C606" s="149"/>
      <c r="D606" s="97"/>
      <c r="E606" s="97"/>
      <c r="F606" s="97"/>
      <c r="G606" s="97"/>
      <c r="H606" s="97"/>
      <c r="I606" s="97"/>
      <c r="J606" s="97"/>
      <c r="K606" s="143"/>
      <c r="P606" s="137"/>
      <c r="Q606" s="137"/>
      <c r="R606" s="137"/>
    </row>
    <row r="607" spans="1:18" outlineLevel="1" x14ac:dyDescent="0.35">
      <c r="A607" s="138"/>
      <c r="K607" s="143"/>
      <c r="L607" s="136"/>
    </row>
    <row r="608" spans="1:18" s="136" customFormat="1" ht="13" customHeight="1" outlineLevel="1" x14ac:dyDescent="0.35">
      <c r="A608" s="138"/>
      <c r="B608" s="142" t="s">
        <v>279</v>
      </c>
      <c r="C608" s="97"/>
      <c r="D608" s="97" t="s">
        <v>48</v>
      </c>
      <c r="E608" s="97"/>
      <c r="F608" s="97"/>
      <c r="G608" s="97"/>
      <c r="H608" s="97"/>
      <c r="I608" s="97"/>
      <c r="J608" s="97"/>
      <c r="K608" s="181"/>
      <c r="L608" s="97" t="s">
        <v>48</v>
      </c>
      <c r="P608" s="137"/>
      <c r="Q608" s="137"/>
      <c r="R608" s="137"/>
    </row>
    <row r="609" spans="1:18" x14ac:dyDescent="0.35">
      <c r="A609" s="138"/>
      <c r="B609" s="142" t="s">
        <v>280</v>
      </c>
      <c r="D609" s="97"/>
      <c r="E609" s="97"/>
      <c r="F609" s="97"/>
      <c r="G609" s="97"/>
      <c r="H609" s="97"/>
      <c r="I609" s="97"/>
      <c r="J609" s="97"/>
      <c r="K609" s="152"/>
      <c r="L609" s="97" t="s">
        <v>303</v>
      </c>
    </row>
    <row r="610" spans="1:18" x14ac:dyDescent="0.35">
      <c r="B610" s="144" t="s">
        <v>352</v>
      </c>
      <c r="D610" s="97"/>
      <c r="E610" s="97"/>
      <c r="F610" s="97"/>
      <c r="G610" s="97"/>
      <c r="H610" s="97"/>
      <c r="I610" s="97"/>
      <c r="J610" s="97"/>
      <c r="K610" s="152"/>
      <c r="L610" s="136"/>
    </row>
    <row r="611" spans="1:18" ht="15" thickBot="1" x14ac:dyDescent="0.4">
      <c r="B611" s="144"/>
      <c r="D611" s="97"/>
      <c r="E611" s="97"/>
      <c r="F611" s="97"/>
      <c r="G611" s="97"/>
      <c r="H611" s="97"/>
      <c r="I611" s="97"/>
      <c r="J611" s="97"/>
      <c r="K611" s="152"/>
      <c r="L611" s="136"/>
    </row>
    <row r="612" spans="1:18" s="136" customFormat="1" ht="15" customHeight="1" thickBot="1" x14ac:dyDescent="0.35">
      <c r="A612" s="131" t="s">
        <v>266</v>
      </c>
      <c r="B612" s="133" t="s">
        <v>355</v>
      </c>
      <c r="C612" s="134"/>
      <c r="D612" s="134"/>
      <c r="E612" s="134"/>
      <c r="F612" s="134"/>
      <c r="G612" s="134"/>
      <c r="H612" s="134"/>
      <c r="I612" s="134"/>
      <c r="J612" s="135"/>
      <c r="L612" s="137"/>
      <c r="P612" s="137"/>
      <c r="Q612" s="137"/>
      <c r="R612" s="137"/>
    </row>
    <row r="613" spans="1:18" outlineLevel="1" x14ac:dyDescent="0.35">
      <c r="A613" s="179"/>
    </row>
    <row r="614" spans="1:18" outlineLevel="1" x14ac:dyDescent="0.35">
      <c r="A614" s="138"/>
      <c r="B614" t="s">
        <v>357</v>
      </c>
      <c r="E614" s="123">
        <f>Inputs!E592</f>
        <v>365068.06547824235</v>
      </c>
      <c r="F614" s="123">
        <f>Inputs!F592</f>
        <v>350410.42398684303</v>
      </c>
      <c r="G614" s="123">
        <f>Inputs!G592</f>
        <v>351232.4989817231</v>
      </c>
      <c r="H614" s="123">
        <f>Inputs!H592</f>
        <v>343834.19326406578</v>
      </c>
      <c r="I614" s="123">
        <f>Inputs!I592</f>
        <v>307168.82764784986</v>
      </c>
      <c r="J614" s="123">
        <f>Inputs!J592</f>
        <v>306815.50150160352</v>
      </c>
    </row>
    <row r="615" spans="1:18" outlineLevel="1" x14ac:dyDescent="0.35">
      <c r="A615" s="138"/>
      <c r="B615" s="124" t="s">
        <v>358</v>
      </c>
      <c r="E615" s="123">
        <f>Inputs!E593</f>
        <v>0</v>
      </c>
      <c r="F615" s="123">
        <f>Inputs!F593</f>
        <v>0</v>
      </c>
      <c r="G615" s="123">
        <f>Inputs!G593</f>
        <v>0</v>
      </c>
      <c r="H615" s="123">
        <f>Inputs!H593</f>
        <v>0</v>
      </c>
      <c r="I615" s="123">
        <f>Inputs!I593</f>
        <v>0</v>
      </c>
      <c r="J615" s="123">
        <f>Inputs!J593</f>
        <v>0</v>
      </c>
    </row>
    <row r="616" spans="1:18" outlineLevel="1" x14ac:dyDescent="0.35">
      <c r="A616" s="138"/>
    </row>
    <row r="617" spans="1:18" outlineLevel="1" x14ac:dyDescent="0.35">
      <c r="A617" s="138"/>
      <c r="B617" s="142" t="s">
        <v>279</v>
      </c>
      <c r="D617" s="97" t="s">
        <v>48</v>
      </c>
      <c r="E617" s="170">
        <f t="shared" ref="E617:J617" si="184">E615-E614</f>
        <v>-365068.06547824235</v>
      </c>
      <c r="F617" s="170">
        <f t="shared" si="184"/>
        <v>-350410.42398684303</v>
      </c>
      <c r="G617" s="170">
        <f t="shared" si="184"/>
        <v>-351232.4989817231</v>
      </c>
      <c r="H617" s="170">
        <f t="shared" si="184"/>
        <v>-343834.19326406578</v>
      </c>
      <c r="I617" s="170">
        <f t="shared" si="184"/>
        <v>-307168.82764784986</v>
      </c>
      <c r="J617" s="170">
        <f t="shared" si="184"/>
        <v>-306815.50150160352</v>
      </c>
      <c r="L617" s="97" t="s">
        <v>48</v>
      </c>
    </row>
    <row r="618" spans="1:18" outlineLevel="1" x14ac:dyDescent="0.35">
      <c r="B618" s="142" t="s">
        <v>280</v>
      </c>
      <c r="E618" s="170">
        <f>E617*(E$7-1)</f>
        <v>-86635.681261147445</v>
      </c>
      <c r="F618" s="170">
        <f t="shared" ref="F618:J618" si="185">F617*(F$7-1)</f>
        <v>-78625.270355108383</v>
      </c>
      <c r="G618" s="170">
        <f t="shared" si="185"/>
        <v>-62177.953183311154</v>
      </c>
      <c r="H618" s="170">
        <f t="shared" si="185"/>
        <v>-38091.602021468672</v>
      </c>
      <c r="I618" s="170">
        <f t="shared" si="185"/>
        <v>-16567.998088008255</v>
      </c>
      <c r="J618" s="170">
        <f t="shared" si="185"/>
        <v>0</v>
      </c>
      <c r="L618" s="232" t="s">
        <v>303</v>
      </c>
    </row>
    <row r="619" spans="1:18" ht="15" thickBot="1" x14ac:dyDescent="0.4">
      <c r="B619" s="144" t="s">
        <v>359</v>
      </c>
      <c r="E619" s="145">
        <f>SUM(E617:E618)</f>
        <v>-451703.74673938978</v>
      </c>
      <c r="F619" s="145">
        <f t="shared" ref="F619:J619" si="186">SUM(F617:F618)</f>
        <v>-429035.6943419514</v>
      </c>
      <c r="G619" s="145">
        <f t="shared" si="186"/>
        <v>-413410.45216503425</v>
      </c>
      <c r="H619" s="145">
        <f t="shared" si="186"/>
        <v>-381925.79528553446</v>
      </c>
      <c r="I619" s="145">
        <f t="shared" si="186"/>
        <v>-323736.82573585812</v>
      </c>
      <c r="J619" s="145">
        <f t="shared" si="186"/>
        <v>-306815.50150160352</v>
      </c>
      <c r="K619" s="145">
        <f>SUM(E619:J619)</f>
        <v>-2306628.0157693718</v>
      </c>
    </row>
    <row r="620" spans="1:18" ht="15" thickBot="1" x14ac:dyDescent="0.4"/>
    <row r="621" spans="1:18" s="136" customFormat="1" ht="15" customHeight="1" thickBot="1" x14ac:dyDescent="0.35">
      <c r="A621" s="131" t="s">
        <v>266</v>
      </c>
      <c r="B621" s="133" t="s">
        <v>384</v>
      </c>
      <c r="C621" s="134"/>
      <c r="D621" s="134"/>
      <c r="E621" s="134"/>
      <c r="F621" s="134"/>
      <c r="G621" s="134"/>
      <c r="H621" s="134"/>
      <c r="I621" s="134"/>
      <c r="J621" s="135"/>
      <c r="L621" s="137"/>
      <c r="P621" s="137"/>
      <c r="Q621" s="137"/>
      <c r="R621" s="137"/>
    </row>
    <row r="622" spans="1:18" outlineLevel="1" x14ac:dyDescent="0.35">
      <c r="A622" s="161"/>
      <c r="B622" s="144"/>
    </row>
    <row r="623" spans="1:18" outlineLevel="1" x14ac:dyDescent="0.35">
      <c r="A623" s="161"/>
      <c r="B623" t="s">
        <v>385</v>
      </c>
    </row>
    <row r="624" spans="1:18" outlineLevel="1" x14ac:dyDescent="0.35">
      <c r="A624" s="161"/>
      <c r="B624" s="124" t="s">
        <v>386</v>
      </c>
      <c r="E624" s="175" t="s">
        <v>383</v>
      </c>
    </row>
    <row r="625" spans="1:18" outlineLevel="1" x14ac:dyDescent="0.35">
      <c r="A625" s="161"/>
    </row>
    <row r="626" spans="1:18" outlineLevel="1" x14ac:dyDescent="0.35">
      <c r="A626" s="161"/>
      <c r="B626" s="142" t="s">
        <v>279</v>
      </c>
      <c r="D626" s="97" t="s">
        <v>48</v>
      </c>
      <c r="E626" s="97"/>
      <c r="F626" s="97"/>
      <c r="G626" s="97"/>
      <c r="H626" s="97"/>
      <c r="I626" s="97"/>
      <c r="J626" s="97"/>
      <c r="K626" s="152"/>
      <c r="L626" s="97" t="s">
        <v>48</v>
      </c>
      <c r="M626" s="136"/>
    </row>
    <row r="627" spans="1:18" outlineLevel="1" x14ac:dyDescent="0.35">
      <c r="A627" s="161"/>
      <c r="B627" s="142" t="s">
        <v>280</v>
      </c>
      <c r="L627" s="232" t="s">
        <v>303</v>
      </c>
      <c r="M627" s="136"/>
    </row>
    <row r="628" spans="1:18" outlineLevel="1" x14ac:dyDescent="0.35">
      <c r="A628" s="161"/>
      <c r="B628" s="144" t="s">
        <v>387</v>
      </c>
    </row>
    <row r="629" spans="1:18" ht="15" thickBot="1" x14ac:dyDescent="0.4"/>
    <row r="630" spans="1:18" s="136" customFormat="1" ht="15" customHeight="1" thickBot="1" x14ac:dyDescent="0.35">
      <c r="A630" s="131" t="s">
        <v>266</v>
      </c>
      <c r="B630" s="133" t="s">
        <v>388</v>
      </c>
      <c r="C630" s="134"/>
      <c r="D630" s="134"/>
      <c r="E630" s="134"/>
      <c r="F630" s="134"/>
      <c r="G630" s="134"/>
      <c r="H630" s="134"/>
      <c r="I630" s="134"/>
      <c r="J630" s="135"/>
      <c r="L630" s="137"/>
      <c r="P630" s="137"/>
      <c r="Q630" s="137"/>
      <c r="R630" s="137"/>
    </row>
    <row r="631" spans="1:18" outlineLevel="1" x14ac:dyDescent="0.35">
      <c r="A631" s="161"/>
      <c r="B631" s="144"/>
    </row>
    <row r="632" spans="1:18" outlineLevel="1" x14ac:dyDescent="0.35">
      <c r="A632" s="161"/>
      <c r="B632" t="s">
        <v>389</v>
      </c>
    </row>
    <row r="633" spans="1:18" outlineLevel="1" x14ac:dyDescent="0.35">
      <c r="A633" s="161"/>
      <c r="B633" s="124" t="s">
        <v>390</v>
      </c>
      <c r="E633" s="175" t="s">
        <v>383</v>
      </c>
    </row>
    <row r="634" spans="1:18" outlineLevel="1" x14ac:dyDescent="0.35">
      <c r="A634" s="161"/>
    </row>
    <row r="635" spans="1:18" outlineLevel="1" x14ac:dyDescent="0.35">
      <c r="A635" s="161"/>
      <c r="B635" s="142" t="s">
        <v>279</v>
      </c>
      <c r="D635" s="97" t="s">
        <v>48</v>
      </c>
      <c r="E635" s="97"/>
      <c r="F635" s="97"/>
      <c r="G635" s="97"/>
      <c r="H635" s="97"/>
      <c r="I635" s="97"/>
      <c r="J635" s="97"/>
      <c r="K635" s="152"/>
      <c r="L635" s="97" t="s">
        <v>48</v>
      </c>
      <c r="M635" s="136"/>
    </row>
    <row r="636" spans="1:18" outlineLevel="1" x14ac:dyDescent="0.35">
      <c r="A636" s="161"/>
      <c r="B636" s="142" t="s">
        <v>280</v>
      </c>
      <c r="L636" s="232" t="s">
        <v>303</v>
      </c>
      <c r="M636" s="136"/>
    </row>
    <row r="637" spans="1:18" outlineLevel="1" x14ac:dyDescent="0.35">
      <c r="A637" s="161"/>
      <c r="B637" s="144" t="s">
        <v>391</v>
      </c>
    </row>
    <row r="638" spans="1:18" ht="15" thickBot="1" x14ac:dyDescent="0.4">
      <c r="A638" s="161"/>
      <c r="B638" s="144"/>
    </row>
    <row r="639" spans="1:18" s="136" customFormat="1" ht="15" customHeight="1" thickBot="1" x14ac:dyDescent="0.35">
      <c r="A639" s="131" t="s">
        <v>266</v>
      </c>
      <c r="B639" s="133" t="s">
        <v>392</v>
      </c>
      <c r="C639" s="134"/>
      <c r="D639" s="134"/>
      <c r="E639" s="134"/>
      <c r="F639" s="134"/>
      <c r="G639" s="134"/>
      <c r="H639" s="134"/>
      <c r="I639" s="134"/>
      <c r="J639" s="135"/>
      <c r="L639" s="137"/>
      <c r="P639" s="137"/>
      <c r="Q639" s="137"/>
      <c r="R639" s="137"/>
    </row>
    <row r="640" spans="1:18" outlineLevel="1" x14ac:dyDescent="0.35">
      <c r="A640" s="161"/>
      <c r="B640" s="144"/>
    </row>
    <row r="641" spans="1:18" outlineLevel="1" x14ac:dyDescent="0.35">
      <c r="A641" s="161"/>
      <c r="B641" t="s">
        <v>393</v>
      </c>
    </row>
    <row r="642" spans="1:18" outlineLevel="1" x14ac:dyDescent="0.35">
      <c r="A642" s="161"/>
      <c r="B642" s="124" t="s">
        <v>394</v>
      </c>
      <c r="E642" s="175" t="s">
        <v>383</v>
      </c>
    </row>
    <row r="643" spans="1:18" outlineLevel="1" x14ac:dyDescent="0.35">
      <c r="A643" s="161"/>
    </row>
    <row r="644" spans="1:18" outlineLevel="1" x14ac:dyDescent="0.35">
      <c r="A644" s="161"/>
      <c r="B644" s="142" t="s">
        <v>279</v>
      </c>
      <c r="D644" s="97" t="s">
        <v>48</v>
      </c>
      <c r="E644" s="97"/>
      <c r="F644" s="97"/>
      <c r="G644" s="97"/>
      <c r="H644" s="97"/>
      <c r="I644" s="97"/>
      <c r="J644" s="97"/>
      <c r="K644" s="152"/>
      <c r="L644" s="97" t="s">
        <v>48</v>
      </c>
      <c r="M644" s="136"/>
    </row>
    <row r="645" spans="1:18" outlineLevel="1" x14ac:dyDescent="0.35">
      <c r="A645" s="161"/>
      <c r="B645" s="142" t="s">
        <v>280</v>
      </c>
      <c r="L645" s="232" t="s">
        <v>303</v>
      </c>
      <c r="M645" s="136"/>
    </row>
    <row r="646" spans="1:18" outlineLevel="1" x14ac:dyDescent="0.35">
      <c r="A646" s="161"/>
      <c r="B646" s="144" t="s">
        <v>395</v>
      </c>
    </row>
    <row r="647" spans="1:18" ht="15" thickBot="1" x14ac:dyDescent="0.4">
      <c r="A647" s="161"/>
      <c r="B647" s="144"/>
    </row>
    <row r="648" spans="1:18" s="136" customFormat="1" ht="15" customHeight="1" thickBot="1" x14ac:dyDescent="0.35">
      <c r="A648" s="131" t="s">
        <v>266</v>
      </c>
      <c r="B648" s="133" t="s">
        <v>405</v>
      </c>
      <c r="C648" s="134"/>
      <c r="D648" s="134"/>
      <c r="E648" s="134"/>
      <c r="F648" s="134"/>
      <c r="G648" s="134"/>
      <c r="H648" s="134"/>
      <c r="I648" s="134"/>
      <c r="J648" s="135"/>
      <c r="L648" s="137"/>
      <c r="P648" s="137"/>
      <c r="Q648" s="137"/>
      <c r="R648" s="137"/>
    </row>
    <row r="649" spans="1:18" outlineLevel="1" x14ac:dyDescent="0.35">
      <c r="A649" s="161"/>
      <c r="B649" s="144"/>
    </row>
    <row r="650" spans="1:18" outlineLevel="1" x14ac:dyDescent="0.35">
      <c r="A650" s="161"/>
      <c r="B650" t="s">
        <v>397</v>
      </c>
    </row>
    <row r="651" spans="1:18" outlineLevel="1" x14ac:dyDescent="0.35">
      <c r="A651" s="161"/>
      <c r="B651" s="124" t="s">
        <v>398</v>
      </c>
      <c r="E651" s="175" t="s">
        <v>383</v>
      </c>
    </row>
    <row r="652" spans="1:18" outlineLevel="1" x14ac:dyDescent="0.35">
      <c r="A652" s="161"/>
    </row>
    <row r="653" spans="1:18" outlineLevel="1" x14ac:dyDescent="0.35">
      <c r="A653" s="161"/>
      <c r="B653" s="142" t="s">
        <v>279</v>
      </c>
      <c r="D653" s="97" t="s">
        <v>48</v>
      </c>
      <c r="E653" s="97"/>
      <c r="F653" s="97"/>
      <c r="G653" s="97"/>
      <c r="H653" s="97"/>
      <c r="I653" s="97"/>
      <c r="J653" s="97"/>
      <c r="K653" s="152"/>
      <c r="L653" s="97" t="s">
        <v>48</v>
      </c>
      <c r="M653" s="136"/>
    </row>
    <row r="654" spans="1:18" outlineLevel="1" x14ac:dyDescent="0.35">
      <c r="A654" s="161"/>
      <c r="B654" s="142" t="s">
        <v>280</v>
      </c>
      <c r="L654" s="232" t="s">
        <v>303</v>
      </c>
      <c r="M654" s="136"/>
    </row>
    <row r="655" spans="1:18" outlineLevel="1" x14ac:dyDescent="0.35">
      <c r="A655" s="161"/>
      <c r="B655" s="144" t="s">
        <v>399</v>
      </c>
    </row>
    <row r="668" s="182" customFormat="1" x14ac:dyDescent="0.35"/>
  </sheetData>
  <sheetProtection algorithmName="SHA-512" hashValue="RZ25xxIDiNwnUuH2KqZ+sL2Sg2qNxFPmJusqYR2Qt3buDtzshszswF60AkVxZaEGPS36W9C9eRtObbbK5lcsKg==" saltValue="1EEwRNExBUAhI4ZL7qT3X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F46"/>
  <sheetViews>
    <sheetView zoomScale="80" zoomScaleNormal="80" workbookViewId="0">
      <selection activeCell="U36" sqref="U36"/>
    </sheetView>
  </sheetViews>
  <sheetFormatPr defaultRowHeight="14.5" x14ac:dyDescent="0.35"/>
  <cols>
    <col min="1" max="1" width="68.7265625" customWidth="1"/>
    <col min="3" max="3" width="3.1796875" bestFit="1" customWidth="1"/>
    <col min="4" max="9" width="12" bestFit="1" customWidth="1"/>
    <col min="10" max="10" width="14.54296875" bestFit="1" customWidth="1"/>
    <col min="11" max="11" width="8.54296875" bestFit="1" customWidth="1"/>
    <col min="14" max="14" width="46.54296875" bestFit="1" customWidth="1"/>
    <col min="15" max="17" width="12" bestFit="1" customWidth="1"/>
    <col min="18" max="20" width="10.81640625" bestFit="1" customWidth="1"/>
    <col min="21" max="21" width="12" bestFit="1" customWidth="1"/>
    <col min="22" max="22" width="6" bestFit="1" customWidth="1"/>
    <col min="24" max="24" width="33.81640625" customWidth="1"/>
    <col min="25" max="30" width="9.1796875" bestFit="1" customWidth="1"/>
    <col min="31" max="31" width="10.1796875" bestFit="1" customWidth="1"/>
  </cols>
  <sheetData>
    <row r="1" spans="1:32" s="137" customFormat="1" ht="13.5" customHeight="1" thickBot="1" x14ac:dyDescent="0.4">
      <c r="A1" s="165" t="s">
        <v>281</v>
      </c>
      <c r="B1" s="183"/>
      <c r="C1" s="134"/>
      <c r="D1" s="184"/>
      <c r="E1" s="134"/>
      <c r="F1" s="134"/>
      <c r="G1" s="134"/>
      <c r="H1" s="134"/>
      <c r="I1" s="134"/>
      <c r="J1" s="135"/>
      <c r="K1" s="136"/>
      <c r="L1" s="136"/>
      <c r="M1" s="136"/>
      <c r="N1" s="164" t="s">
        <v>282</v>
      </c>
      <c r="O1" s="136"/>
      <c r="X1" s="164" t="s">
        <v>313</v>
      </c>
      <c r="Y1" s="136"/>
      <c r="AF1"/>
    </row>
    <row r="2" spans="1:32" s="137" customFormat="1" ht="13.5" thickBot="1" x14ac:dyDescent="0.35">
      <c r="A2" s="169"/>
      <c r="B2" s="169"/>
      <c r="C2" s="185" t="s">
        <v>38</v>
      </c>
      <c r="D2" s="169" t="s">
        <v>283</v>
      </c>
      <c r="E2" s="169" t="s">
        <v>284</v>
      </c>
      <c r="F2" s="169" t="s">
        <v>285</v>
      </c>
      <c r="G2" s="169" t="s">
        <v>286</v>
      </c>
      <c r="H2" s="169" t="s">
        <v>287</v>
      </c>
      <c r="I2" s="169" t="s">
        <v>288</v>
      </c>
      <c r="J2" s="186" t="s">
        <v>289</v>
      </c>
      <c r="K2" s="136"/>
      <c r="L2" s="136"/>
      <c r="M2" s="136"/>
      <c r="N2" s="136"/>
      <c r="O2" s="136"/>
      <c r="X2" s="136"/>
      <c r="Y2" s="136"/>
    </row>
    <row r="3" spans="1:32" s="137" customFormat="1" ht="15" customHeight="1" thickBot="1" x14ac:dyDescent="0.4">
      <c r="A3" s="169"/>
      <c r="B3" s="169"/>
      <c r="C3" s="169"/>
      <c r="D3" s="187">
        <f>Inputs!E4</f>
        <v>2023</v>
      </c>
      <c r="E3" s="187">
        <f>Inputs!F4</f>
        <v>2024</v>
      </c>
      <c r="F3" s="187">
        <f>Inputs!G4</f>
        <v>2025</v>
      </c>
      <c r="G3" s="187">
        <f>Inputs!H4</f>
        <v>2026</v>
      </c>
      <c r="H3" s="187">
        <f>Inputs!I4</f>
        <v>2027</v>
      </c>
      <c r="I3" s="187">
        <f>Inputs!J4</f>
        <v>2028</v>
      </c>
      <c r="J3" s="187" t="s">
        <v>290</v>
      </c>
      <c r="K3" s="122"/>
      <c r="L3" s="122"/>
      <c r="M3" s="136"/>
      <c r="N3" s="133" t="s">
        <v>174</v>
      </c>
      <c r="O3" s="17">
        <f t="shared" ref="O3:T3" si="0">D3</f>
        <v>2023</v>
      </c>
      <c r="P3" s="17">
        <f t="shared" si="0"/>
        <v>2024</v>
      </c>
      <c r="Q3" s="17">
        <f t="shared" si="0"/>
        <v>2025</v>
      </c>
      <c r="R3" s="17">
        <f t="shared" si="0"/>
        <v>2026</v>
      </c>
      <c r="S3" s="17">
        <f t="shared" si="0"/>
        <v>2027</v>
      </c>
      <c r="T3" s="17">
        <f t="shared" si="0"/>
        <v>2028</v>
      </c>
      <c r="U3" s="17" t="s">
        <v>290</v>
      </c>
      <c r="X3" s="133" t="s">
        <v>266</v>
      </c>
      <c r="Y3" s="17">
        <f t="shared" ref="Y3:AD3" si="1">O3</f>
        <v>2023</v>
      </c>
      <c r="Z3" s="17">
        <f t="shared" si="1"/>
        <v>2024</v>
      </c>
      <c r="AA3" s="17">
        <f t="shared" si="1"/>
        <v>2025</v>
      </c>
      <c r="AB3" s="17">
        <f t="shared" si="1"/>
        <v>2026</v>
      </c>
      <c r="AC3" s="17">
        <f t="shared" si="1"/>
        <v>2027</v>
      </c>
      <c r="AD3" s="17">
        <f t="shared" si="1"/>
        <v>2028</v>
      </c>
      <c r="AE3" s="17" t="s">
        <v>290</v>
      </c>
      <c r="AF3"/>
    </row>
    <row r="4" spans="1:32" s="137" customFormat="1" ht="15" thickBot="1" x14ac:dyDescent="0.4">
      <c r="A4" s="133" t="s">
        <v>354</v>
      </c>
      <c r="B4" s="134"/>
      <c r="C4" s="135"/>
      <c r="D4" s="17" t="s">
        <v>291</v>
      </c>
      <c r="E4" s="17" t="s">
        <v>291</v>
      </c>
      <c r="F4" s="17" t="s">
        <v>291</v>
      </c>
      <c r="G4" s="17" t="s">
        <v>292</v>
      </c>
      <c r="H4" s="17" t="s">
        <v>292</v>
      </c>
      <c r="I4" s="17" t="s">
        <v>292</v>
      </c>
      <c r="J4" s="17" t="s">
        <v>75</v>
      </c>
      <c r="K4" s="122"/>
      <c r="L4" s="122"/>
      <c r="M4" s="136"/>
      <c r="N4" s="188" t="s">
        <v>293</v>
      </c>
      <c r="O4" s="189">
        <f>'Uncertainty Mechanism '!E18</f>
        <v>-1210987.5355167452</v>
      </c>
      <c r="P4" s="189">
        <f>'Uncertainty Mechanism '!F18</f>
        <v>-1081829.8391832036</v>
      </c>
      <c r="Q4" s="189">
        <f>'Uncertainty Mechanism '!G18</f>
        <v>-1096092.5842655685</v>
      </c>
      <c r="R4" s="189">
        <f>'Uncertainty Mechanism '!H18</f>
        <v>-1034615.9707775332</v>
      </c>
      <c r="S4" s="189">
        <f>'Uncertainty Mechanism '!I18</f>
        <v>-751376.51054790535</v>
      </c>
      <c r="T4" s="189">
        <f>'Uncertainty Mechanism '!J18</f>
        <v>-737663.29101710441</v>
      </c>
      <c r="U4" s="190">
        <f t="shared" ref="U4:U21" si="2">SUM(O4:T4)</f>
        <v>-5912565.7313080598</v>
      </c>
      <c r="X4" s="201" t="s">
        <v>24</v>
      </c>
      <c r="Y4" s="189">
        <f>'Uncertainty Mechanism '!E561</f>
        <v>-2419683.2006425136</v>
      </c>
      <c r="Z4" s="189">
        <f>'Uncertainty Mechanism '!F561</f>
        <v>-2527460.5969567546</v>
      </c>
      <c r="AA4" s="189">
        <f>'Uncertainty Mechanism '!G561</f>
        <v>-2633551.4910651618</v>
      </c>
      <c r="AB4" s="189">
        <f>'Uncertainty Mechanism '!H561</f>
        <v>-2719522.8498411849</v>
      </c>
      <c r="AC4" s="189">
        <f>'Uncertainty Mechanism '!I561</f>
        <v>-2775045.414498081</v>
      </c>
      <c r="AD4" s="189">
        <f>'Uncertainty Mechanism '!J561</f>
        <v>-2822750.7013009461</v>
      </c>
      <c r="AE4" s="190">
        <f>SUM(Y4:AD4)</f>
        <v>-15898014.254304644</v>
      </c>
      <c r="AF4"/>
    </row>
    <row r="5" spans="1:32" s="137" customFormat="1" ht="15" customHeight="1" thickBot="1" x14ac:dyDescent="0.4">
      <c r="A5" s="191" t="s">
        <v>174</v>
      </c>
      <c r="B5" s="192"/>
      <c r="C5" s="193"/>
      <c r="D5" s="189">
        <f>SUMIF('Uncertainty Mechanism '!$L$5:$L$668,Summary!$A5,'Uncertainty Mechanism '!E$5:E$668)</f>
        <v>-13781361.237098236</v>
      </c>
      <c r="E5" s="189">
        <f>SUMIF('Uncertainty Mechanism '!$L$5:$L$668,Summary!$A5,'Uncertainty Mechanism '!F$5:F$668)</f>
        <v>-12427605.258028092</v>
      </c>
      <c r="F5" s="189">
        <f>SUMIF('Uncertainty Mechanism '!$L$5:$L$668,Summary!$A5,'Uncertainty Mechanism '!G$5:G$668)</f>
        <v>-12374535.39306384</v>
      </c>
      <c r="G5" s="189">
        <f>SUMIF('Uncertainty Mechanism '!$L$5:$L$668,Summary!$A5,'Uncertainty Mechanism '!H$5:H$668)</f>
        <v>-11714818.300685471</v>
      </c>
      <c r="H5" s="189">
        <f>SUMIF('Uncertainty Mechanism '!$L$5:$L$668,Summary!$A5,'Uncertainty Mechanism '!I$5:I$668)</f>
        <v>-8506642.4930080529</v>
      </c>
      <c r="I5" s="189">
        <f>SUMIF('Uncertainty Mechanism '!$L$5:$L$668,Summary!$A5,'Uncertainty Mechanism '!J$5:J$668)</f>
        <v>-5860209.8504134007</v>
      </c>
      <c r="J5" s="190">
        <f>SUM(D5:I5)</f>
        <v>-64665172.53229709</v>
      </c>
      <c r="K5" s="122"/>
      <c r="L5" s="122"/>
      <c r="M5" s="136"/>
      <c r="N5" s="194" t="s">
        <v>294</v>
      </c>
      <c r="O5" s="189">
        <f>'Uncertainty Mechanism '!E30</f>
        <v>0</v>
      </c>
      <c r="P5" s="189">
        <f>'Uncertainty Mechanism '!F30</f>
        <v>0</v>
      </c>
      <c r="Q5" s="189">
        <f>'Uncertainty Mechanism '!G30</f>
        <v>0</v>
      </c>
      <c r="R5" s="189">
        <f>'Uncertainty Mechanism '!H30</f>
        <v>0</v>
      </c>
      <c r="S5" s="189">
        <f>'Uncertainty Mechanism '!I30</f>
        <v>0</v>
      </c>
      <c r="T5" s="189">
        <f>'Uncertainty Mechanism '!J30</f>
        <v>0</v>
      </c>
      <c r="U5" s="190">
        <f t="shared" si="2"/>
        <v>0</v>
      </c>
      <c r="X5" s="201" t="s">
        <v>25</v>
      </c>
      <c r="Y5" s="189">
        <f>'Uncertainty Mechanism '!E570</f>
        <v>-156420.00000000003</v>
      </c>
      <c r="Z5" s="189">
        <f>'Uncertainty Mechanism '!F570</f>
        <v>-154998.00000000003</v>
      </c>
      <c r="AA5" s="189">
        <f>'Uncertainty Mechanism '!G570</f>
        <v>-154524.00000000003</v>
      </c>
      <c r="AB5" s="189">
        <f>'Uncertainty Mechanism '!H570</f>
        <v>-154840.00000000003</v>
      </c>
      <c r="AC5" s="189">
        <f>'Uncertainty Mechanism '!I570</f>
        <v>-154998.00000000003</v>
      </c>
      <c r="AD5" s="189">
        <f>'Uncertainty Mechanism '!J570</f>
        <v>-155156.00000000003</v>
      </c>
      <c r="AE5" s="190">
        <f t="shared" ref="AE5:AE14" si="3">SUM(Y5:AD5)</f>
        <v>-930936.00000000012</v>
      </c>
      <c r="AF5"/>
    </row>
    <row r="6" spans="1:32" s="137" customFormat="1" ht="15" thickBot="1" x14ac:dyDescent="0.4">
      <c r="A6" s="191" t="s">
        <v>211</v>
      </c>
      <c r="B6" s="192"/>
      <c r="C6" s="193"/>
      <c r="D6" s="189">
        <f>SUMIF('Uncertainty Mechanism '!$L$5:$L$668,Summary!$A6,'Uncertainty Mechanism '!E$5:E$668)</f>
        <v>-4812068.2146630296</v>
      </c>
      <c r="E6" s="189">
        <f>SUMIF('Uncertainty Mechanism '!$L$5:$L$668,Summary!$A6,'Uncertainty Mechanism '!F$5:F$668)</f>
        <v>-5103766.8956366749</v>
      </c>
      <c r="F6" s="189">
        <f>SUMIF('Uncertainty Mechanism '!$L$5:$L$668,Summary!$A6,'Uncertainty Mechanism '!G$5:G$668)</f>
        <v>-5440570.0308617288</v>
      </c>
      <c r="G6" s="189">
        <f>SUMIF('Uncertainty Mechanism '!$L$5:$L$668,Summary!$A6,'Uncertainty Mechanism '!H$5:H$668)</f>
        <v>-5107241.5133835822</v>
      </c>
      <c r="H6" s="189">
        <f>SUMIF('Uncertainty Mechanism '!$L$5:$L$668,Summary!$A6,'Uncertainty Mechanism '!I$5:I$668)</f>
        <v>-4696534.9175783079</v>
      </c>
      <c r="I6" s="189">
        <f>SUMIF('Uncertainty Mechanism '!$L$5:$L$668,Summary!$A6,'Uncertainty Mechanism '!J$5:J$668)</f>
        <v>-4497414.2767667593</v>
      </c>
      <c r="J6" s="190">
        <f t="shared" ref="J6:J8" si="4">SUM(D6:I6)</f>
        <v>-29657595.848890085</v>
      </c>
      <c r="K6" s="122"/>
      <c r="L6" s="122"/>
      <c r="M6" s="136"/>
      <c r="N6" s="194" t="s">
        <v>13</v>
      </c>
      <c r="O6" s="189">
        <f>'Uncertainty Mechanism '!E43</f>
        <v>-1746865.2514128222</v>
      </c>
      <c r="P6" s="189">
        <f>'Uncertainty Mechanism '!F43</f>
        <v>-2471167.0685332618</v>
      </c>
      <c r="Q6" s="189">
        <f>'Uncertainty Mechanism '!G43</f>
        <v>-3076277.5560406423</v>
      </c>
      <c r="R6" s="189">
        <f>'Uncertainty Mechanism '!H43</f>
        <v>-2718316.1771770064</v>
      </c>
      <c r="S6" s="189">
        <f>'Uncertainty Mechanism '!I43</f>
        <v>0</v>
      </c>
      <c r="T6" s="189">
        <f>'Uncertainty Mechanism '!J43</f>
        <v>0</v>
      </c>
      <c r="U6" s="190">
        <f t="shared" si="2"/>
        <v>-10012626.053163733</v>
      </c>
      <c r="X6" s="201" t="s">
        <v>26</v>
      </c>
      <c r="Y6" s="196">
        <f>'Uncertainty Mechanism '!E579</f>
        <v>-339303.69</v>
      </c>
      <c r="Z6" s="196">
        <f>'Uncertainty Mechanism '!F579</f>
        <v>0</v>
      </c>
      <c r="AA6" s="196">
        <f>'Uncertainty Mechanism '!G579</f>
        <v>0</v>
      </c>
      <c r="AB6" s="196">
        <f>'Uncertainty Mechanism '!H579</f>
        <v>0</v>
      </c>
      <c r="AC6" s="196">
        <f>'Uncertainty Mechanism '!I579</f>
        <v>0</v>
      </c>
      <c r="AD6" s="196">
        <f>'Uncertainty Mechanism '!J579</f>
        <v>0</v>
      </c>
      <c r="AE6" s="190">
        <f t="shared" si="3"/>
        <v>-339303.69</v>
      </c>
      <c r="AF6"/>
    </row>
    <row r="7" spans="1:32" s="137" customFormat="1" ht="15" thickBot="1" x14ac:dyDescent="0.4">
      <c r="A7" s="191" t="s">
        <v>295</v>
      </c>
      <c r="B7" s="192"/>
      <c r="C7" s="193"/>
      <c r="D7" s="189">
        <f>SUMIF('Uncertainty Mechanism '!$L$5:$L$668,Summary!$A7,'Uncertainty Mechanism '!E$5:E$668)</f>
        <v>0</v>
      </c>
      <c r="E7" s="189">
        <f>SUMIF('Uncertainty Mechanism '!$L$5:$L$668,Summary!$A7,'Uncertainty Mechanism '!F$5:F$668)</f>
        <v>0</v>
      </c>
      <c r="F7" s="189">
        <f>SUMIF('Uncertainty Mechanism '!$L$5:$L$668,Summary!$A7,'Uncertainty Mechanism '!G$5:G$668)</f>
        <v>0</v>
      </c>
      <c r="G7" s="189">
        <f>SUMIF('Uncertainty Mechanism '!$L$5:$L$668,Summary!$A7,'Uncertainty Mechanism '!H$5:H$668)</f>
        <v>0</v>
      </c>
      <c r="H7" s="189">
        <f>SUMIF('Uncertainty Mechanism '!$L$5:$L$668,Summary!$A7,'Uncertainty Mechanism '!I$5:I$668)</f>
        <v>0</v>
      </c>
      <c r="I7" s="189">
        <f>SUMIF('Uncertainty Mechanism '!$L$5:$L$668,Summary!$A7,'Uncertainty Mechanism '!J$5:J$668)</f>
        <v>0</v>
      </c>
      <c r="J7" s="190">
        <f t="shared" si="4"/>
        <v>0</v>
      </c>
      <c r="K7" s="122"/>
      <c r="L7" s="122"/>
      <c r="M7" s="136"/>
      <c r="N7" s="194" t="s">
        <v>246</v>
      </c>
      <c r="O7" s="189">
        <f>'Uncertainty Mechanism '!E60</f>
        <v>-940494.88681915647</v>
      </c>
      <c r="P7" s="189">
        <f>'Uncertainty Mechanism '!F60</f>
        <v>-934812.32370478823</v>
      </c>
      <c r="Q7" s="189">
        <f>'Uncertainty Mechanism '!G60</f>
        <v>-940745.60204062494</v>
      </c>
      <c r="R7" s="189">
        <f>'Uncertainty Mechanism '!H60</f>
        <v>-940247.12015585485</v>
      </c>
      <c r="S7" s="189">
        <f>'Uncertainty Mechanism '!I60</f>
        <v>-939748.90240645688</v>
      </c>
      <c r="T7" s="189">
        <f>'Uncertainty Mechanism '!J60</f>
        <v>4696254.7432623534</v>
      </c>
      <c r="U7" s="190">
        <f t="shared" si="2"/>
        <v>205.90813547186553</v>
      </c>
      <c r="X7" s="201" t="s">
        <v>1</v>
      </c>
      <c r="Y7" s="196">
        <f>'Uncertainty Mechanism '!E588</f>
        <v>-567953.09999999986</v>
      </c>
      <c r="Z7" s="196">
        <f>'Uncertainty Mechanism '!F588</f>
        <v>-637828.5419999999</v>
      </c>
      <c r="AA7" s="196">
        <f>'Uncertainty Mechanism '!G588</f>
        <v>-697034.49737999984</v>
      </c>
      <c r="AB7" s="196">
        <f>'Uncertainty Mechanism '!H588</f>
        <v>-676908.30480000004</v>
      </c>
      <c r="AC7" s="196">
        <f>'Uncertainty Mechanism '!I588</f>
        <v>-656963.39825999993</v>
      </c>
      <c r="AD7" s="196">
        <f>'Uncertainty Mechanism '!J588</f>
        <v>-637727.57256</v>
      </c>
      <c r="AE7" s="190">
        <f t="shared" si="3"/>
        <v>-3874415.415</v>
      </c>
      <c r="AF7"/>
    </row>
    <row r="8" spans="1:32" s="137" customFormat="1" ht="15" thickBot="1" x14ac:dyDescent="0.4">
      <c r="A8" s="191" t="s">
        <v>48</v>
      </c>
      <c r="B8" s="192"/>
      <c r="C8" s="193"/>
      <c r="D8" s="189">
        <f>SUMIF('Uncertainty Mechanism '!$L$5:$L$668,Summary!$A8,'Uncertainty Mechanism '!E$5:E$668)</f>
        <v>-3848428.0561207556</v>
      </c>
      <c r="E8" s="189">
        <f>SUMIF('Uncertainty Mechanism '!$L$5:$L$668,Summary!$A8,'Uncertainty Mechanism '!F$5:F$668)</f>
        <v>-3670697.5629435973</v>
      </c>
      <c r="F8" s="189">
        <f>SUMIF('Uncertainty Mechanism '!$L$5:$L$668,Summary!$A8,'Uncertainty Mechanism '!G$5:G$668)</f>
        <v>-3836342.4874268849</v>
      </c>
      <c r="G8" s="189">
        <f>SUMIF('Uncertainty Mechanism '!$L$5:$L$668,Summary!$A8,'Uncertainty Mechanism '!H$5:H$668)</f>
        <v>-3895105.3479052507</v>
      </c>
      <c r="H8" s="189">
        <f>SUMIF('Uncertainty Mechanism '!$L$5:$L$668,Summary!$A8,'Uncertainty Mechanism '!I$5:I$668)</f>
        <v>-3894175.6404059306</v>
      </c>
      <c r="I8" s="189">
        <f>SUMIF('Uncertainty Mechanism '!$L$5:$L$668,Summary!$A8,'Uncertainty Mechanism '!J$5:J$668)</f>
        <v>-3922449.7753625498</v>
      </c>
      <c r="J8" s="190">
        <f t="shared" si="4"/>
        <v>-23067198.870164968</v>
      </c>
      <c r="K8" s="122"/>
      <c r="L8" s="122"/>
      <c r="M8" s="136"/>
      <c r="N8" s="194" t="s">
        <v>14</v>
      </c>
      <c r="O8" s="189">
        <f>'Uncertainty Mechanism '!E76</f>
        <v>0</v>
      </c>
      <c r="P8" s="189">
        <f>'Uncertainty Mechanism '!F76</f>
        <v>0</v>
      </c>
      <c r="Q8" s="189">
        <f>'Uncertainty Mechanism '!G76</f>
        <v>0</v>
      </c>
      <c r="R8" s="189">
        <f>'Uncertainty Mechanism '!H76</f>
        <v>0</v>
      </c>
      <c r="S8" s="189">
        <f>'Uncertainty Mechanism '!I76</f>
        <v>0</v>
      </c>
      <c r="T8" s="189">
        <f>'Uncertainty Mechanism '!J76</f>
        <v>0</v>
      </c>
      <c r="U8" s="190">
        <f t="shared" si="2"/>
        <v>0</v>
      </c>
      <c r="X8" s="201" t="s">
        <v>314</v>
      </c>
      <c r="Y8" s="196">
        <v>0</v>
      </c>
      <c r="Z8" s="196">
        <v>0</v>
      </c>
      <c r="AA8" s="196">
        <v>0</v>
      </c>
      <c r="AB8" s="196">
        <v>0</v>
      </c>
      <c r="AC8" s="196">
        <v>0</v>
      </c>
      <c r="AD8" s="196">
        <v>0</v>
      </c>
      <c r="AE8" s="195">
        <f t="shared" si="3"/>
        <v>0</v>
      </c>
      <c r="AF8"/>
    </row>
    <row r="9" spans="1:32" s="137" customFormat="1" ht="15" thickBot="1" x14ac:dyDescent="0.4">
      <c r="A9" s="191" t="s">
        <v>296</v>
      </c>
      <c r="B9" s="192"/>
      <c r="C9" s="193"/>
      <c r="D9" s="195">
        <f>SUM(D5:D8)</f>
        <v>-22441857.507882021</v>
      </c>
      <c r="E9" s="195">
        <f t="shared" ref="E9:I9" si="5">SUM(E5:E8)</f>
        <v>-21202069.716608364</v>
      </c>
      <c r="F9" s="195">
        <f t="shared" si="5"/>
        <v>-21651447.911352452</v>
      </c>
      <c r="G9" s="195">
        <f t="shared" si="5"/>
        <v>-20717165.161974307</v>
      </c>
      <c r="H9" s="195">
        <f t="shared" si="5"/>
        <v>-17097353.050992291</v>
      </c>
      <c r="I9" s="195">
        <f t="shared" si="5"/>
        <v>-14280073.902542708</v>
      </c>
      <c r="J9" s="195">
        <f>SUM(J5:J8)</f>
        <v>-117389967.25135213</v>
      </c>
      <c r="K9" s="122"/>
      <c r="L9" s="122"/>
      <c r="M9" s="136"/>
      <c r="N9" s="194" t="s">
        <v>442</v>
      </c>
      <c r="O9" s="189">
        <f>'Uncertainty Mechanism '!E89</f>
        <v>0</v>
      </c>
      <c r="P9" s="189">
        <f>'Uncertainty Mechanism '!F89</f>
        <v>0</v>
      </c>
      <c r="Q9" s="189">
        <f>'Uncertainty Mechanism '!G89</f>
        <v>0</v>
      </c>
      <c r="R9" s="189">
        <f>'Uncertainty Mechanism '!H89</f>
        <v>0</v>
      </c>
      <c r="S9" s="189">
        <f>'Uncertainty Mechanism '!I89</f>
        <v>0</v>
      </c>
      <c r="T9" s="189">
        <f>'Uncertainty Mechanism '!J89</f>
        <v>0</v>
      </c>
      <c r="U9" s="190">
        <f t="shared" si="2"/>
        <v>0</v>
      </c>
      <c r="X9" s="201" t="s">
        <v>445</v>
      </c>
      <c r="Y9" s="196">
        <f>'Uncertainty Mechanism '!E608</f>
        <v>0</v>
      </c>
      <c r="Z9" s="196">
        <f>'Uncertainty Mechanism '!F608</f>
        <v>0</v>
      </c>
      <c r="AA9" s="196">
        <f>'Uncertainty Mechanism '!G608</f>
        <v>0</v>
      </c>
      <c r="AB9" s="196">
        <f>'Uncertainty Mechanism '!H608</f>
        <v>0</v>
      </c>
      <c r="AC9" s="196">
        <f>'Uncertainty Mechanism '!I608</f>
        <v>0</v>
      </c>
      <c r="AD9" s="196">
        <f>'Uncertainty Mechanism '!J608</f>
        <v>0</v>
      </c>
      <c r="AE9" s="195">
        <f t="shared" si="3"/>
        <v>0</v>
      </c>
      <c r="AF9"/>
    </row>
    <row r="10" spans="1:32" ht="15" thickBot="1" x14ac:dyDescent="0.4">
      <c r="M10" s="136"/>
      <c r="N10" s="194" t="s">
        <v>443</v>
      </c>
      <c r="O10" s="189">
        <f>'Uncertainty Mechanism '!E101</f>
        <v>0</v>
      </c>
      <c r="P10" s="189">
        <f>'Uncertainty Mechanism '!F101</f>
        <v>0</v>
      </c>
      <c r="Q10" s="189">
        <f>'Uncertainty Mechanism '!G101</f>
        <v>0</v>
      </c>
      <c r="R10" s="189">
        <f>'Uncertainty Mechanism '!H101</f>
        <v>0</v>
      </c>
      <c r="S10" s="189">
        <f>'Uncertainty Mechanism '!I101</f>
        <v>0</v>
      </c>
      <c r="T10" s="189">
        <f>'Uncertainty Mechanism '!J101</f>
        <v>0</v>
      </c>
      <c r="U10" s="190">
        <f t="shared" si="2"/>
        <v>0</v>
      </c>
      <c r="X10" s="201" t="s">
        <v>400</v>
      </c>
      <c r="Y10" s="196">
        <f>'Uncertainty Mechanism '!E617</f>
        <v>-365068.06547824235</v>
      </c>
      <c r="Z10" s="196">
        <f>'Uncertainty Mechanism '!F617</f>
        <v>-350410.42398684303</v>
      </c>
      <c r="AA10" s="196">
        <f>'Uncertainty Mechanism '!G617</f>
        <v>-351232.4989817231</v>
      </c>
      <c r="AB10" s="196">
        <f>'Uncertainty Mechanism '!H617</f>
        <v>-343834.19326406578</v>
      </c>
      <c r="AC10" s="196">
        <f>'Uncertainty Mechanism '!I617</f>
        <v>-307168.82764784986</v>
      </c>
      <c r="AD10" s="196">
        <f>'Uncertainty Mechanism '!J617</f>
        <v>-306815.50150160352</v>
      </c>
      <c r="AE10" s="195">
        <f t="shared" si="3"/>
        <v>-2024529.5108603276</v>
      </c>
    </row>
    <row r="11" spans="1:32" ht="15" thickBot="1" x14ac:dyDescent="0.4">
      <c r="K11" s="122"/>
      <c r="L11" s="122"/>
      <c r="M11" s="136"/>
      <c r="N11" s="194" t="s">
        <v>16</v>
      </c>
      <c r="O11" s="189">
        <f>'Uncertainty Mechanism '!E121</f>
        <v>-2855051.6187959565</v>
      </c>
      <c r="P11" s="189">
        <f>'Uncertainty Mechanism '!F121</f>
        <v>-667108.58614552463</v>
      </c>
      <c r="Q11" s="189">
        <f>'Uncertainty Mechanism '!G121</f>
        <v>-671342.74183801829</v>
      </c>
      <c r="R11" s="189">
        <f>'Uncertainty Mechanism '!H121</f>
        <v>-670987.01102774171</v>
      </c>
      <c r="S11" s="189">
        <f>'Uncertainty Mechanism '!I121</f>
        <v>-669727.51031423174</v>
      </c>
      <c r="T11" s="189">
        <f>'Uncertainty Mechanism '!J121</f>
        <v>1053832.4378091134</v>
      </c>
      <c r="U11" s="190">
        <f t="shared" si="2"/>
        <v>-4480385.0303123593</v>
      </c>
      <c r="X11" s="194" t="s">
        <v>446</v>
      </c>
      <c r="Y11" s="196">
        <f>'Uncertainty Mechanism '!E626</f>
        <v>0</v>
      </c>
      <c r="Z11" s="196">
        <f>'Uncertainty Mechanism '!F626</f>
        <v>0</v>
      </c>
      <c r="AA11" s="196">
        <f>'Uncertainty Mechanism '!G626</f>
        <v>0</v>
      </c>
      <c r="AB11" s="196">
        <f>'Uncertainty Mechanism '!H626</f>
        <v>0</v>
      </c>
      <c r="AC11" s="196">
        <f>'Uncertainty Mechanism '!I626</f>
        <v>0</v>
      </c>
      <c r="AD11" s="196">
        <f>'Uncertainty Mechanism '!J626</f>
        <v>0</v>
      </c>
      <c r="AE11" s="195">
        <f t="shared" si="3"/>
        <v>0</v>
      </c>
    </row>
    <row r="12" spans="1:32" ht="15" thickBot="1" x14ac:dyDescent="0.4">
      <c r="A12" s="169"/>
      <c r="B12" s="169"/>
      <c r="C12" s="169"/>
      <c r="D12" s="187">
        <f>Inputs!E4</f>
        <v>2023</v>
      </c>
      <c r="E12" s="187">
        <f>Inputs!F4</f>
        <v>2024</v>
      </c>
      <c r="F12" s="187">
        <f>Inputs!G4</f>
        <v>2025</v>
      </c>
      <c r="G12" s="187">
        <f>Inputs!H4</f>
        <v>2026</v>
      </c>
      <c r="H12" s="187">
        <f>Inputs!I4</f>
        <v>2027</v>
      </c>
      <c r="I12" s="187">
        <f>Inputs!J4</f>
        <v>2028</v>
      </c>
      <c r="J12" s="187" t="s">
        <v>290</v>
      </c>
      <c r="N12" s="194" t="s">
        <v>18</v>
      </c>
      <c r="O12" s="196">
        <f>'Uncertainty Mechanism '!E196</f>
        <v>-6306256.8925399603</v>
      </c>
      <c r="P12" s="196">
        <f>'Uncertainty Mechanism '!F196</f>
        <v>-6409240.3075002711</v>
      </c>
      <c r="Q12" s="196">
        <f>'Uncertainty Mechanism '!G196</f>
        <v>-5945677.5628978396</v>
      </c>
      <c r="R12" s="196">
        <f>'Uncertainty Mechanism '!H196</f>
        <v>-5750966.3484706813</v>
      </c>
      <c r="S12" s="196">
        <f>'Uncertainty Mechanism '!I196</f>
        <v>-5619591.692293766</v>
      </c>
      <c r="T12" s="196">
        <f>'Uncertainty Mechanism '!J196</f>
        <v>-5493184.2824891899</v>
      </c>
      <c r="U12" s="195">
        <f t="shared" si="2"/>
        <v>-35524917.086191706</v>
      </c>
      <c r="X12" s="194" t="s">
        <v>447</v>
      </c>
      <c r="Y12" s="196">
        <f>'Uncertainty Mechanism '!E635</f>
        <v>0</v>
      </c>
      <c r="Z12" s="196">
        <f>'Uncertainty Mechanism '!F635</f>
        <v>0</v>
      </c>
      <c r="AA12" s="196">
        <f>'Uncertainty Mechanism '!G635</f>
        <v>0</v>
      </c>
      <c r="AB12" s="196">
        <f>'Uncertainty Mechanism '!H635</f>
        <v>0</v>
      </c>
      <c r="AC12" s="196">
        <f>'Uncertainty Mechanism '!I635</f>
        <v>0</v>
      </c>
      <c r="AD12" s="196">
        <f>'Uncertainty Mechanism '!J635</f>
        <v>0</v>
      </c>
      <c r="AE12" s="195">
        <f t="shared" si="3"/>
        <v>0</v>
      </c>
    </row>
    <row r="13" spans="1:32" ht="15" thickBot="1" x14ac:dyDescent="0.4">
      <c r="A13" s="133" t="s">
        <v>297</v>
      </c>
      <c r="B13" s="134"/>
      <c r="C13" s="135"/>
      <c r="D13" s="17" t="s">
        <v>291</v>
      </c>
      <c r="E13" s="17" t="s">
        <v>291</v>
      </c>
      <c r="F13" s="17" t="s">
        <v>291</v>
      </c>
      <c r="G13" s="17" t="s">
        <v>292</v>
      </c>
      <c r="H13" s="17" t="s">
        <v>292</v>
      </c>
      <c r="I13" s="17" t="s">
        <v>292</v>
      </c>
      <c r="J13" s="17" t="s">
        <v>75</v>
      </c>
      <c r="N13" s="194" t="s">
        <v>366</v>
      </c>
      <c r="O13" s="196">
        <f>'Uncertainty Mechanism '!E395</f>
        <v>-261244.8651739794</v>
      </c>
      <c r="P13" s="196">
        <f>'Uncertainty Mechanism '!F395</f>
        <v>-336009.29830227344</v>
      </c>
      <c r="Q13" s="196">
        <f>'Uncertainty Mechanism '!G395</f>
        <v>-326918.82590550749</v>
      </c>
      <c r="R13" s="196">
        <f>'Uncertainty Mechanism '!H395</f>
        <v>-265678.0098365806</v>
      </c>
      <c r="S13" s="196">
        <f>'Uncertainty Mechanism '!I395</f>
        <v>-284731.30672917294</v>
      </c>
      <c r="T13" s="196">
        <f>'Uncertainty Mechanism '!J395</f>
        <v>-274858.55807450332</v>
      </c>
      <c r="U13" s="195">
        <f t="shared" si="2"/>
        <v>-1749440.864022017</v>
      </c>
      <c r="X13" s="194" t="s">
        <v>448</v>
      </c>
      <c r="Y13" s="196">
        <f>'Uncertainty Mechanism '!E644</f>
        <v>0</v>
      </c>
      <c r="Z13" s="196">
        <f>'Uncertainty Mechanism '!F644</f>
        <v>0</v>
      </c>
      <c r="AA13" s="196">
        <f>'Uncertainty Mechanism '!G644</f>
        <v>0</v>
      </c>
      <c r="AB13" s="196">
        <f>'Uncertainty Mechanism '!H644</f>
        <v>0</v>
      </c>
      <c r="AC13" s="196">
        <f>'Uncertainty Mechanism '!I644</f>
        <v>0</v>
      </c>
      <c r="AD13" s="196">
        <f>'Uncertainty Mechanism '!J644</f>
        <v>0</v>
      </c>
      <c r="AE13" s="195">
        <f t="shared" si="3"/>
        <v>0</v>
      </c>
    </row>
    <row r="14" spans="1:32" ht="15" thickBot="1" x14ac:dyDescent="0.4">
      <c r="A14" s="191" t="s">
        <v>299</v>
      </c>
      <c r="B14" s="192"/>
      <c r="C14" s="193"/>
      <c r="D14" s="189">
        <f>SUMIF('Uncertainty Mechanism '!$L$5:$L$668,Summary!$A14,'Uncertainty Mechanism '!E$5:E$668)</f>
        <v>-3270506.8790880968</v>
      </c>
      <c r="E14" s="189">
        <f>SUMIF('Uncertainty Mechanism '!$L$5:$L$668,Summary!$A14,'Uncertainty Mechanism '!F$5:F$668)</f>
        <v>-2788512.4311133889</v>
      </c>
      <c r="F14" s="189">
        <f>SUMIF('Uncertainty Mechanism '!$L$5:$L$668,Summary!$A14,'Uncertainty Mechanism '!G$5:G$668)</f>
        <v>-2190638.0661408799</v>
      </c>
      <c r="G14" s="189">
        <f>SUMIF('Uncertainty Mechanism '!$L$5:$L$668,Summary!$A14,'Uncertainty Mechanism '!H$5:H$668)</f>
        <v>-1297823.7918321814</v>
      </c>
      <c r="H14" s="189">
        <f>SUMIF('Uncertainty Mechanism '!$L$5:$L$668,Summary!$A14,'Uncertainty Mechanism '!I$5:I$668)</f>
        <v>-458829.22964143986</v>
      </c>
      <c r="I14" s="189">
        <f>SUMIF('Uncertainty Mechanism '!$L$5:$L$668,Summary!$A14,'Uncertainty Mechanism '!J$5:J$668)</f>
        <v>0</v>
      </c>
      <c r="J14" s="190">
        <f>SUM(D14:I14)</f>
        <v>-10006310.397815986</v>
      </c>
      <c r="N14" s="194" t="s">
        <v>444</v>
      </c>
      <c r="O14" s="196">
        <f>'Uncertainty Mechanism '!E420</f>
        <v>0</v>
      </c>
      <c r="P14" s="196">
        <f>'Uncertainty Mechanism '!F420</f>
        <v>0</v>
      </c>
      <c r="Q14" s="196">
        <f>'Uncertainty Mechanism '!G420</f>
        <v>0</v>
      </c>
      <c r="R14" s="196">
        <f>'Uncertainty Mechanism '!H420</f>
        <v>0</v>
      </c>
      <c r="S14" s="196">
        <f>'Uncertainty Mechanism '!I420</f>
        <v>0</v>
      </c>
      <c r="T14" s="196">
        <f>'Uncertainty Mechanism '!J420</f>
        <v>0</v>
      </c>
      <c r="U14" s="195">
        <f t="shared" si="2"/>
        <v>0</v>
      </c>
      <c r="X14" s="194" t="s">
        <v>449</v>
      </c>
      <c r="Y14" s="196">
        <f>'Uncertainty Mechanism '!E653</f>
        <v>0</v>
      </c>
      <c r="Z14" s="196">
        <f>'Uncertainty Mechanism '!F653</f>
        <v>0</v>
      </c>
      <c r="AA14" s="196">
        <f>'Uncertainty Mechanism '!G653</f>
        <v>0</v>
      </c>
      <c r="AB14" s="196">
        <f>'Uncertainty Mechanism '!H653</f>
        <v>0</v>
      </c>
      <c r="AC14" s="196">
        <f>'Uncertainty Mechanism '!I653</f>
        <v>0</v>
      </c>
      <c r="AD14" s="196">
        <f>'Uncertainty Mechanism '!J653</f>
        <v>0</v>
      </c>
      <c r="AE14" s="195">
        <f t="shared" si="3"/>
        <v>0</v>
      </c>
    </row>
    <row r="15" spans="1:32" ht="15" thickBot="1" x14ac:dyDescent="0.4">
      <c r="A15" s="191" t="s">
        <v>300</v>
      </c>
      <c r="B15" s="192"/>
      <c r="C15" s="193"/>
      <c r="D15" s="189">
        <f>SUMIF('Uncertainty Mechanism '!$L$5:$L$668,Summary!$A15,'Uncertainty Mechanism '!E$5:E$668)</f>
        <v>-1141970.0803090145</v>
      </c>
      <c r="E15" s="189">
        <f>SUMIF('Uncertainty Mechanism '!$L$5:$L$668,Summary!$A15,'Uncertainty Mechanism '!F$5:F$668)</f>
        <v>-1145185.8293289614</v>
      </c>
      <c r="F15" s="189">
        <f>SUMIF('Uncertainty Mechanism '!$L$5:$L$668,Summary!$A15,'Uncertainty Mechanism '!G$5:G$668)</f>
        <v>-963132.71024230984</v>
      </c>
      <c r="G15" s="189">
        <f>SUMIF('Uncertainty Mechanism '!$L$5:$L$668,Summary!$A15,'Uncertainty Mechanism '!H$5:H$668)</f>
        <v>-565804.72497079766</v>
      </c>
      <c r="H15" s="189">
        <f>SUMIF('Uncertainty Mechanism '!$L$5:$L$668,Summary!$A15,'Uncertainty Mechanism '!I$5:I$668)</f>
        <v>-253320.56683794843</v>
      </c>
      <c r="I15" s="189">
        <f>SUMIF('Uncertainty Mechanism '!$L$5:$L$668,Summary!$A15,'Uncertainty Mechanism '!J$5:J$668)</f>
        <v>0</v>
      </c>
      <c r="J15" s="190">
        <f t="shared" ref="J15:J17" si="6">SUM(D15:I15)</f>
        <v>-4069413.9116890319</v>
      </c>
      <c r="N15" s="194" t="s">
        <v>445</v>
      </c>
      <c r="O15" s="196">
        <f>'Uncertainty Mechanism '!E433</f>
        <v>0</v>
      </c>
      <c r="P15" s="196">
        <f>'Uncertainty Mechanism '!F433</f>
        <v>0</v>
      </c>
      <c r="Q15" s="196">
        <f>'Uncertainty Mechanism '!G433</f>
        <v>0</v>
      </c>
      <c r="R15" s="196">
        <f>'Uncertainty Mechanism '!H433</f>
        <v>0</v>
      </c>
      <c r="S15" s="196">
        <f>'Uncertainty Mechanism '!I433</f>
        <v>0</v>
      </c>
      <c r="T15" s="196">
        <f>'Uncertainty Mechanism '!J433</f>
        <v>0</v>
      </c>
      <c r="U15" s="195">
        <f t="shared" si="2"/>
        <v>0</v>
      </c>
      <c r="X15" s="197"/>
      <c r="Y15" s="170"/>
      <c r="Z15" s="170"/>
      <c r="AA15" s="170"/>
      <c r="AB15" s="170"/>
      <c r="AC15" s="170"/>
      <c r="AD15" s="170"/>
      <c r="AE15" s="198"/>
    </row>
    <row r="16" spans="1:32" ht="15" thickBot="1" x14ac:dyDescent="0.4">
      <c r="A16" s="191" t="s">
        <v>302</v>
      </c>
      <c r="B16" s="192"/>
      <c r="C16" s="193"/>
      <c r="D16" s="189">
        <f>SUMIF('Uncertainty Mechanism '!$L$5:$L$668,Summary!$A16,'Uncertainty Mechanism '!E$5:E$668)</f>
        <v>0</v>
      </c>
      <c r="E16" s="189">
        <f>SUMIF('Uncertainty Mechanism '!$L$5:$L$668,Summary!$A16,'Uncertainty Mechanism '!F$5:F$668)</f>
        <v>0</v>
      </c>
      <c r="F16" s="189">
        <f>SUMIF('Uncertainty Mechanism '!$L$5:$L$668,Summary!$A16,'Uncertainty Mechanism '!G$5:G$668)</f>
        <v>0</v>
      </c>
      <c r="G16" s="189">
        <f>SUMIF('Uncertainty Mechanism '!$L$5:$L$668,Summary!$A16,'Uncertainty Mechanism '!H$5:H$668)</f>
        <v>0</v>
      </c>
      <c r="H16" s="189">
        <f>SUMIF('Uncertainty Mechanism '!$L$5:$L$668,Summary!$A16,'Uncertainty Mechanism '!I$5:I$668)</f>
        <v>0</v>
      </c>
      <c r="I16" s="189">
        <f>SUMIF('Uncertainty Mechanism '!$L$5:$L$668,Summary!$A16,'Uncertainty Mechanism '!J$5:J$668)</f>
        <v>0</v>
      </c>
      <c r="J16" s="190">
        <f t="shared" si="6"/>
        <v>0</v>
      </c>
      <c r="N16" s="194" t="s">
        <v>22</v>
      </c>
      <c r="O16" s="196">
        <f>'Uncertainty Mechanism '!E446</f>
        <v>0</v>
      </c>
      <c r="P16" s="196">
        <f>'Uncertainty Mechanism '!F446</f>
        <v>0</v>
      </c>
      <c r="Q16" s="196">
        <f>'Uncertainty Mechanism '!G446</f>
        <v>0</v>
      </c>
      <c r="R16" s="196">
        <f>'Uncertainty Mechanism '!H446</f>
        <v>0</v>
      </c>
      <c r="S16" s="196">
        <f>'Uncertainty Mechanism '!I446</f>
        <v>0</v>
      </c>
      <c r="T16" s="196">
        <f>'Uncertainty Mechanism '!J446</f>
        <v>0</v>
      </c>
      <c r="U16" s="195">
        <f t="shared" si="2"/>
        <v>0</v>
      </c>
      <c r="X16" s="199" t="s">
        <v>315</v>
      </c>
      <c r="Y16" s="195">
        <f t="shared" ref="Y16:AC16" si="7">SUM(Y4:Y14)</f>
        <v>-3848428.0561207556</v>
      </c>
      <c r="Z16" s="195">
        <f t="shared" si="7"/>
        <v>-3670697.5629435973</v>
      </c>
      <c r="AA16" s="195">
        <f t="shared" si="7"/>
        <v>-3836342.4874268849</v>
      </c>
      <c r="AB16" s="195">
        <f t="shared" si="7"/>
        <v>-3895105.3479052507</v>
      </c>
      <c r="AC16" s="195">
        <f t="shared" si="7"/>
        <v>-3894175.6404059306</v>
      </c>
      <c r="AD16" s="195">
        <f>SUM(AD4:AD14)</f>
        <v>-3922449.7753625498</v>
      </c>
      <c r="AE16" s="195">
        <f>SUM(Y16:AD16)</f>
        <v>-23067198.870164968</v>
      </c>
      <c r="AF16" s="200" t="b">
        <f>ROUND(AE16,0)=ROUND(J8,0)</f>
        <v>1</v>
      </c>
    </row>
    <row r="17" spans="1:22" ht="15" thickBot="1" x14ac:dyDescent="0.4">
      <c r="A17" s="191" t="s">
        <v>303</v>
      </c>
      <c r="B17" s="192"/>
      <c r="C17" s="193"/>
      <c r="D17" s="189">
        <f>SUMIF('Uncertainty Mechanism '!$L$5:$L$668,Summary!$A17,'Uncertainty Mechanism '!E$5:E$668)</f>
        <v>-913284.99519606982</v>
      </c>
      <c r="E17" s="189">
        <f>SUMIF('Uncertainty Mechanism '!$L$5:$L$668,Summary!$A17,'Uncertainty Mechanism '!F$5:F$668)</f>
        <v>-823632.99868360744</v>
      </c>
      <c r="F17" s="189">
        <f>SUMIF('Uncertainty Mechanism '!$L$5:$L$668,Summary!$A17,'Uncertainty Mechanism '!G$5:G$668)</f>
        <v>-679139.67036059743</v>
      </c>
      <c r="G17" s="189">
        <f>SUMIF('Uncertainty Mechanism '!$L$5:$L$668,Summary!$A17,'Uncertainty Mechanism '!H$5:H$668)</f>
        <v>-431518.46340701735</v>
      </c>
      <c r="H17" s="189">
        <f>SUMIF('Uncertainty Mechanism '!$L$5:$L$668,Summary!$A17,'Uncertainty Mechanism '!I$5:I$668)</f>
        <v>-210043.10580167497</v>
      </c>
      <c r="I17" s="189">
        <f>SUMIF('Uncertainty Mechanism '!$L$5:$L$668,Summary!$A17,'Uncertainty Mechanism '!J$5:J$668)</f>
        <v>0</v>
      </c>
      <c r="J17" s="190">
        <f t="shared" si="6"/>
        <v>-3057619.2334489669</v>
      </c>
      <c r="N17" s="201" t="s">
        <v>400</v>
      </c>
      <c r="O17" s="196">
        <f>'Uncertainty Mechanism '!E458</f>
        <v>0</v>
      </c>
      <c r="P17" s="196">
        <f>'Uncertainty Mechanism '!F458</f>
        <v>0</v>
      </c>
      <c r="Q17" s="196">
        <f>'Uncertainty Mechanism '!G458</f>
        <v>0</v>
      </c>
      <c r="R17" s="196">
        <f>'Uncertainty Mechanism '!H458</f>
        <v>0</v>
      </c>
      <c r="S17" s="196">
        <f>'Uncertainty Mechanism '!I458</f>
        <v>0</v>
      </c>
      <c r="T17" s="196">
        <f>'Uncertainty Mechanism '!J458</f>
        <v>0</v>
      </c>
      <c r="U17" s="195">
        <f t="shared" si="2"/>
        <v>0</v>
      </c>
    </row>
    <row r="18" spans="1:22" ht="15" thickBot="1" x14ac:dyDescent="0.4">
      <c r="A18" s="191" t="s">
        <v>304</v>
      </c>
      <c r="B18" s="192"/>
      <c r="C18" s="193"/>
      <c r="D18" s="195">
        <f>SUM(D14:D17)</f>
        <v>-5325761.9545931807</v>
      </c>
      <c r="E18" s="195">
        <f t="shared" ref="E18:I18" si="8">SUM(E14:E17)</f>
        <v>-4757331.2591259573</v>
      </c>
      <c r="F18" s="195">
        <f t="shared" si="8"/>
        <v>-3832910.4467437868</v>
      </c>
      <c r="G18" s="195">
        <f t="shared" si="8"/>
        <v>-2295146.9802099965</v>
      </c>
      <c r="H18" s="195">
        <f t="shared" si="8"/>
        <v>-922192.90228106326</v>
      </c>
      <c r="I18" s="195">
        <f t="shared" si="8"/>
        <v>0</v>
      </c>
      <c r="J18" s="195">
        <f>SUM(J14:J17)</f>
        <v>-17133343.542953983</v>
      </c>
      <c r="N18" s="194" t="s">
        <v>446</v>
      </c>
      <c r="O18" s="196">
        <f>'Uncertainty Mechanism '!E470</f>
        <v>0</v>
      </c>
      <c r="P18" s="196">
        <f>'Uncertainty Mechanism '!F470</f>
        <v>0</v>
      </c>
      <c r="Q18" s="196">
        <f>'Uncertainty Mechanism '!G470</f>
        <v>0</v>
      </c>
      <c r="R18" s="196">
        <f>'Uncertainty Mechanism '!H470</f>
        <v>0</v>
      </c>
      <c r="S18" s="196">
        <f>'Uncertainty Mechanism '!I470</f>
        <v>0</v>
      </c>
      <c r="T18" s="196">
        <f>'Uncertainty Mechanism '!J470</f>
        <v>0</v>
      </c>
      <c r="U18" s="195">
        <f t="shared" si="2"/>
        <v>0</v>
      </c>
    </row>
    <row r="19" spans="1:22" ht="15" thickBot="1" x14ac:dyDescent="0.4">
      <c r="N19" s="194" t="s">
        <v>447</v>
      </c>
      <c r="O19" s="196">
        <f>'Uncertainty Mechanism '!E482</f>
        <v>0</v>
      </c>
      <c r="P19" s="196">
        <f>'Uncertainty Mechanism '!F482</f>
        <v>0</v>
      </c>
      <c r="Q19" s="196">
        <f>'Uncertainty Mechanism '!G482</f>
        <v>0</v>
      </c>
      <c r="R19" s="196">
        <f>'Uncertainty Mechanism '!H482</f>
        <v>0</v>
      </c>
      <c r="S19" s="196">
        <f>'Uncertainty Mechanism '!I482</f>
        <v>0</v>
      </c>
      <c r="T19" s="196">
        <f>'Uncertainty Mechanism '!J482</f>
        <v>0</v>
      </c>
      <c r="U19" s="195">
        <f t="shared" si="2"/>
        <v>0</v>
      </c>
    </row>
    <row r="20" spans="1:22" ht="15" thickBot="1" x14ac:dyDescent="0.4">
      <c r="N20" s="194" t="s">
        <v>448</v>
      </c>
      <c r="O20" s="196">
        <f>'Uncertainty Mechanism '!E494</f>
        <v>0</v>
      </c>
      <c r="P20" s="196">
        <f>'Uncertainty Mechanism '!F494</f>
        <v>0</v>
      </c>
      <c r="Q20" s="196">
        <f>'Uncertainty Mechanism '!G494</f>
        <v>0</v>
      </c>
      <c r="R20" s="196">
        <f>'Uncertainty Mechanism '!H494</f>
        <v>0</v>
      </c>
      <c r="S20" s="196">
        <f>'Uncertainty Mechanism '!I494</f>
        <v>0</v>
      </c>
      <c r="T20" s="196">
        <f>'Uncertainty Mechanism '!J494</f>
        <v>0</v>
      </c>
      <c r="U20" s="195">
        <f t="shared" si="2"/>
        <v>0</v>
      </c>
    </row>
    <row r="21" spans="1:22" ht="15" thickBot="1" x14ac:dyDescent="0.4">
      <c r="A21" s="169"/>
      <c r="B21" s="169"/>
      <c r="C21" s="169"/>
      <c r="D21" s="187">
        <f>Inputs!E4</f>
        <v>2023</v>
      </c>
      <c r="E21" s="187">
        <f>Inputs!F4</f>
        <v>2024</v>
      </c>
      <c r="F21" s="187">
        <f>Inputs!G4</f>
        <v>2025</v>
      </c>
      <c r="G21" s="187">
        <f>Inputs!H4</f>
        <v>2026</v>
      </c>
      <c r="H21" s="187">
        <f>Inputs!I4</f>
        <v>2027</v>
      </c>
      <c r="I21" s="187">
        <f>Inputs!J4</f>
        <v>2028</v>
      </c>
      <c r="J21" s="187" t="s">
        <v>290</v>
      </c>
      <c r="N21" s="194" t="s">
        <v>449</v>
      </c>
      <c r="O21" s="196">
        <f>'Uncertainty Mechanism '!E506</f>
        <v>0</v>
      </c>
      <c r="P21" s="196">
        <f>'Uncertainty Mechanism '!F506</f>
        <v>0</v>
      </c>
      <c r="Q21" s="196">
        <f>'Uncertainty Mechanism '!G506</f>
        <v>0</v>
      </c>
      <c r="R21" s="196">
        <f>'Uncertainty Mechanism '!H506</f>
        <v>0</v>
      </c>
      <c r="S21" s="196">
        <f>'Uncertainty Mechanism '!I506</f>
        <v>0</v>
      </c>
      <c r="T21" s="196">
        <f>'Uncertainty Mechanism '!J506</f>
        <v>0</v>
      </c>
      <c r="U21" s="195">
        <f t="shared" si="2"/>
        <v>0</v>
      </c>
    </row>
    <row r="22" spans="1:22" ht="15" thickBot="1" x14ac:dyDescent="0.4">
      <c r="A22" s="133" t="s">
        <v>305</v>
      </c>
      <c r="B22" s="134"/>
      <c r="C22" s="135"/>
      <c r="D22" s="17" t="s">
        <v>291</v>
      </c>
      <c r="E22" s="17" t="s">
        <v>291</v>
      </c>
      <c r="F22" s="17" t="s">
        <v>291</v>
      </c>
      <c r="G22" s="17" t="s">
        <v>292</v>
      </c>
      <c r="H22" s="17" t="s">
        <v>292</v>
      </c>
      <c r="I22" s="17" t="s">
        <v>292</v>
      </c>
      <c r="J22" s="17" t="s">
        <v>75</v>
      </c>
      <c r="N22" s="194" t="s">
        <v>298</v>
      </c>
      <c r="O22" s="196">
        <f>'Uncertainty Mechanism '!E552</f>
        <v>-460460.18683961651</v>
      </c>
      <c r="P22" s="196">
        <f>'Uncertainty Mechanism '!F552</f>
        <v>-527437.83465876803</v>
      </c>
      <c r="Q22" s="196">
        <f>'Uncertainty Mechanism '!G552</f>
        <v>-317480.52007563825</v>
      </c>
      <c r="R22" s="196">
        <f>'Uncertainty Mechanism '!H552</f>
        <v>-334007.66324007261</v>
      </c>
      <c r="S22" s="196">
        <f>'Uncertainty Mechanism '!I552</f>
        <v>-241466.57071651946</v>
      </c>
      <c r="T22" s="196">
        <f>'Uncertainty Mechanism '!J552</f>
        <v>-5104590.8999040695</v>
      </c>
      <c r="U22" s="195">
        <f>SUM(O22:T22)</f>
        <v>-6985443.6754346844</v>
      </c>
    </row>
    <row r="23" spans="1:22" ht="15" thickBot="1" x14ac:dyDescent="0.4">
      <c r="A23" s="191" t="s">
        <v>306</v>
      </c>
      <c r="B23" s="192"/>
      <c r="C23" s="193"/>
      <c r="D23" s="189">
        <f>D5+D14</f>
        <v>-17051868.116186332</v>
      </c>
      <c r="E23" s="189">
        <f t="shared" ref="E23:I23" si="9">E5+E14</f>
        <v>-15216117.68914148</v>
      </c>
      <c r="F23" s="189">
        <f t="shared" si="9"/>
        <v>-14565173.459204718</v>
      </c>
      <c r="G23" s="189">
        <f t="shared" si="9"/>
        <v>-13012642.092517652</v>
      </c>
      <c r="H23" s="189">
        <f t="shared" si="9"/>
        <v>-8965471.7226494923</v>
      </c>
      <c r="I23" s="189">
        <f t="shared" si="9"/>
        <v>-5860209.8504134007</v>
      </c>
      <c r="J23" s="190">
        <f>SUM(D23:I23)</f>
        <v>-74671482.930113062</v>
      </c>
      <c r="K23" s="200" t="b">
        <f>ROUND(J23,0)=ROUND(SUM(J14,J5),0)</f>
        <v>1</v>
      </c>
      <c r="N23" s="197"/>
      <c r="O23" s="170"/>
      <c r="P23" s="170"/>
      <c r="Q23" s="170"/>
      <c r="R23" s="170"/>
      <c r="S23" s="170"/>
      <c r="T23" s="170"/>
      <c r="U23" s="198"/>
    </row>
    <row r="24" spans="1:22" ht="15" thickBot="1" x14ac:dyDescent="0.4">
      <c r="A24" s="191" t="s">
        <v>308</v>
      </c>
      <c r="B24" s="192"/>
      <c r="C24" s="193"/>
      <c r="D24" s="189">
        <f t="shared" ref="D24:I26" si="10">D6+D15</f>
        <v>-5954038.2949720444</v>
      </c>
      <c r="E24" s="189">
        <f t="shared" si="10"/>
        <v>-6248952.7249656366</v>
      </c>
      <c r="F24" s="189">
        <f t="shared" si="10"/>
        <v>-6403702.7411040384</v>
      </c>
      <c r="G24" s="189">
        <f t="shared" si="10"/>
        <v>-5673046.2383543802</v>
      </c>
      <c r="H24" s="189">
        <f t="shared" si="10"/>
        <v>-4949855.4844162567</v>
      </c>
      <c r="I24" s="189">
        <f t="shared" si="10"/>
        <v>-4497414.2767667593</v>
      </c>
      <c r="J24" s="190">
        <f t="shared" ref="J24:J26" si="11">SUM(D24:I24)</f>
        <v>-33727009.760579117</v>
      </c>
      <c r="K24" s="200" t="b">
        <f>ROUND(J24,0)=ROUND(SUM(J15,J6),0)</f>
        <v>1</v>
      </c>
      <c r="N24" s="199" t="s">
        <v>301</v>
      </c>
      <c r="O24" s="195">
        <f t="shared" ref="O24:T24" si="12">SUM(O4:O22)</f>
        <v>-13781361.237098236</v>
      </c>
      <c r="P24" s="195">
        <f t="shared" si="12"/>
        <v>-12427605.258028092</v>
      </c>
      <c r="Q24" s="195">
        <f t="shared" si="12"/>
        <v>-12374535.39306384</v>
      </c>
      <c r="R24" s="195">
        <f t="shared" si="12"/>
        <v>-11714818.300685471</v>
      </c>
      <c r="S24" s="195">
        <f t="shared" si="12"/>
        <v>-8506642.4930080529</v>
      </c>
      <c r="T24" s="195">
        <f t="shared" si="12"/>
        <v>-5860209.8504134007</v>
      </c>
      <c r="U24" s="195">
        <f>SUM(O24:T24)</f>
        <v>-64665172.53229709</v>
      </c>
      <c r="V24" s="200" t="b">
        <f>ROUND(U24,0)=ROUND(J5,0)</f>
        <v>1</v>
      </c>
    </row>
    <row r="25" spans="1:22" ht="15" thickBot="1" x14ac:dyDescent="0.4">
      <c r="A25" s="191" t="s">
        <v>309</v>
      </c>
      <c r="B25" s="192"/>
      <c r="C25" s="193"/>
      <c r="D25" s="189">
        <f t="shared" si="10"/>
        <v>0</v>
      </c>
      <c r="E25" s="189">
        <f t="shared" si="10"/>
        <v>0</v>
      </c>
      <c r="F25" s="189">
        <f t="shared" si="10"/>
        <v>0</v>
      </c>
      <c r="G25" s="189">
        <f t="shared" si="10"/>
        <v>0</v>
      </c>
      <c r="H25" s="189">
        <f t="shared" si="10"/>
        <v>0</v>
      </c>
      <c r="I25" s="189">
        <f t="shared" si="10"/>
        <v>0</v>
      </c>
      <c r="J25" s="190">
        <f t="shared" si="11"/>
        <v>0</v>
      </c>
      <c r="K25" s="200" t="b">
        <f>ROUND(J25,0)=ROUND(SUM(J16,J7),0)</f>
        <v>1</v>
      </c>
    </row>
    <row r="26" spans="1:22" ht="15" thickBot="1" x14ac:dyDescent="0.4">
      <c r="A26" s="191" t="s">
        <v>310</v>
      </c>
      <c r="B26" s="192"/>
      <c r="C26" s="193"/>
      <c r="D26" s="189">
        <f t="shared" si="10"/>
        <v>-4761713.0513168257</v>
      </c>
      <c r="E26" s="189">
        <f t="shared" si="10"/>
        <v>-4494330.5616272045</v>
      </c>
      <c r="F26" s="189">
        <f t="shared" si="10"/>
        <v>-4515482.1577874823</v>
      </c>
      <c r="G26" s="189">
        <f t="shared" si="10"/>
        <v>-4326623.8113122685</v>
      </c>
      <c r="H26" s="189">
        <f t="shared" si="10"/>
        <v>-4104218.7462076056</v>
      </c>
      <c r="I26" s="189">
        <f t="shared" si="10"/>
        <v>-3922449.7753625498</v>
      </c>
      <c r="J26" s="190">
        <f t="shared" si="11"/>
        <v>-26124818.103613939</v>
      </c>
      <c r="K26" s="227" t="b">
        <f>ROUND(J26,0)=ROUND(SUM(J17,J8),0)</f>
        <v>1</v>
      </c>
    </row>
    <row r="27" spans="1:22" ht="15" thickBot="1" x14ac:dyDescent="0.4">
      <c r="A27" s="191" t="s">
        <v>311</v>
      </c>
      <c r="B27" s="192"/>
      <c r="C27" s="193"/>
      <c r="D27" s="195">
        <f>SUM(D23:D26)</f>
        <v>-27767619.462475203</v>
      </c>
      <c r="E27" s="195">
        <f t="shared" ref="E27:I27" si="13">SUM(E23:E26)</f>
        <v>-25959400.975734323</v>
      </c>
      <c r="F27" s="195">
        <f t="shared" si="13"/>
        <v>-25484358.358096238</v>
      </c>
      <c r="G27" s="195">
        <f t="shared" si="13"/>
        <v>-23012312.142184302</v>
      </c>
      <c r="H27" s="195">
        <f t="shared" si="13"/>
        <v>-18019545.953273356</v>
      </c>
      <c r="I27" s="195">
        <f t="shared" si="13"/>
        <v>-14280073.902542708</v>
      </c>
      <c r="J27" s="226">
        <f>SUM(J23:J26)</f>
        <v>-134523310.79430613</v>
      </c>
      <c r="K27" s="228" t="b">
        <f>ROUND(J27,0)=ROUND(SUM('Uncertainty Mechanism '!K5:K668),0)</f>
        <v>1</v>
      </c>
      <c r="N27" s="133" t="s">
        <v>211</v>
      </c>
      <c r="O27" s="17">
        <f t="shared" ref="O27:T27" si="14">O3</f>
        <v>2023</v>
      </c>
      <c r="P27" s="17">
        <f t="shared" si="14"/>
        <v>2024</v>
      </c>
      <c r="Q27" s="17">
        <f t="shared" si="14"/>
        <v>2025</v>
      </c>
      <c r="R27" s="17">
        <f t="shared" si="14"/>
        <v>2026</v>
      </c>
      <c r="S27" s="17">
        <f t="shared" si="14"/>
        <v>2027</v>
      </c>
      <c r="T27" s="17">
        <f t="shared" si="14"/>
        <v>2028</v>
      </c>
      <c r="U27" s="17" t="s">
        <v>290</v>
      </c>
    </row>
    <row r="28" spans="1:22" ht="15" thickBot="1" x14ac:dyDescent="0.4">
      <c r="N28" s="201" t="s">
        <v>17</v>
      </c>
      <c r="O28" s="189">
        <f>SUM('Uncertainty Mechanism '!E141,'Uncertainty Mechanism '!E159,'Uncertainty Mechanism '!E177)</f>
        <v>-4128814.1110463943</v>
      </c>
      <c r="P28" s="189">
        <f>SUM('Uncertainty Mechanism '!F141,'Uncertainty Mechanism '!F159,'Uncertainty Mechanism '!F177)</f>
        <v>-4387940.8040466858</v>
      </c>
      <c r="Q28" s="189">
        <f>SUM('Uncertainty Mechanism '!G141,'Uncertainty Mechanism '!G159,'Uncertainty Mechanism '!G177)</f>
        <v>-4774306.7624293221</v>
      </c>
      <c r="R28" s="189">
        <f>SUM('Uncertainty Mechanism '!H141,'Uncertainty Mechanism '!H159,'Uncertainty Mechanism '!H177)</f>
        <v>-4590768.3754881611</v>
      </c>
      <c r="S28" s="189">
        <f>SUM('Uncertainty Mechanism '!I141,'Uncertainty Mechanism '!I159,'Uncertainty Mechanism '!I177)</f>
        <v>-3999789.9814681569</v>
      </c>
      <c r="T28" s="189">
        <f>SUM('Uncertainty Mechanism '!J141,'Uncertainty Mechanism '!J159,'Uncertainty Mechanism '!J177)</f>
        <v>-3834816.5467100074</v>
      </c>
      <c r="U28" s="190">
        <f>SUM(O28:T28)</f>
        <v>-25716436.581188727</v>
      </c>
    </row>
    <row r="29" spans="1:22" ht="15" thickBot="1" x14ac:dyDescent="0.4">
      <c r="N29" s="201" t="s">
        <v>365</v>
      </c>
      <c r="O29" s="189">
        <f>SUM('Uncertainty Mechanism '!E237,'Uncertainty Mechanism '!E276,'Uncertainty Mechanism '!E316,'Uncertainty Mechanism '!E355)</f>
        <v>-683254.1036166352</v>
      </c>
      <c r="P29" s="189">
        <f>SUM('Uncertainty Mechanism '!F237,'Uncertainty Mechanism '!F276,'Uncertainty Mechanism '!F316,'Uncertainty Mechanism '!F355)</f>
        <v>-715826.09158998902</v>
      </c>
      <c r="Q29" s="189">
        <f>SUM('Uncertainty Mechanism '!G237,'Uncertainty Mechanism '!G276,'Uncertainty Mechanism '!G316,'Uncertainty Mechanism '!G355)</f>
        <v>-666263.26843240717</v>
      </c>
      <c r="R29" s="189">
        <f>SUM('Uncertainty Mechanism '!H237,'Uncertainty Mechanism '!H276,'Uncertainty Mechanism '!H316,'Uncertainty Mechanism '!H355)</f>
        <v>-516473.13789542153</v>
      </c>
      <c r="S29" s="189">
        <f>SUM('Uncertainty Mechanism '!I237,'Uncertainty Mechanism '!I276,'Uncertainty Mechanism '!I316,'Uncertainty Mechanism '!I355)</f>
        <v>-696744.93611014984</v>
      </c>
      <c r="T29" s="189">
        <f>SUM('Uncertainty Mechanism '!J237,'Uncertainty Mechanism '!J276,'Uncertainty Mechanism '!J316,'Uncertainty Mechanism '!J355)</f>
        <v>-662597.73005675233</v>
      </c>
      <c r="U29" s="190">
        <f>SUM(O29:T29)</f>
        <v>-3941159.2677013548</v>
      </c>
    </row>
    <row r="30" spans="1:22" ht="15" thickBot="1" x14ac:dyDescent="0.4">
      <c r="N30" s="197"/>
      <c r="O30" s="170"/>
      <c r="P30" s="170"/>
      <c r="Q30" s="170"/>
      <c r="R30" s="170"/>
      <c r="S30" s="170"/>
      <c r="T30" s="170"/>
      <c r="U30" s="198"/>
    </row>
    <row r="31" spans="1:22" ht="15" thickBot="1" x14ac:dyDescent="0.4">
      <c r="N31" s="199" t="s">
        <v>307</v>
      </c>
      <c r="O31" s="195">
        <f t="shared" ref="O31:T31" si="15">SUM(O28:O29)</f>
        <v>-4812068.2146630296</v>
      </c>
      <c r="P31" s="195">
        <f t="shared" si="15"/>
        <v>-5103766.8956366749</v>
      </c>
      <c r="Q31" s="195">
        <f t="shared" si="15"/>
        <v>-5440570.0308617298</v>
      </c>
      <c r="R31" s="195">
        <f t="shared" si="15"/>
        <v>-5107241.5133835822</v>
      </c>
      <c r="S31" s="195">
        <f t="shared" si="15"/>
        <v>-4696534.917578307</v>
      </c>
      <c r="T31" s="195">
        <f t="shared" si="15"/>
        <v>-4497414.2767667593</v>
      </c>
      <c r="U31" s="195">
        <f>SUM(O31:T31)</f>
        <v>-29657595.848890081</v>
      </c>
      <c r="V31" s="200" t="b">
        <f>ROUND(U31,0)=ROUND(J6,0)</f>
        <v>1</v>
      </c>
    </row>
    <row r="32" spans="1:22" ht="15" thickBot="1" x14ac:dyDescent="0.4">
      <c r="V32" s="137"/>
    </row>
    <row r="33" spans="1:22" ht="15" thickBot="1" x14ac:dyDescent="0.4">
      <c r="N33" s="133" t="s">
        <v>295</v>
      </c>
      <c r="O33" s="17">
        <f t="shared" ref="O33:T33" si="16">O27</f>
        <v>2023</v>
      </c>
      <c r="P33" s="17">
        <f t="shared" si="16"/>
        <v>2024</v>
      </c>
      <c r="Q33" s="17">
        <f t="shared" si="16"/>
        <v>2025</v>
      </c>
      <c r="R33" s="17">
        <f t="shared" si="16"/>
        <v>2026</v>
      </c>
      <c r="S33" s="17">
        <f t="shared" si="16"/>
        <v>2027</v>
      </c>
      <c r="T33" s="17">
        <f t="shared" si="16"/>
        <v>2028</v>
      </c>
      <c r="U33" s="17" t="s">
        <v>290</v>
      </c>
    </row>
    <row r="34" spans="1:22" ht="15" thickBot="1" x14ac:dyDescent="0.4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N34" s="201" t="s">
        <v>19</v>
      </c>
      <c r="O34" s="196">
        <f>'Uncertainty Mechanism '!E407</f>
        <v>0</v>
      </c>
      <c r="P34" s="196">
        <f>'Uncertainty Mechanism '!F407</f>
        <v>0</v>
      </c>
      <c r="Q34" s="196">
        <f>'Uncertainty Mechanism '!G407</f>
        <v>0</v>
      </c>
      <c r="R34" s="196">
        <f>'Uncertainty Mechanism '!H407</f>
        <v>0</v>
      </c>
      <c r="S34" s="196">
        <f>'Uncertainty Mechanism '!I407</f>
        <v>0</v>
      </c>
      <c r="T34" s="196">
        <f>'Uncertainty Mechanism '!J407</f>
        <v>0</v>
      </c>
      <c r="U34" s="195">
        <f>SUM(O34:T34)</f>
        <v>0</v>
      </c>
    </row>
    <row r="35" spans="1:22" ht="16" thickBot="1" x14ac:dyDescent="0.4">
      <c r="A35" s="218" t="s">
        <v>353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20"/>
      <c r="N35" s="197"/>
      <c r="O35" s="170"/>
      <c r="P35" s="170"/>
      <c r="Q35" s="170"/>
      <c r="R35" s="170"/>
      <c r="S35" s="170"/>
      <c r="T35" s="170"/>
      <c r="U35" s="198"/>
      <c r="V35" s="137"/>
    </row>
    <row r="36" spans="1:22" ht="15" thickBot="1" x14ac:dyDescent="0.4">
      <c r="A36" s="221"/>
      <c r="B36" s="219"/>
      <c r="C36" s="219"/>
      <c r="D36" s="187" t="str">
        <f t="shared" ref="D36:I39" si="17">D4</f>
        <v>Actual</v>
      </c>
      <c r="E36" s="187" t="str">
        <f t="shared" si="17"/>
        <v>Actual</v>
      </c>
      <c r="F36" s="187" t="str">
        <f t="shared" si="17"/>
        <v>Actual</v>
      </c>
      <c r="G36" s="187" t="str">
        <f t="shared" si="17"/>
        <v>Forecast</v>
      </c>
      <c r="H36" s="187" t="str">
        <f t="shared" si="17"/>
        <v>Forecast</v>
      </c>
      <c r="I36" s="187" t="str">
        <f t="shared" si="17"/>
        <v>Forecast</v>
      </c>
      <c r="J36" s="187" t="s">
        <v>290</v>
      </c>
      <c r="K36" s="219"/>
      <c r="L36" s="220"/>
      <c r="N36" s="199" t="s">
        <v>312</v>
      </c>
      <c r="O36" s="195">
        <f>SUM(O34)</f>
        <v>0</v>
      </c>
      <c r="P36" s="195">
        <f t="shared" ref="P36:T36" si="18">SUM(P34)</f>
        <v>0</v>
      </c>
      <c r="Q36" s="195">
        <f t="shared" si="18"/>
        <v>0</v>
      </c>
      <c r="R36" s="195">
        <f t="shared" si="18"/>
        <v>0</v>
      </c>
      <c r="S36" s="195">
        <f t="shared" si="18"/>
        <v>0</v>
      </c>
      <c r="T36" s="195">
        <f t="shared" si="18"/>
        <v>0</v>
      </c>
      <c r="U36" s="195">
        <f>SUM(O36:T36)</f>
        <v>0</v>
      </c>
      <c r="V36" s="200" t="b">
        <f>ROUND(U36,0)=ROUND(J7,0)</f>
        <v>1</v>
      </c>
    </row>
    <row r="37" spans="1:22" ht="15" thickBot="1" x14ac:dyDescent="0.4">
      <c r="A37" s="191" t="str">
        <f>A5</f>
        <v>Capex 40 Year</v>
      </c>
      <c r="B37" s="192"/>
      <c r="C37" s="193"/>
      <c r="D37" s="189">
        <f t="shared" si="17"/>
        <v>-13781361.237098236</v>
      </c>
      <c r="E37" s="189">
        <f t="shared" si="17"/>
        <v>-12427605.258028092</v>
      </c>
      <c r="F37" s="189">
        <f t="shared" si="17"/>
        <v>-12374535.39306384</v>
      </c>
      <c r="G37" s="189">
        <f t="shared" si="17"/>
        <v>-11714818.300685471</v>
      </c>
      <c r="H37" s="189">
        <f t="shared" si="17"/>
        <v>-8506642.4930080529</v>
      </c>
      <c r="I37" s="189">
        <f t="shared" si="17"/>
        <v>-5860209.8504134007</v>
      </c>
      <c r="J37" s="189">
        <f>J5</f>
        <v>-64665172.53229709</v>
      </c>
      <c r="K37" s="222" t="b">
        <f>ROUND(J37,0)=ROUND(J5,0)</f>
        <v>1</v>
      </c>
      <c r="L37" s="220"/>
      <c r="V37" s="137"/>
    </row>
    <row r="38" spans="1:22" ht="15" thickBot="1" x14ac:dyDescent="0.4">
      <c r="A38" s="191" t="str">
        <f>A6</f>
        <v>Capex 15 Year</v>
      </c>
      <c r="B38" s="192"/>
      <c r="C38" s="193"/>
      <c r="D38" s="189">
        <f t="shared" si="17"/>
        <v>-4812068.2146630296</v>
      </c>
      <c r="E38" s="189">
        <f t="shared" si="17"/>
        <v>-5103766.8956366749</v>
      </c>
      <c r="F38" s="189">
        <f t="shared" si="17"/>
        <v>-5440570.0308617288</v>
      </c>
      <c r="G38" s="189">
        <f t="shared" si="17"/>
        <v>-5107241.5133835822</v>
      </c>
      <c r="H38" s="189">
        <f t="shared" si="17"/>
        <v>-4696534.9175783079</v>
      </c>
      <c r="I38" s="189">
        <f t="shared" si="17"/>
        <v>-4497414.2767667593</v>
      </c>
      <c r="J38" s="189">
        <f>J6</f>
        <v>-29657595.848890085</v>
      </c>
      <c r="K38" s="222" t="b">
        <f>ROUND(J38,0)=ROUND(J6,0)</f>
        <v>1</v>
      </c>
      <c r="L38" s="220"/>
      <c r="V38" s="137"/>
    </row>
    <row r="39" spans="1:22" ht="15" thickBot="1" x14ac:dyDescent="0.4">
      <c r="A39" s="191" t="str">
        <f>A7</f>
        <v>Capex 5 Year</v>
      </c>
      <c r="B39" s="192"/>
      <c r="C39" s="193"/>
      <c r="D39" s="189">
        <f t="shared" si="17"/>
        <v>0</v>
      </c>
      <c r="E39" s="189">
        <f t="shared" si="17"/>
        <v>0</v>
      </c>
      <c r="F39" s="189">
        <f t="shared" si="17"/>
        <v>0</v>
      </c>
      <c r="G39" s="189">
        <f t="shared" si="17"/>
        <v>0</v>
      </c>
      <c r="H39" s="189">
        <f t="shared" si="17"/>
        <v>0</v>
      </c>
      <c r="I39" s="189">
        <f t="shared" si="17"/>
        <v>0</v>
      </c>
      <c r="J39" s="189">
        <f>J7</f>
        <v>0</v>
      </c>
      <c r="K39" s="222" t="b">
        <f>ROUND(J39,0)=ROUND(J7,0)</f>
        <v>1</v>
      </c>
      <c r="L39" s="220"/>
      <c r="V39" s="137"/>
    </row>
    <row r="40" spans="1:22" ht="15" thickBot="1" x14ac:dyDescent="0.4">
      <c r="A40" s="229" t="s">
        <v>346</v>
      </c>
      <c r="B40" s="230"/>
      <c r="C40" s="231"/>
      <c r="D40" s="195">
        <f t="shared" ref="D40:I40" si="19">D9</f>
        <v>-22441857.507882021</v>
      </c>
      <c r="E40" s="195">
        <f t="shared" si="19"/>
        <v>-21202069.716608364</v>
      </c>
      <c r="F40" s="195">
        <f t="shared" si="19"/>
        <v>-21651447.911352452</v>
      </c>
      <c r="G40" s="195">
        <f t="shared" si="19"/>
        <v>-20717165.161974307</v>
      </c>
      <c r="H40" s="195">
        <f t="shared" si="19"/>
        <v>-17097353.050992291</v>
      </c>
      <c r="I40" s="195">
        <f t="shared" si="19"/>
        <v>-14280073.902542708</v>
      </c>
      <c r="J40" s="195">
        <f>SUM(D40:I40)</f>
        <v>-117389967.25135216</v>
      </c>
      <c r="K40" s="222" t="b">
        <f>ROUND(J40,0)=ROUND(J9,0)</f>
        <v>1</v>
      </c>
      <c r="L40" s="220"/>
    </row>
    <row r="41" spans="1:22" ht="15" thickBot="1" x14ac:dyDescent="0.4">
      <c r="A41" s="221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20"/>
    </row>
    <row r="42" spans="1:22" ht="15" thickBot="1" x14ac:dyDescent="0.4">
      <c r="A42" s="191" t="s">
        <v>347</v>
      </c>
      <c r="B42" s="192"/>
      <c r="C42" s="193"/>
      <c r="D42" s="196">
        <f t="shared" ref="D42:I42" si="20">SUM(D14:D16)</f>
        <v>-4412476.9593971111</v>
      </c>
      <c r="E42" s="196">
        <f t="shared" si="20"/>
        <v>-3933698.2604423501</v>
      </c>
      <c r="F42" s="196">
        <f t="shared" si="20"/>
        <v>-3153770.7763831895</v>
      </c>
      <c r="G42" s="196">
        <f t="shared" si="20"/>
        <v>-1863628.5168029792</v>
      </c>
      <c r="H42" s="196">
        <f t="shared" si="20"/>
        <v>-712149.79647938826</v>
      </c>
      <c r="I42" s="196">
        <f t="shared" si="20"/>
        <v>0</v>
      </c>
      <c r="J42" s="195">
        <f t="shared" ref="J42:J44" si="21">SUM(D42:I42)</f>
        <v>-14075724.309505019</v>
      </c>
      <c r="K42" s="222" t="b">
        <f>ROUND(J42,0)=ROUND(SUM(J14:J16),0)</f>
        <v>1</v>
      </c>
      <c r="L42" s="220"/>
    </row>
    <row r="43" spans="1:22" ht="15" thickBot="1" x14ac:dyDescent="0.4">
      <c r="A43" s="221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20"/>
    </row>
    <row r="44" spans="1:22" ht="15" thickBot="1" x14ac:dyDescent="0.4">
      <c r="A44" s="191" t="s">
        <v>348</v>
      </c>
      <c r="B44" s="192"/>
      <c r="C44" s="193"/>
      <c r="D44" s="196">
        <f t="shared" ref="D44:I44" si="22">D26</f>
        <v>-4761713.0513168257</v>
      </c>
      <c r="E44" s="196">
        <f t="shared" si="22"/>
        <v>-4494330.5616272045</v>
      </c>
      <c r="F44" s="196">
        <f t="shared" si="22"/>
        <v>-4515482.1577874823</v>
      </c>
      <c r="G44" s="196">
        <f t="shared" si="22"/>
        <v>-4326623.8113122685</v>
      </c>
      <c r="H44" s="196">
        <f t="shared" si="22"/>
        <v>-4104218.7462076056</v>
      </c>
      <c r="I44" s="196">
        <f t="shared" si="22"/>
        <v>-3922449.7753625498</v>
      </c>
      <c r="J44" s="195">
        <f t="shared" si="21"/>
        <v>-26124818.103613939</v>
      </c>
      <c r="K44" s="222" t="b">
        <f>ROUND(J44,0)=ROUND(J26,0)</f>
        <v>1</v>
      </c>
      <c r="L44" s="220"/>
    </row>
    <row r="45" spans="1:22" x14ac:dyDescent="0.35">
      <c r="A45" s="221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22" ht="15" thickBot="1" x14ac:dyDescent="0.4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</sheetData>
  <sheetProtection algorithmName="SHA-512" hashValue="JW6L7/2yPKJcXTEx+OXejAWOMP6keg/OoU0blvf/4A15qJlVckWKGiXsHL0dkrqlNVon+fDxj+pkJjtXdtNczw==" saltValue="Y5T45cWlTlZbdndH6fR3kw==" spinCount="100000" sheet="1" objects="1" scenarios="1"/>
  <conditionalFormatting sqref="K23:K27 K40 K42 K44">
    <cfRule type="cellIs" dxfId="23" priority="25" operator="equal">
      <formula>FALSE</formula>
    </cfRule>
    <cfRule type="cellIs" dxfId="22" priority="26" operator="equal">
      <formula>TRUE</formula>
    </cfRule>
    <cfRule type="cellIs" dxfId="21" priority="27" operator="equal">
      <formula>"TRUE"</formula>
    </cfRule>
    <cfRule type="cellIs" dxfId="20" priority="28" operator="equal">
      <formula>"""TRUE"""</formula>
    </cfRule>
  </conditionalFormatting>
  <conditionalFormatting sqref="V31">
    <cfRule type="cellIs" dxfId="19" priority="21" operator="equal">
      <formula>FALSE</formula>
    </cfRule>
    <cfRule type="cellIs" dxfId="18" priority="22" operator="equal">
      <formula>TRUE</formula>
    </cfRule>
    <cfRule type="cellIs" dxfId="17" priority="23" operator="equal">
      <formula>"TRUE"</formula>
    </cfRule>
    <cfRule type="cellIs" dxfId="16" priority="24" operator="equal">
      <formula>"""TRUE"""</formula>
    </cfRule>
  </conditionalFormatting>
  <conditionalFormatting sqref="V24">
    <cfRule type="cellIs" dxfId="15" priority="17" operator="equal">
      <formula>FALSE</formula>
    </cfRule>
    <cfRule type="cellIs" dxfId="14" priority="18" operator="equal">
      <formula>TRUE</formula>
    </cfRule>
    <cfRule type="cellIs" dxfId="13" priority="19" operator="equal">
      <formula>"TRUE"</formula>
    </cfRule>
    <cfRule type="cellIs" dxfId="12" priority="20" operator="equal">
      <formula>"""TRUE"""</formula>
    </cfRule>
  </conditionalFormatting>
  <conditionalFormatting sqref="V36">
    <cfRule type="cellIs" dxfId="11" priority="13" operator="equal">
      <formula>FALSE</formula>
    </cfRule>
    <cfRule type="cellIs" dxfId="10" priority="14" operator="equal">
      <formula>TRUE</formula>
    </cfRule>
    <cfRule type="cellIs" dxfId="9" priority="15" operator="equal">
      <formula>"TRUE"</formula>
    </cfRule>
    <cfRule type="cellIs" dxfId="8" priority="16" operator="equal">
      <formula>"""TRUE"""</formula>
    </cfRule>
  </conditionalFormatting>
  <conditionalFormatting sqref="AF16">
    <cfRule type="cellIs" dxfId="7" priority="9" operator="equal">
      <formula>FALSE</formula>
    </cfRule>
    <cfRule type="cellIs" dxfId="6" priority="10" operator="equal">
      <formula>TRUE</formula>
    </cfRule>
    <cfRule type="cellIs" dxfId="5" priority="11" operator="equal">
      <formula>"TRUE"</formula>
    </cfRule>
    <cfRule type="cellIs" dxfId="4" priority="12" operator="equal">
      <formula>"""TRUE"""</formula>
    </cfRule>
  </conditionalFormatting>
  <conditionalFormatting sqref="K37:K39">
    <cfRule type="cellIs" dxfId="3" priority="1" operator="equal">
      <formula>FALSE</formula>
    </cfRule>
    <cfRule type="cellIs" dxfId="2" priority="2" operator="equal">
      <formula>TRUE</formula>
    </cfRule>
    <cfRule type="cellIs" dxfId="1" priority="3" operator="equal">
      <formula>"TRUE"</formula>
    </cfRule>
    <cfRule type="cellIs" dxfId="0" priority="4" operator="equal">
      <formula>"""TRUE"""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"/>
  <sheetViews>
    <sheetView workbookViewId="0">
      <selection activeCell="P46" sqref="P46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>
      <selection activeCell="P46" sqref="P4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 Page</vt:lpstr>
      <vt:lpstr>Change Log</vt:lpstr>
      <vt:lpstr>Inputs</vt:lpstr>
      <vt:lpstr>Uncertainty Mechanism </vt:lpstr>
      <vt:lpstr>Summary</vt:lpstr>
      <vt:lpstr>Additional Tabs &gt;&gt;&gt;&gt;&gt;&gt;</vt:lpstr>
      <vt:lpstr>Approval Letters &gt;&gt;&gt;&gt;&gt;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Maeve McSparron</dc:creator>
  <cp:lastModifiedBy>Maeve McSparron</cp:lastModifiedBy>
  <dcterms:created xsi:type="dcterms:W3CDTF">2022-07-26T11:03:52Z</dcterms:created>
  <dcterms:modified xsi:type="dcterms:W3CDTF">2022-10-27T10:56:40Z</dcterms:modified>
</cp:coreProperties>
</file>