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ETWORK GROUP\Price Controls\GDNs GD23\41= Final Determination\Final Determination Web Publication\"/>
    </mc:Choice>
  </mc:AlternateContent>
  <bookViews>
    <workbookView xWindow="0" yWindow="0" windowWidth="28800" windowHeight="12450"/>
  </bookViews>
  <sheets>
    <sheet name="Title Page" sheetId="2" r:id="rId1"/>
    <sheet name="Change Log" sheetId="3" r:id="rId2"/>
    <sheet name="Inputs" sheetId="4" r:id="rId3"/>
    <sheet name="Uncertainty Mechanism " sheetId="5" r:id="rId4"/>
    <sheet name="Summary" sheetId="6" r:id="rId5"/>
    <sheet name="Additional Tabs &gt;&gt;&gt;&gt;&gt;&gt;" sheetId="7" r:id="rId6"/>
    <sheet name="Approval Letters &gt;&gt;&gt;&gt;&gt;" sheetId="8" r:id="rId7"/>
  </sheets>
  <definedNames>
    <definedName name="_xlnm._FilterDatabase" localSheetId="3" hidden="1">'Uncertainty Mechanism '!$A$4:$R$546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6" l="1"/>
  <c r="AE12" i="6"/>
  <c r="AE13" i="6"/>
  <c r="AE14" i="6"/>
  <c r="AE15" i="6"/>
  <c r="Z9" i="6"/>
  <c r="AA9" i="6"/>
  <c r="AB9" i="6"/>
  <c r="AC9" i="6"/>
  <c r="AD9" i="6"/>
  <c r="Z12" i="6"/>
  <c r="AA12" i="6"/>
  <c r="AB12" i="6"/>
  <c r="AC12" i="6"/>
  <c r="AD12" i="6"/>
  <c r="Z13" i="6"/>
  <c r="AA13" i="6"/>
  <c r="AB13" i="6"/>
  <c r="AC13" i="6"/>
  <c r="AD13" i="6"/>
  <c r="Z14" i="6"/>
  <c r="AA14" i="6"/>
  <c r="AB14" i="6"/>
  <c r="AC14" i="6"/>
  <c r="AD14" i="6"/>
  <c r="Z15" i="6"/>
  <c r="AA15" i="6"/>
  <c r="AB15" i="6"/>
  <c r="AC15" i="6"/>
  <c r="AD15" i="6"/>
  <c r="Y15" i="6"/>
  <c r="Y14" i="6"/>
  <c r="Y13" i="6"/>
  <c r="Y12" i="6"/>
  <c r="Y9" i="6"/>
  <c r="P33" i="6"/>
  <c r="Q33" i="6"/>
  <c r="R33" i="6"/>
  <c r="S33" i="6"/>
  <c r="T33" i="6"/>
  <c r="O33" i="6"/>
  <c r="P5" i="6"/>
  <c r="Q5" i="6"/>
  <c r="R5" i="6"/>
  <c r="S5" i="6"/>
  <c r="T5" i="6"/>
  <c r="P6" i="6"/>
  <c r="Q6" i="6"/>
  <c r="R6" i="6"/>
  <c r="S6" i="6"/>
  <c r="T6" i="6"/>
  <c r="P9" i="6"/>
  <c r="Q9" i="6"/>
  <c r="R9" i="6"/>
  <c r="S9" i="6"/>
  <c r="T9" i="6"/>
  <c r="P10" i="6"/>
  <c r="Q10" i="6"/>
  <c r="R10" i="6"/>
  <c r="S10" i="6"/>
  <c r="T10" i="6"/>
  <c r="P13" i="6"/>
  <c r="Q13" i="6"/>
  <c r="R13" i="6"/>
  <c r="S13" i="6"/>
  <c r="T13" i="6"/>
  <c r="P14" i="6"/>
  <c r="Q14" i="6"/>
  <c r="R14" i="6"/>
  <c r="S14" i="6"/>
  <c r="T14" i="6"/>
  <c r="P15" i="6"/>
  <c r="Q15" i="6"/>
  <c r="R15" i="6"/>
  <c r="S15" i="6"/>
  <c r="T15" i="6"/>
  <c r="P16" i="6"/>
  <c r="Q16" i="6"/>
  <c r="R16" i="6"/>
  <c r="S16" i="6"/>
  <c r="T16" i="6"/>
  <c r="P17" i="6"/>
  <c r="Q17" i="6"/>
  <c r="R17" i="6"/>
  <c r="S17" i="6"/>
  <c r="T17" i="6"/>
  <c r="P18" i="6"/>
  <c r="Q18" i="6"/>
  <c r="R18" i="6"/>
  <c r="S18" i="6"/>
  <c r="T18" i="6"/>
  <c r="P19" i="6"/>
  <c r="Q19" i="6"/>
  <c r="R19" i="6"/>
  <c r="S19" i="6"/>
  <c r="T19" i="6"/>
  <c r="P20" i="6"/>
  <c r="Q20" i="6"/>
  <c r="R20" i="6"/>
  <c r="S20" i="6"/>
  <c r="T20" i="6"/>
  <c r="P21" i="6"/>
  <c r="Q21" i="6"/>
  <c r="R21" i="6"/>
  <c r="S21" i="6"/>
  <c r="T21" i="6"/>
  <c r="O10" i="6"/>
  <c r="O9" i="6"/>
  <c r="O6" i="6"/>
  <c r="O5" i="6"/>
  <c r="O21" i="6"/>
  <c r="O20" i="6"/>
  <c r="O19" i="6"/>
  <c r="O18" i="6"/>
  <c r="U18" i="6" s="1"/>
  <c r="O17" i="6"/>
  <c r="O16" i="6"/>
  <c r="O15" i="6"/>
  <c r="U15" i="6" s="1"/>
  <c r="O14" i="6"/>
  <c r="O13" i="6"/>
  <c r="U19" i="6" l="1"/>
  <c r="U20" i="6"/>
  <c r="U21" i="6"/>
  <c r="U14" i="6"/>
  <c r="U16" i="6"/>
  <c r="U17" i="6"/>
  <c r="U13" i="6"/>
  <c r="F449" i="5" l="1"/>
  <c r="G449" i="5"/>
  <c r="H449" i="5"/>
  <c r="I449" i="5"/>
  <c r="J449" i="5"/>
  <c r="F450" i="5"/>
  <c r="G450" i="5"/>
  <c r="H450" i="5"/>
  <c r="I450" i="5"/>
  <c r="J450" i="5"/>
  <c r="F453" i="5"/>
  <c r="G453" i="5"/>
  <c r="H453" i="5"/>
  <c r="I453" i="5"/>
  <c r="J453" i="5"/>
  <c r="F454" i="5"/>
  <c r="G454" i="5"/>
  <c r="H454" i="5"/>
  <c r="I454" i="5"/>
  <c r="J454" i="5"/>
  <c r="F455" i="5"/>
  <c r="G455" i="5"/>
  <c r="H455" i="5"/>
  <c r="I455" i="5"/>
  <c r="J455" i="5"/>
  <c r="F457" i="5"/>
  <c r="G457" i="5"/>
  <c r="H457" i="5"/>
  <c r="I457" i="5"/>
  <c r="J457" i="5"/>
  <c r="F458" i="5"/>
  <c r="G458" i="5"/>
  <c r="H458" i="5"/>
  <c r="I458" i="5"/>
  <c r="J458" i="5"/>
  <c r="F461" i="5"/>
  <c r="G461" i="5"/>
  <c r="H461" i="5"/>
  <c r="I461" i="5"/>
  <c r="J461" i="5"/>
  <c r="F462" i="5"/>
  <c r="G462" i="5"/>
  <c r="H462" i="5"/>
  <c r="I462" i="5"/>
  <c r="J462" i="5"/>
  <c r="F463" i="5"/>
  <c r="G463" i="5"/>
  <c r="H463" i="5"/>
  <c r="I463" i="5"/>
  <c r="J463" i="5"/>
  <c r="F465" i="5"/>
  <c r="G465" i="5"/>
  <c r="H465" i="5"/>
  <c r="I465" i="5"/>
  <c r="J465" i="5"/>
  <c r="F466" i="5"/>
  <c r="G466" i="5"/>
  <c r="H466" i="5"/>
  <c r="I466" i="5"/>
  <c r="J466" i="5"/>
  <c r="F467" i="5"/>
  <c r="G467" i="5"/>
  <c r="H467" i="5"/>
  <c r="I467" i="5"/>
  <c r="J467" i="5"/>
  <c r="F468" i="5"/>
  <c r="G468" i="5"/>
  <c r="H468" i="5"/>
  <c r="I468" i="5"/>
  <c r="J468" i="5"/>
  <c r="F469" i="5"/>
  <c r="G469" i="5"/>
  <c r="H469" i="5"/>
  <c r="I469" i="5"/>
  <c r="J469" i="5"/>
  <c r="F470" i="5"/>
  <c r="G470" i="5"/>
  <c r="H470" i="5"/>
  <c r="I470" i="5"/>
  <c r="J470" i="5"/>
  <c r="F471" i="5"/>
  <c r="G471" i="5"/>
  <c r="H471" i="5"/>
  <c r="I471" i="5"/>
  <c r="J471" i="5"/>
  <c r="F472" i="5"/>
  <c r="G472" i="5"/>
  <c r="H472" i="5"/>
  <c r="I472" i="5"/>
  <c r="J472" i="5"/>
  <c r="F473" i="5"/>
  <c r="G473" i="5"/>
  <c r="H473" i="5"/>
  <c r="I473" i="5"/>
  <c r="J473" i="5"/>
  <c r="F474" i="5"/>
  <c r="G474" i="5"/>
  <c r="H474" i="5"/>
  <c r="I474" i="5"/>
  <c r="J474" i="5"/>
  <c r="F475" i="5"/>
  <c r="G475" i="5"/>
  <c r="H475" i="5"/>
  <c r="I475" i="5"/>
  <c r="J475" i="5"/>
  <c r="E475" i="5"/>
  <c r="E474" i="5"/>
  <c r="E473" i="5"/>
  <c r="E472" i="5"/>
  <c r="E471" i="5"/>
  <c r="E470" i="5"/>
  <c r="E469" i="5"/>
  <c r="E468" i="5"/>
  <c r="E467" i="5"/>
  <c r="E466" i="5"/>
  <c r="E465" i="5"/>
  <c r="E463" i="5"/>
  <c r="E462" i="5"/>
  <c r="E461" i="5"/>
  <c r="E458" i="5"/>
  <c r="E457" i="5"/>
  <c r="E455" i="5"/>
  <c r="E454" i="5"/>
  <c r="E453" i="5"/>
  <c r="E450" i="5"/>
  <c r="E449" i="5"/>
  <c r="F8" i="5" l="1"/>
  <c r="G8" i="5"/>
  <c r="H8" i="5"/>
  <c r="I8" i="5"/>
  <c r="J8" i="5"/>
  <c r="E8" i="5"/>
  <c r="G121" i="5"/>
  <c r="E413" i="4"/>
  <c r="F413" i="4"/>
  <c r="G413" i="4"/>
  <c r="H413" i="4"/>
  <c r="I413" i="4"/>
  <c r="J413" i="4"/>
  <c r="E414" i="4"/>
  <c r="F414" i="4"/>
  <c r="G414" i="4"/>
  <c r="H414" i="4"/>
  <c r="I414" i="4"/>
  <c r="J414" i="4"/>
  <c r="E415" i="4"/>
  <c r="F415" i="4"/>
  <c r="G415" i="4"/>
  <c r="H415" i="4"/>
  <c r="I415" i="4"/>
  <c r="J415" i="4"/>
  <c r="E411" i="4"/>
  <c r="E121" i="5" s="1"/>
  <c r="F411" i="4"/>
  <c r="F121" i="5" s="1"/>
  <c r="G411" i="4"/>
  <c r="G126" i="5" s="1"/>
  <c r="H411" i="4"/>
  <c r="H121" i="5" s="1"/>
  <c r="I411" i="4"/>
  <c r="I121" i="5" s="1"/>
  <c r="J411" i="4"/>
  <c r="J121" i="5" s="1"/>
  <c r="F126" i="5" l="1"/>
  <c r="E126" i="5"/>
  <c r="J126" i="5"/>
  <c r="I126" i="5"/>
  <c r="H126" i="5"/>
  <c r="E175" i="4"/>
  <c r="E176" i="4"/>
  <c r="E177" i="4"/>
  <c r="E50" i="5"/>
  <c r="E273" i="4" l="1"/>
  <c r="E276" i="4" s="1"/>
  <c r="E479" i="5" s="1"/>
  <c r="J273" i="4"/>
  <c r="I273" i="4"/>
  <c r="H273" i="4"/>
  <c r="H276" i="4" s="1"/>
  <c r="G273" i="4"/>
  <c r="F273" i="4"/>
  <c r="F276" i="4" l="1"/>
  <c r="G276" i="4"/>
  <c r="J276" i="4"/>
  <c r="I276" i="4"/>
  <c r="F569" i="4"/>
  <c r="F580" i="4" s="1"/>
  <c r="F581" i="4" s="1"/>
  <c r="G569" i="4"/>
  <c r="G570" i="4" s="1"/>
  <c r="H569" i="4"/>
  <c r="H570" i="4" s="1"/>
  <c r="I569" i="4"/>
  <c r="I570" i="4" s="1"/>
  <c r="J569" i="4"/>
  <c r="J580" i="4" s="1"/>
  <c r="J581" i="4" s="1"/>
  <c r="E569" i="4"/>
  <c r="E570" i="4" s="1"/>
  <c r="F565" i="4"/>
  <c r="F566" i="4" s="1"/>
  <c r="G565" i="4"/>
  <c r="G566" i="4" s="1"/>
  <c r="H565" i="4"/>
  <c r="H576" i="4" s="1"/>
  <c r="H577" i="4" s="1"/>
  <c r="I565" i="4"/>
  <c r="I576" i="4" s="1"/>
  <c r="I577" i="4" s="1"/>
  <c r="J565" i="4"/>
  <c r="J566" i="4" s="1"/>
  <c r="E565" i="4"/>
  <c r="E566" i="4" s="1"/>
  <c r="J570" i="4" l="1"/>
  <c r="G580" i="4"/>
  <c r="G581" i="4" s="1"/>
  <c r="E576" i="4"/>
  <c r="E577" i="4" s="1"/>
  <c r="I566" i="4"/>
  <c r="I580" i="4"/>
  <c r="I581" i="4" s="1"/>
  <c r="I583" i="4" s="1"/>
  <c r="I561" i="5" s="1"/>
  <c r="H566" i="4"/>
  <c r="H572" i="4" s="1"/>
  <c r="H560" i="5" s="1"/>
  <c r="J576" i="4"/>
  <c r="J577" i="4" s="1"/>
  <c r="J583" i="4" s="1"/>
  <c r="J561" i="5" s="1"/>
  <c r="H580" i="4"/>
  <c r="H581" i="4" s="1"/>
  <c r="H583" i="4" s="1"/>
  <c r="H561" i="5" s="1"/>
  <c r="F570" i="4"/>
  <c r="F572" i="4" s="1"/>
  <c r="F560" i="5" s="1"/>
  <c r="G576" i="4"/>
  <c r="G577" i="4" s="1"/>
  <c r="F576" i="4"/>
  <c r="F577" i="4" s="1"/>
  <c r="F583" i="4" s="1"/>
  <c r="F561" i="5" s="1"/>
  <c r="E580" i="4"/>
  <c r="E581" i="4" s="1"/>
  <c r="E583" i="4" s="1"/>
  <c r="E561" i="5" s="1"/>
  <c r="J572" i="4"/>
  <c r="J560" i="5" s="1"/>
  <c r="I572" i="4"/>
  <c r="I560" i="5" s="1"/>
  <c r="G572" i="4"/>
  <c r="G560" i="5" s="1"/>
  <c r="E572" i="4"/>
  <c r="E560" i="5" s="1"/>
  <c r="G583" i="4" l="1"/>
  <c r="G561" i="5" s="1"/>
  <c r="E490" i="4"/>
  <c r="D482" i="4"/>
  <c r="F482" i="4" l="1"/>
  <c r="G482" i="4"/>
  <c r="H482" i="4"/>
  <c r="I482" i="4"/>
  <c r="J482" i="4"/>
  <c r="E482" i="4"/>
  <c r="F552" i="5" l="1"/>
  <c r="G552" i="5"/>
  <c r="H552" i="5"/>
  <c r="I552" i="5"/>
  <c r="J552" i="5"/>
  <c r="H551" i="5"/>
  <c r="E552" i="5"/>
  <c r="F554" i="4"/>
  <c r="F551" i="5" s="1"/>
  <c r="G554" i="4"/>
  <c r="G551" i="5" s="1"/>
  <c r="H554" i="4"/>
  <c r="I554" i="4"/>
  <c r="I551" i="5" s="1"/>
  <c r="J554" i="4"/>
  <c r="J551" i="5" s="1"/>
  <c r="E554" i="4"/>
  <c r="E551" i="5" s="1"/>
  <c r="F490" i="4"/>
  <c r="G563" i="5" l="1"/>
  <c r="AA11" i="6" s="1"/>
  <c r="F563" i="5"/>
  <c r="Z11" i="6" s="1"/>
  <c r="H554" i="5"/>
  <c r="AB10" i="6" s="1"/>
  <c r="I563" i="5"/>
  <c r="AC11" i="6" s="1"/>
  <c r="E563" i="5"/>
  <c r="Y11" i="6" s="1"/>
  <c r="J563" i="5"/>
  <c r="AD11" i="6" s="1"/>
  <c r="F554" i="5"/>
  <c r="Z10" i="6" s="1"/>
  <c r="G554" i="5"/>
  <c r="AA10" i="6" s="1"/>
  <c r="J554" i="5"/>
  <c r="AD10" i="6" s="1"/>
  <c r="I554" i="5"/>
  <c r="AC10" i="6" s="1"/>
  <c r="E554" i="5"/>
  <c r="Y10" i="6" s="1"/>
  <c r="H563" i="5"/>
  <c r="AB11" i="6" s="1"/>
  <c r="F492" i="4"/>
  <c r="F491" i="5" s="1"/>
  <c r="H492" i="4"/>
  <c r="H491" i="5" s="1"/>
  <c r="J492" i="4"/>
  <c r="J491" i="5" s="1"/>
  <c r="E492" i="4"/>
  <c r="E491" i="5" s="1"/>
  <c r="G490" i="4"/>
  <c r="G492" i="4" s="1"/>
  <c r="G491" i="5" s="1"/>
  <c r="H490" i="4"/>
  <c r="I490" i="4"/>
  <c r="I492" i="4" s="1"/>
  <c r="I491" i="5" s="1"/>
  <c r="J490" i="4"/>
  <c r="F484" i="4"/>
  <c r="G484" i="4"/>
  <c r="H484" i="4"/>
  <c r="I484" i="4"/>
  <c r="I486" i="4" s="1"/>
  <c r="I490" i="5" s="1"/>
  <c r="J484" i="4"/>
  <c r="J486" i="4" s="1"/>
  <c r="J490" i="5" s="1"/>
  <c r="E484" i="4"/>
  <c r="E486" i="4" s="1"/>
  <c r="E490" i="5" s="1"/>
  <c r="AE11" i="6" l="1"/>
  <c r="AE10" i="6"/>
  <c r="G486" i="4"/>
  <c r="G490" i="5" s="1"/>
  <c r="H486" i="4"/>
  <c r="H490" i="5" s="1"/>
  <c r="F486" i="4"/>
  <c r="F490" i="5" s="1"/>
  <c r="J511" i="4" l="1"/>
  <c r="J520" i="4" s="1"/>
  <c r="I511" i="4"/>
  <c r="I520" i="4" s="1"/>
  <c r="H511" i="4"/>
  <c r="H520" i="4" s="1"/>
  <c r="G511" i="4"/>
  <c r="G520" i="4" s="1"/>
  <c r="F511" i="4"/>
  <c r="F520" i="4" s="1"/>
  <c r="E511" i="4"/>
  <c r="E520" i="4" s="1"/>
  <c r="F508" i="4"/>
  <c r="F517" i="4" s="1"/>
  <c r="G508" i="4"/>
  <c r="G517" i="4" s="1"/>
  <c r="H508" i="4"/>
  <c r="H517" i="4" s="1"/>
  <c r="I508" i="4"/>
  <c r="I517" i="4" s="1"/>
  <c r="J508" i="4"/>
  <c r="J517" i="4" s="1"/>
  <c r="E508" i="4"/>
  <c r="E517" i="4" s="1"/>
  <c r="J535" i="5" l="1"/>
  <c r="I535" i="5"/>
  <c r="H535" i="5"/>
  <c r="G535" i="5"/>
  <c r="F535" i="5"/>
  <c r="E535" i="5"/>
  <c r="J527" i="4"/>
  <c r="I527" i="4"/>
  <c r="H527" i="4"/>
  <c r="G527" i="4"/>
  <c r="F527" i="4"/>
  <c r="E527" i="4"/>
  <c r="J225" i="4"/>
  <c r="I225" i="4"/>
  <c r="H225" i="4"/>
  <c r="G225" i="4"/>
  <c r="F225" i="4"/>
  <c r="E225" i="4"/>
  <c r="F194" i="4" l="1"/>
  <c r="G194" i="4"/>
  <c r="H194" i="4"/>
  <c r="I194" i="4"/>
  <c r="J194" i="4"/>
  <c r="E194" i="4"/>
  <c r="F516" i="4" l="1"/>
  <c r="F518" i="4" s="1"/>
  <c r="F522" i="4" s="1"/>
  <c r="F518" i="5" s="1"/>
  <c r="G516" i="4"/>
  <c r="G518" i="4" s="1"/>
  <c r="G522" i="4" s="1"/>
  <c r="G518" i="5" s="1"/>
  <c r="H516" i="4"/>
  <c r="H518" i="4" s="1"/>
  <c r="H522" i="4" s="1"/>
  <c r="H518" i="5" s="1"/>
  <c r="I516" i="4"/>
  <c r="I518" i="4" s="1"/>
  <c r="I522" i="4" s="1"/>
  <c r="I518" i="5" s="1"/>
  <c r="J516" i="4"/>
  <c r="J518" i="4" s="1"/>
  <c r="J522" i="4" s="1"/>
  <c r="J518" i="5" s="1"/>
  <c r="E516" i="4"/>
  <c r="E518" i="4" s="1"/>
  <c r="E522" i="4" s="1"/>
  <c r="E518" i="5" s="1"/>
  <c r="F14" i="5" l="1"/>
  <c r="G14" i="5"/>
  <c r="H14" i="5"/>
  <c r="I14" i="5"/>
  <c r="J14" i="5"/>
  <c r="D16" i="6" l="1"/>
  <c r="E16" i="6"/>
  <c r="F16" i="6"/>
  <c r="G16" i="6"/>
  <c r="H16" i="6"/>
  <c r="I16" i="6"/>
  <c r="E173" i="4" l="1"/>
  <c r="E180" i="4" s="1"/>
  <c r="F173" i="4"/>
  <c r="G173" i="4"/>
  <c r="H173" i="4"/>
  <c r="I173" i="4"/>
  <c r="J173" i="4"/>
  <c r="F176" i="4"/>
  <c r="G176" i="4"/>
  <c r="H176" i="4"/>
  <c r="I176" i="4"/>
  <c r="J176" i="4"/>
  <c r="F177" i="4"/>
  <c r="G177" i="4"/>
  <c r="H177" i="4"/>
  <c r="I177" i="4"/>
  <c r="J177" i="4"/>
  <c r="F175" i="4"/>
  <c r="G175" i="4"/>
  <c r="H175" i="4"/>
  <c r="I175" i="4"/>
  <c r="J175" i="4"/>
  <c r="J50" i="5" s="1"/>
  <c r="I50" i="5" l="1"/>
  <c r="H50" i="5"/>
  <c r="G50" i="5"/>
  <c r="F50" i="5"/>
  <c r="G180" i="4"/>
  <c r="F180" i="4"/>
  <c r="I180" i="4"/>
  <c r="J180" i="4"/>
  <c r="H180" i="4"/>
  <c r="E209" i="4" l="1"/>
  <c r="G168" i="4" l="1"/>
  <c r="J168" i="4"/>
  <c r="I168" i="4"/>
  <c r="H168" i="4"/>
  <c r="F168" i="4"/>
  <c r="E168" i="4"/>
  <c r="AE8" i="6"/>
  <c r="T35" i="6"/>
  <c r="S35" i="6"/>
  <c r="R35" i="6"/>
  <c r="Q35" i="6"/>
  <c r="P35" i="6"/>
  <c r="O35" i="6"/>
  <c r="I21" i="6"/>
  <c r="H21" i="6"/>
  <c r="G21" i="6"/>
  <c r="F21" i="6"/>
  <c r="E21" i="6"/>
  <c r="D21" i="6"/>
  <c r="I12" i="6"/>
  <c r="H12" i="6"/>
  <c r="G12" i="6"/>
  <c r="F12" i="6"/>
  <c r="E12" i="6"/>
  <c r="D12" i="6"/>
  <c r="U10" i="6"/>
  <c r="I7" i="6"/>
  <c r="H7" i="6"/>
  <c r="G7" i="6"/>
  <c r="F7" i="6"/>
  <c r="E7" i="6"/>
  <c r="D7" i="6"/>
  <c r="U6" i="6"/>
  <c r="I3" i="6"/>
  <c r="H3" i="6"/>
  <c r="G3" i="6"/>
  <c r="F3" i="6"/>
  <c r="E3" i="6"/>
  <c r="D3" i="6"/>
  <c r="J509" i="5"/>
  <c r="I509" i="5"/>
  <c r="H509" i="5"/>
  <c r="G509" i="5"/>
  <c r="F509" i="5"/>
  <c r="E509" i="5"/>
  <c r="J500" i="5"/>
  <c r="I500" i="5"/>
  <c r="H500" i="5"/>
  <c r="G500" i="5"/>
  <c r="F500" i="5"/>
  <c r="E500" i="5"/>
  <c r="J67" i="5"/>
  <c r="I67" i="5"/>
  <c r="H67" i="5"/>
  <c r="G67" i="5"/>
  <c r="F67" i="5"/>
  <c r="E67" i="5"/>
  <c r="J66" i="5"/>
  <c r="I66" i="5"/>
  <c r="H66" i="5"/>
  <c r="G66" i="5"/>
  <c r="F66" i="5"/>
  <c r="E66" i="5"/>
  <c r="E14" i="5"/>
  <c r="J4" i="5"/>
  <c r="I4" i="5"/>
  <c r="H4" i="5"/>
  <c r="G4" i="5"/>
  <c r="F4" i="5"/>
  <c r="E4" i="5"/>
  <c r="J509" i="4"/>
  <c r="J513" i="4" s="1"/>
  <c r="J517" i="5" s="1"/>
  <c r="I509" i="4"/>
  <c r="I513" i="4" s="1"/>
  <c r="I517" i="5" s="1"/>
  <c r="H509" i="4"/>
  <c r="H513" i="4" s="1"/>
  <c r="H517" i="5" s="1"/>
  <c r="G509" i="4"/>
  <c r="G513" i="4" s="1"/>
  <c r="G517" i="5" s="1"/>
  <c r="F509" i="4"/>
  <c r="F513" i="4" s="1"/>
  <c r="F517" i="5" s="1"/>
  <c r="E509" i="4"/>
  <c r="E513" i="4" s="1"/>
  <c r="E517" i="5" s="1"/>
  <c r="V501" i="4"/>
  <c r="J501" i="4" s="1"/>
  <c r="J508" i="5" s="1"/>
  <c r="U501" i="4"/>
  <c r="I501" i="4" s="1"/>
  <c r="I508" i="5" s="1"/>
  <c r="T501" i="4"/>
  <c r="H501" i="4" s="1"/>
  <c r="H508" i="5" s="1"/>
  <c r="S501" i="4"/>
  <c r="G501" i="4" s="1"/>
  <c r="G508" i="5" s="1"/>
  <c r="R501" i="4"/>
  <c r="F501" i="4" s="1"/>
  <c r="F508" i="5" s="1"/>
  <c r="E501" i="4"/>
  <c r="E508" i="5" s="1"/>
  <c r="J496" i="4"/>
  <c r="J499" i="5" s="1"/>
  <c r="I496" i="4"/>
  <c r="I499" i="5" s="1"/>
  <c r="H496" i="4"/>
  <c r="H499" i="5" s="1"/>
  <c r="G496" i="4"/>
  <c r="G499" i="5" s="1"/>
  <c r="F496" i="4"/>
  <c r="F499" i="5" s="1"/>
  <c r="E496" i="4"/>
  <c r="E499" i="5" s="1"/>
  <c r="J475" i="4"/>
  <c r="I475" i="4"/>
  <c r="H475" i="4"/>
  <c r="G475" i="4"/>
  <c r="F475" i="4"/>
  <c r="E475" i="4"/>
  <c r="J474" i="4"/>
  <c r="I474" i="4"/>
  <c r="H474" i="4"/>
  <c r="G474" i="4"/>
  <c r="F474" i="4"/>
  <c r="E474" i="4"/>
  <c r="J473" i="4"/>
  <c r="I473" i="4"/>
  <c r="H473" i="4"/>
  <c r="G473" i="4"/>
  <c r="F473" i="4"/>
  <c r="E473" i="4"/>
  <c r="J472" i="4"/>
  <c r="I472" i="4"/>
  <c r="H472" i="4"/>
  <c r="G472" i="4"/>
  <c r="F472" i="4"/>
  <c r="E472" i="4"/>
  <c r="J471" i="4"/>
  <c r="I471" i="4"/>
  <c r="H471" i="4"/>
  <c r="G471" i="4"/>
  <c r="F471" i="4"/>
  <c r="E471" i="4"/>
  <c r="J470" i="4"/>
  <c r="I470" i="4"/>
  <c r="H470" i="4"/>
  <c r="G470" i="4"/>
  <c r="F470" i="4"/>
  <c r="E470" i="4"/>
  <c r="J469" i="4"/>
  <c r="I469" i="4"/>
  <c r="H469" i="4"/>
  <c r="G469" i="4"/>
  <c r="F469" i="4"/>
  <c r="E469" i="4"/>
  <c r="J468" i="4"/>
  <c r="I468" i="4"/>
  <c r="H468" i="4"/>
  <c r="G468" i="4"/>
  <c r="F468" i="4"/>
  <c r="E468" i="4"/>
  <c r="J467" i="4"/>
  <c r="I467" i="4"/>
  <c r="H467" i="4"/>
  <c r="G467" i="4"/>
  <c r="F467" i="4"/>
  <c r="E467" i="4"/>
  <c r="J466" i="4"/>
  <c r="I466" i="4"/>
  <c r="H466" i="4"/>
  <c r="G466" i="4"/>
  <c r="F466" i="4"/>
  <c r="E466" i="4"/>
  <c r="J465" i="4"/>
  <c r="I465" i="4"/>
  <c r="H465" i="4"/>
  <c r="G465" i="4"/>
  <c r="F465" i="4"/>
  <c r="E465" i="4"/>
  <c r="J464" i="4"/>
  <c r="I464" i="4"/>
  <c r="H464" i="4"/>
  <c r="G464" i="4"/>
  <c r="F464" i="4"/>
  <c r="E464" i="4"/>
  <c r="J463" i="4"/>
  <c r="I463" i="4"/>
  <c r="H463" i="4"/>
  <c r="G463" i="4"/>
  <c r="F463" i="4"/>
  <c r="E463" i="4"/>
  <c r="J462" i="4"/>
  <c r="I462" i="4"/>
  <c r="H462" i="4"/>
  <c r="G462" i="4"/>
  <c r="F462" i="4"/>
  <c r="J460" i="4"/>
  <c r="I460" i="4"/>
  <c r="H460" i="4"/>
  <c r="G460" i="4"/>
  <c r="F460" i="4"/>
  <c r="E460" i="4"/>
  <c r="J459" i="4"/>
  <c r="I459" i="4"/>
  <c r="H459" i="4"/>
  <c r="G459" i="4"/>
  <c r="F459" i="4"/>
  <c r="E459" i="4"/>
  <c r="J458" i="4"/>
  <c r="I458" i="4"/>
  <c r="H458" i="4"/>
  <c r="G458" i="4"/>
  <c r="F458" i="4"/>
  <c r="E458" i="4"/>
  <c r="J457" i="4"/>
  <c r="I457" i="4"/>
  <c r="H457" i="4"/>
  <c r="G457" i="4"/>
  <c r="F457" i="4"/>
  <c r="E457" i="4"/>
  <c r="J456" i="4"/>
  <c r="I456" i="4"/>
  <c r="H456" i="4"/>
  <c r="G456" i="4"/>
  <c r="F456" i="4"/>
  <c r="E456" i="4"/>
  <c r="J455" i="4"/>
  <c r="I455" i="4"/>
  <c r="H455" i="4"/>
  <c r="G455" i="4"/>
  <c r="F455" i="4"/>
  <c r="E455" i="4"/>
  <c r="J454" i="4"/>
  <c r="I454" i="4"/>
  <c r="H454" i="4"/>
  <c r="G454" i="4"/>
  <c r="F454" i="4"/>
  <c r="E454" i="4"/>
  <c r="J453" i="4"/>
  <c r="I453" i="4"/>
  <c r="H453" i="4"/>
  <c r="G453" i="4"/>
  <c r="F453" i="4"/>
  <c r="E453" i="4"/>
  <c r="J452" i="4"/>
  <c r="I452" i="4"/>
  <c r="H452" i="4"/>
  <c r="G452" i="4"/>
  <c r="F452" i="4"/>
  <c r="E452" i="4"/>
  <c r="J451" i="4"/>
  <c r="I451" i="4"/>
  <c r="H451" i="4"/>
  <c r="G451" i="4"/>
  <c r="F451" i="4"/>
  <c r="E451" i="4"/>
  <c r="J450" i="4"/>
  <c r="I450" i="4"/>
  <c r="H450" i="4"/>
  <c r="G450" i="4"/>
  <c r="F450" i="4"/>
  <c r="E450" i="4"/>
  <c r="J449" i="4"/>
  <c r="I449" i="4"/>
  <c r="H449" i="4"/>
  <c r="G449" i="4"/>
  <c r="F449" i="4"/>
  <c r="E449" i="4"/>
  <c r="J448" i="4"/>
  <c r="I448" i="4"/>
  <c r="H448" i="4"/>
  <c r="G448" i="4"/>
  <c r="F448" i="4"/>
  <c r="E448" i="4"/>
  <c r="J446" i="4"/>
  <c r="I446" i="4"/>
  <c r="H446" i="4"/>
  <c r="G446" i="4"/>
  <c r="F446" i="4"/>
  <c r="E446" i="4"/>
  <c r="J445" i="4"/>
  <c r="I445" i="4"/>
  <c r="H445" i="4"/>
  <c r="G445" i="4"/>
  <c r="F445" i="4"/>
  <c r="E445" i="4"/>
  <c r="J444" i="4"/>
  <c r="I444" i="4"/>
  <c r="H444" i="4"/>
  <c r="G444" i="4"/>
  <c r="F444" i="4"/>
  <c r="E444" i="4"/>
  <c r="J443" i="4"/>
  <c r="I443" i="4"/>
  <c r="H443" i="4"/>
  <c r="G443" i="4"/>
  <c r="F443" i="4"/>
  <c r="E443" i="4"/>
  <c r="J442" i="4"/>
  <c r="I442" i="4"/>
  <c r="H442" i="4"/>
  <c r="G442" i="4"/>
  <c r="F442" i="4"/>
  <c r="E442" i="4"/>
  <c r="J441" i="4"/>
  <c r="I441" i="4"/>
  <c r="H441" i="4"/>
  <c r="G441" i="4"/>
  <c r="F441" i="4"/>
  <c r="E441" i="4"/>
  <c r="J440" i="4"/>
  <c r="I440" i="4"/>
  <c r="H440" i="4"/>
  <c r="G440" i="4"/>
  <c r="F440" i="4"/>
  <c r="E440" i="4"/>
  <c r="J439" i="4"/>
  <c r="I439" i="4"/>
  <c r="H439" i="4"/>
  <c r="G439" i="4"/>
  <c r="F439" i="4"/>
  <c r="E439" i="4"/>
  <c r="J438" i="4"/>
  <c r="I438" i="4"/>
  <c r="H438" i="4"/>
  <c r="G438" i="4"/>
  <c r="F438" i="4"/>
  <c r="E438" i="4"/>
  <c r="J437" i="4"/>
  <c r="I437" i="4"/>
  <c r="H437" i="4"/>
  <c r="G437" i="4"/>
  <c r="F437" i="4"/>
  <c r="E437" i="4"/>
  <c r="J436" i="4"/>
  <c r="I436" i="4"/>
  <c r="H436" i="4"/>
  <c r="G436" i="4"/>
  <c r="F436" i="4"/>
  <c r="E436" i="4"/>
  <c r="J435" i="4"/>
  <c r="I435" i="4"/>
  <c r="H435" i="4"/>
  <c r="G435" i="4"/>
  <c r="F435" i="4"/>
  <c r="E435" i="4"/>
  <c r="J434" i="4"/>
  <c r="I434" i="4"/>
  <c r="H434" i="4"/>
  <c r="G434" i="4"/>
  <c r="F434" i="4"/>
  <c r="E434" i="4"/>
  <c r="J432" i="4"/>
  <c r="I432" i="4"/>
  <c r="H432" i="4"/>
  <c r="H208" i="5" s="1"/>
  <c r="G432" i="4"/>
  <c r="F432" i="4"/>
  <c r="E432" i="4"/>
  <c r="J431" i="4"/>
  <c r="I431" i="4"/>
  <c r="H431" i="4"/>
  <c r="G431" i="4"/>
  <c r="F431" i="4"/>
  <c r="E431" i="4"/>
  <c r="J430" i="4"/>
  <c r="I430" i="4"/>
  <c r="H430" i="4"/>
  <c r="G430" i="4"/>
  <c r="G206" i="5" s="1"/>
  <c r="F430" i="4"/>
  <c r="E430" i="4"/>
  <c r="J429" i="4"/>
  <c r="I429" i="4"/>
  <c r="H429" i="4"/>
  <c r="G429" i="4"/>
  <c r="F429" i="4"/>
  <c r="E429" i="4"/>
  <c r="J428" i="4"/>
  <c r="I428" i="4"/>
  <c r="H428" i="4"/>
  <c r="G428" i="4"/>
  <c r="F428" i="4"/>
  <c r="E428" i="4"/>
  <c r="J427" i="4"/>
  <c r="I427" i="4"/>
  <c r="H427" i="4"/>
  <c r="G427" i="4"/>
  <c r="F427" i="4"/>
  <c r="E427" i="4"/>
  <c r="J426" i="4"/>
  <c r="I426" i="4"/>
  <c r="H426" i="4"/>
  <c r="H218" i="5" s="1"/>
  <c r="G426" i="4"/>
  <c r="F426" i="4"/>
  <c r="E426" i="4"/>
  <c r="J425" i="4"/>
  <c r="I425" i="4"/>
  <c r="H425" i="4"/>
  <c r="G425" i="4"/>
  <c r="F425" i="4"/>
  <c r="E425" i="4"/>
  <c r="J424" i="4"/>
  <c r="I424" i="4"/>
  <c r="H424" i="4"/>
  <c r="H200" i="5" s="1"/>
  <c r="G424" i="4"/>
  <c r="F424" i="4"/>
  <c r="E424" i="4"/>
  <c r="J423" i="4"/>
  <c r="I423" i="4"/>
  <c r="H423" i="4"/>
  <c r="G423" i="4"/>
  <c r="F423" i="4"/>
  <c r="E423" i="4"/>
  <c r="J422" i="4"/>
  <c r="I422" i="4"/>
  <c r="H422" i="4"/>
  <c r="G422" i="4"/>
  <c r="F422" i="4"/>
  <c r="E422" i="4"/>
  <c r="J421" i="4"/>
  <c r="I421" i="4"/>
  <c r="H421" i="4"/>
  <c r="G421" i="4"/>
  <c r="F421" i="4"/>
  <c r="E421" i="4"/>
  <c r="J420" i="4"/>
  <c r="I420" i="4"/>
  <c r="H420" i="4"/>
  <c r="G420" i="4"/>
  <c r="F420" i="4"/>
  <c r="E420" i="4"/>
  <c r="J418" i="4"/>
  <c r="I418" i="4"/>
  <c r="H418" i="4"/>
  <c r="G418" i="4"/>
  <c r="F418" i="4"/>
  <c r="E418" i="4"/>
  <c r="J417" i="4"/>
  <c r="I417" i="4"/>
  <c r="H417" i="4"/>
  <c r="G417" i="4"/>
  <c r="F417" i="4"/>
  <c r="E417" i="4"/>
  <c r="J416" i="4"/>
  <c r="I416" i="4"/>
  <c r="H416" i="4"/>
  <c r="G416" i="4"/>
  <c r="F416" i="4"/>
  <c r="E416" i="4"/>
  <c r="J412" i="4"/>
  <c r="I412" i="4"/>
  <c r="H412" i="4"/>
  <c r="G412" i="4"/>
  <c r="F412" i="4"/>
  <c r="E412" i="4"/>
  <c r="J410" i="4"/>
  <c r="I410" i="4"/>
  <c r="H410" i="4"/>
  <c r="G410" i="4"/>
  <c r="F410" i="4"/>
  <c r="E410" i="4"/>
  <c r="J408" i="4"/>
  <c r="I408" i="4"/>
  <c r="H408" i="4"/>
  <c r="G408" i="4"/>
  <c r="F408" i="4"/>
  <c r="E408" i="4"/>
  <c r="J407" i="4"/>
  <c r="I407" i="4"/>
  <c r="H407" i="4"/>
  <c r="G407" i="4"/>
  <c r="F407" i="4"/>
  <c r="E407" i="4"/>
  <c r="J406" i="4"/>
  <c r="I406" i="4"/>
  <c r="H406" i="4"/>
  <c r="G406" i="4"/>
  <c r="F406" i="4"/>
  <c r="E406" i="4"/>
  <c r="J405" i="4"/>
  <c r="I405" i="4"/>
  <c r="H405" i="4"/>
  <c r="G405" i="4"/>
  <c r="F405" i="4"/>
  <c r="E405" i="4"/>
  <c r="J404" i="4"/>
  <c r="I404" i="4"/>
  <c r="H404" i="4"/>
  <c r="G404" i="4"/>
  <c r="F404" i="4"/>
  <c r="E404" i="4"/>
  <c r="J402" i="4"/>
  <c r="I402" i="4"/>
  <c r="H402" i="4"/>
  <c r="G402" i="4"/>
  <c r="F402" i="4"/>
  <c r="E402" i="4"/>
  <c r="J401" i="4"/>
  <c r="I401" i="4"/>
  <c r="H401" i="4"/>
  <c r="G401" i="4"/>
  <c r="F401" i="4"/>
  <c r="E401" i="4"/>
  <c r="J399" i="4"/>
  <c r="I399" i="4"/>
  <c r="H399" i="4"/>
  <c r="G399" i="4"/>
  <c r="F399" i="4"/>
  <c r="E399" i="4"/>
  <c r="J398" i="4"/>
  <c r="I398" i="4"/>
  <c r="H398" i="4"/>
  <c r="G398" i="4"/>
  <c r="F398" i="4"/>
  <c r="E398" i="4"/>
  <c r="J397" i="4"/>
  <c r="I397" i="4"/>
  <c r="H397" i="4"/>
  <c r="G397" i="4"/>
  <c r="F397" i="4"/>
  <c r="E397" i="4"/>
  <c r="J396" i="4"/>
  <c r="I396" i="4"/>
  <c r="H396" i="4"/>
  <c r="G396" i="4"/>
  <c r="F396" i="4"/>
  <c r="E396" i="4"/>
  <c r="J395" i="4"/>
  <c r="I395" i="4"/>
  <c r="H395" i="4"/>
  <c r="G395" i="4"/>
  <c r="F395" i="4"/>
  <c r="E395" i="4"/>
  <c r="J394" i="4"/>
  <c r="I394" i="4"/>
  <c r="H394" i="4"/>
  <c r="G394" i="4"/>
  <c r="F394" i="4"/>
  <c r="E394" i="4"/>
  <c r="J393" i="4"/>
  <c r="I393" i="4"/>
  <c r="H393" i="4"/>
  <c r="G393" i="4"/>
  <c r="F393" i="4"/>
  <c r="E393" i="4"/>
  <c r="J392" i="4"/>
  <c r="I392" i="4"/>
  <c r="H392" i="4"/>
  <c r="G392" i="4"/>
  <c r="F392" i="4"/>
  <c r="E392" i="4"/>
  <c r="J391" i="4"/>
  <c r="I391" i="4"/>
  <c r="H391" i="4"/>
  <c r="G391" i="4"/>
  <c r="F391" i="4"/>
  <c r="E391" i="4"/>
  <c r="J390" i="4"/>
  <c r="I390" i="4"/>
  <c r="H390" i="4"/>
  <c r="G390" i="4"/>
  <c r="F390" i="4"/>
  <c r="E390" i="4"/>
  <c r="J389" i="4"/>
  <c r="I389" i="4"/>
  <c r="H389" i="4"/>
  <c r="G389" i="4"/>
  <c r="F389" i="4"/>
  <c r="E389" i="4"/>
  <c r="J388" i="4"/>
  <c r="I388" i="4"/>
  <c r="H388" i="4"/>
  <c r="G388" i="4"/>
  <c r="F388" i="4"/>
  <c r="E388" i="4"/>
  <c r="J387" i="4"/>
  <c r="I387" i="4"/>
  <c r="H387" i="4"/>
  <c r="G387" i="4"/>
  <c r="F387" i="4"/>
  <c r="E387" i="4"/>
  <c r="J386" i="4"/>
  <c r="I386" i="4"/>
  <c r="H386" i="4"/>
  <c r="G386" i="4"/>
  <c r="F386" i="4"/>
  <c r="E386" i="4"/>
  <c r="J384" i="4"/>
  <c r="I384" i="4"/>
  <c r="H384" i="4"/>
  <c r="G384" i="4"/>
  <c r="F384" i="4"/>
  <c r="E384" i="4"/>
  <c r="J383" i="4"/>
  <c r="I383" i="4"/>
  <c r="H383" i="4"/>
  <c r="G383" i="4"/>
  <c r="F383" i="4"/>
  <c r="E383" i="4"/>
  <c r="J382" i="4"/>
  <c r="I382" i="4"/>
  <c r="H382" i="4"/>
  <c r="G382" i="4"/>
  <c r="F382" i="4"/>
  <c r="E382" i="4"/>
  <c r="J381" i="4"/>
  <c r="I381" i="4"/>
  <c r="H381" i="4"/>
  <c r="G381" i="4"/>
  <c r="F381" i="4"/>
  <c r="E381" i="4"/>
  <c r="J380" i="4"/>
  <c r="I380" i="4"/>
  <c r="H380" i="4"/>
  <c r="G380" i="4"/>
  <c r="F380" i="4"/>
  <c r="E380" i="4"/>
  <c r="J379" i="4"/>
  <c r="I379" i="4"/>
  <c r="H379" i="4"/>
  <c r="G379" i="4"/>
  <c r="F379" i="4"/>
  <c r="E379" i="4"/>
  <c r="J378" i="4"/>
  <c r="I378" i="4"/>
  <c r="H378" i="4"/>
  <c r="G378" i="4"/>
  <c r="F378" i="4"/>
  <c r="E378" i="4"/>
  <c r="J377" i="4"/>
  <c r="I377" i="4"/>
  <c r="H377" i="4"/>
  <c r="G377" i="4"/>
  <c r="F377" i="4"/>
  <c r="E377" i="4"/>
  <c r="J376" i="4"/>
  <c r="I376" i="4"/>
  <c r="H376" i="4"/>
  <c r="G376" i="4"/>
  <c r="F376" i="4"/>
  <c r="E376" i="4"/>
  <c r="J375" i="4"/>
  <c r="I375" i="4"/>
  <c r="H375" i="4"/>
  <c r="G375" i="4"/>
  <c r="F375" i="4"/>
  <c r="E375" i="4"/>
  <c r="J374" i="4"/>
  <c r="I374" i="4"/>
  <c r="H374" i="4"/>
  <c r="G374" i="4"/>
  <c r="F374" i="4"/>
  <c r="E374" i="4"/>
  <c r="J373" i="4"/>
  <c r="I373" i="4"/>
  <c r="H373" i="4"/>
  <c r="G373" i="4"/>
  <c r="F373" i="4"/>
  <c r="E373" i="4"/>
  <c r="J372" i="4"/>
  <c r="I372" i="4"/>
  <c r="H372" i="4"/>
  <c r="G372" i="4"/>
  <c r="F372" i="4"/>
  <c r="E372" i="4"/>
  <c r="J371" i="4"/>
  <c r="I371" i="4"/>
  <c r="H371" i="4"/>
  <c r="G371" i="4"/>
  <c r="F371" i="4"/>
  <c r="E371" i="4"/>
  <c r="J479" i="5"/>
  <c r="I479" i="5"/>
  <c r="H479" i="5"/>
  <c r="G479" i="5"/>
  <c r="F479" i="5"/>
  <c r="J257" i="4"/>
  <c r="I257" i="4"/>
  <c r="H257" i="4"/>
  <c r="G257" i="4"/>
  <c r="F257" i="4"/>
  <c r="E257" i="4"/>
  <c r="J256" i="4"/>
  <c r="I256" i="4"/>
  <c r="H256" i="4"/>
  <c r="G256" i="4"/>
  <c r="F256" i="4"/>
  <c r="E256" i="4"/>
  <c r="J255" i="4"/>
  <c r="I255" i="4"/>
  <c r="H255" i="4"/>
  <c r="G255" i="4"/>
  <c r="F255" i="4"/>
  <c r="E255" i="4"/>
  <c r="J254" i="4"/>
  <c r="I254" i="4"/>
  <c r="H254" i="4"/>
  <c r="G254" i="4"/>
  <c r="F254" i="4"/>
  <c r="E254" i="4"/>
  <c r="J253" i="4"/>
  <c r="I253" i="4"/>
  <c r="H253" i="4"/>
  <c r="G253" i="4"/>
  <c r="F253" i="4"/>
  <c r="E253" i="4"/>
  <c r="J252" i="4"/>
  <c r="I252" i="4"/>
  <c r="H252" i="4"/>
  <c r="G252" i="4"/>
  <c r="F252" i="4"/>
  <c r="E252" i="4"/>
  <c r="J251" i="4"/>
  <c r="I251" i="4"/>
  <c r="H251" i="4"/>
  <c r="G251" i="4"/>
  <c r="F251" i="4"/>
  <c r="E251" i="4"/>
  <c r="J250" i="4"/>
  <c r="I250" i="4"/>
  <c r="H250" i="4"/>
  <c r="G250" i="4"/>
  <c r="F250" i="4"/>
  <c r="E250" i="4"/>
  <c r="J249" i="4"/>
  <c r="I249" i="4"/>
  <c r="H249" i="4"/>
  <c r="G249" i="4"/>
  <c r="F249" i="4"/>
  <c r="E249" i="4"/>
  <c r="J248" i="4"/>
  <c r="I248" i="4"/>
  <c r="H248" i="4"/>
  <c r="G248" i="4"/>
  <c r="F248" i="4"/>
  <c r="E248" i="4"/>
  <c r="J219" i="4"/>
  <c r="I219" i="4"/>
  <c r="H219" i="4"/>
  <c r="G219" i="4"/>
  <c r="F219" i="4"/>
  <c r="E219" i="4"/>
  <c r="V214" i="4"/>
  <c r="J214" i="4" s="1"/>
  <c r="U214" i="4"/>
  <c r="I214" i="4" s="1"/>
  <c r="T214" i="4"/>
  <c r="H214" i="4" s="1"/>
  <c r="S214" i="4"/>
  <c r="G214" i="4" s="1"/>
  <c r="R214" i="4"/>
  <c r="F214" i="4" s="1"/>
  <c r="Q214" i="4"/>
  <c r="E214" i="4" s="1"/>
  <c r="J209" i="4"/>
  <c r="I209" i="4"/>
  <c r="F209" i="4"/>
  <c r="H209" i="4"/>
  <c r="G209" i="4"/>
  <c r="J204" i="4"/>
  <c r="I204" i="4"/>
  <c r="H204" i="4"/>
  <c r="G204" i="4"/>
  <c r="F204" i="4"/>
  <c r="E204" i="4"/>
  <c r="J198" i="4"/>
  <c r="J13" i="5" s="1"/>
  <c r="J16" i="5" s="1"/>
  <c r="I198" i="4"/>
  <c r="I13" i="5" s="1"/>
  <c r="I16" i="5" s="1"/>
  <c r="H198" i="4"/>
  <c r="H13" i="5" s="1"/>
  <c r="H16" i="5" s="1"/>
  <c r="G198" i="4"/>
  <c r="G13" i="5" s="1"/>
  <c r="G16" i="5" s="1"/>
  <c r="F198" i="4"/>
  <c r="F13" i="5" s="1"/>
  <c r="F16" i="5" s="1"/>
  <c r="E198" i="4"/>
  <c r="E13" i="5" s="1"/>
  <c r="J191" i="4"/>
  <c r="J49" i="5" s="1"/>
  <c r="I191" i="4"/>
  <c r="I49" i="5" s="1"/>
  <c r="H191" i="4"/>
  <c r="H49" i="5" s="1"/>
  <c r="F191" i="4"/>
  <c r="F49" i="5" s="1"/>
  <c r="E191" i="4"/>
  <c r="E49" i="5" s="1"/>
  <c r="G191" i="4"/>
  <c r="G49" i="5" s="1"/>
  <c r="J58" i="4"/>
  <c r="I58" i="4"/>
  <c r="H58" i="4"/>
  <c r="G58" i="4"/>
  <c r="F58" i="4"/>
  <c r="E58" i="4"/>
  <c r="J38" i="4"/>
  <c r="I38" i="4"/>
  <c r="H38" i="4"/>
  <c r="G38" i="4"/>
  <c r="F38" i="4"/>
  <c r="E38" i="4"/>
  <c r="J10" i="4"/>
  <c r="V4" i="4"/>
  <c r="U4" i="4"/>
  <c r="T4" i="4"/>
  <c r="S4" i="4"/>
  <c r="R4" i="4"/>
  <c r="Q4" i="4"/>
  <c r="K168" i="4" l="1"/>
  <c r="E120" i="5"/>
  <c r="E125" i="5"/>
  <c r="G17" i="5"/>
  <c r="G18" i="5" s="1"/>
  <c r="H17" i="5"/>
  <c r="H18" i="5" s="1"/>
  <c r="I17" i="5"/>
  <c r="I18" i="5" s="1"/>
  <c r="J17" i="5"/>
  <c r="J18" i="5" s="1"/>
  <c r="F17" i="5"/>
  <c r="F18" i="5" s="1"/>
  <c r="H125" i="5"/>
  <c r="H120" i="5"/>
  <c r="G125" i="5"/>
  <c r="G120" i="5"/>
  <c r="I125" i="5"/>
  <c r="I120" i="5"/>
  <c r="E127" i="5"/>
  <c r="E122" i="5"/>
  <c r="J120" i="5"/>
  <c r="J125" i="5"/>
  <c r="F122" i="5"/>
  <c r="F127" i="5"/>
  <c r="G122" i="5"/>
  <c r="G127" i="5"/>
  <c r="H127" i="5"/>
  <c r="H122" i="5"/>
  <c r="I127" i="5"/>
  <c r="I122" i="5"/>
  <c r="F120" i="5"/>
  <c r="F125" i="5"/>
  <c r="J127" i="5"/>
  <c r="J122" i="5"/>
  <c r="E258" i="4"/>
  <c r="I51" i="5"/>
  <c r="F51" i="5"/>
  <c r="E51" i="5"/>
  <c r="G51" i="5"/>
  <c r="H51" i="5"/>
  <c r="E54" i="5"/>
  <c r="F54" i="5" s="1"/>
  <c r="G54" i="5" s="1"/>
  <c r="I10" i="4"/>
  <c r="J7" i="5"/>
  <c r="R3" i="6"/>
  <c r="R26" i="6" s="1"/>
  <c r="R32" i="6" s="1"/>
  <c r="G37" i="6"/>
  <c r="T3" i="6"/>
  <c r="T26" i="6" s="1"/>
  <c r="T32" i="6" s="1"/>
  <c r="I37" i="6"/>
  <c r="O3" i="6"/>
  <c r="O26" i="6" s="1"/>
  <c r="O32" i="6" s="1"/>
  <c r="D37" i="6"/>
  <c r="P3" i="6"/>
  <c r="P26" i="6" s="1"/>
  <c r="P32" i="6" s="1"/>
  <c r="E37" i="6"/>
  <c r="Q3" i="6"/>
  <c r="Q26" i="6" s="1"/>
  <c r="Q32" i="6" s="1"/>
  <c r="F37" i="6"/>
  <c r="S3" i="6"/>
  <c r="AC3" i="6" s="1"/>
  <c r="H37" i="6"/>
  <c r="E493" i="5"/>
  <c r="F493" i="5"/>
  <c r="G493" i="5"/>
  <c r="H493" i="5"/>
  <c r="I493" i="5"/>
  <c r="J493" i="5"/>
  <c r="E511" i="5"/>
  <c r="J68" i="5"/>
  <c r="F258" i="4"/>
  <c r="I258" i="4"/>
  <c r="J258" i="4"/>
  <c r="H258" i="4"/>
  <c r="G258" i="4"/>
  <c r="I68" i="5"/>
  <c r="J51" i="5"/>
  <c r="U5" i="6"/>
  <c r="G502" i="5"/>
  <c r="H502" i="5"/>
  <c r="E68" i="5"/>
  <c r="E70" i="5" s="1"/>
  <c r="G68" i="5"/>
  <c r="F68" i="5"/>
  <c r="H68" i="5"/>
  <c r="E25" i="6"/>
  <c r="I183" i="5"/>
  <c r="I181" i="5"/>
  <c r="I178" i="5"/>
  <c r="I176" i="5"/>
  <c r="I182" i="5"/>
  <c r="I177" i="5"/>
  <c r="I273" i="5"/>
  <c r="I289" i="5"/>
  <c r="I290" i="5"/>
  <c r="I276" i="5"/>
  <c r="I291" i="5"/>
  <c r="I275" i="5"/>
  <c r="I292" i="5"/>
  <c r="I274" i="5"/>
  <c r="I294" i="5"/>
  <c r="I293" i="5"/>
  <c r="I295" i="5"/>
  <c r="I277" i="5"/>
  <c r="I279" i="5"/>
  <c r="I278" i="5"/>
  <c r="I298" i="5"/>
  <c r="I280" i="5"/>
  <c r="I281" i="5"/>
  <c r="I282" i="5"/>
  <c r="I297" i="5"/>
  <c r="I296" i="5"/>
  <c r="I284" i="5"/>
  <c r="I299" i="5"/>
  <c r="I301" i="5"/>
  <c r="I283" i="5"/>
  <c r="I285" i="5"/>
  <c r="I300" i="5"/>
  <c r="I212" i="5"/>
  <c r="I196" i="5"/>
  <c r="I213" i="5"/>
  <c r="I197" i="5"/>
  <c r="I214" i="5"/>
  <c r="I198" i="5"/>
  <c r="I215" i="5"/>
  <c r="I199" i="5"/>
  <c r="I216" i="5"/>
  <c r="I200" i="5"/>
  <c r="I201" i="5"/>
  <c r="I217" i="5"/>
  <c r="I218" i="5"/>
  <c r="I202" i="5"/>
  <c r="I203" i="5"/>
  <c r="I219" i="5"/>
  <c r="I220" i="5"/>
  <c r="I204" i="5"/>
  <c r="I221" i="5"/>
  <c r="I205" i="5"/>
  <c r="I222" i="5"/>
  <c r="I206" i="5"/>
  <c r="I223" i="5"/>
  <c r="I207" i="5"/>
  <c r="I224" i="5"/>
  <c r="I208" i="5"/>
  <c r="J178" i="5"/>
  <c r="J176" i="5"/>
  <c r="J181" i="5"/>
  <c r="J183" i="5"/>
  <c r="J182" i="5"/>
  <c r="J177" i="5"/>
  <c r="J289" i="5"/>
  <c r="J273" i="5"/>
  <c r="J275" i="5"/>
  <c r="J290" i="5"/>
  <c r="J276" i="5"/>
  <c r="J291" i="5"/>
  <c r="J292" i="5"/>
  <c r="J274" i="5"/>
  <c r="J293" i="5"/>
  <c r="J279" i="5"/>
  <c r="J294" i="5"/>
  <c r="J295" i="5"/>
  <c r="J277" i="5"/>
  <c r="J278" i="5"/>
  <c r="J297" i="5"/>
  <c r="J298" i="5"/>
  <c r="J280" i="5"/>
  <c r="J281" i="5"/>
  <c r="J296" i="5"/>
  <c r="J282" i="5"/>
  <c r="J301" i="5"/>
  <c r="J283" i="5"/>
  <c r="J284" i="5"/>
  <c r="J299" i="5"/>
  <c r="J285" i="5"/>
  <c r="J300" i="5"/>
  <c r="J212" i="5"/>
  <c r="J196" i="5"/>
  <c r="J197" i="5"/>
  <c r="J213" i="5"/>
  <c r="J198" i="5"/>
  <c r="J214" i="5"/>
  <c r="J215" i="5"/>
  <c r="J199" i="5"/>
  <c r="J216" i="5"/>
  <c r="J200" i="5"/>
  <c r="J201" i="5"/>
  <c r="J217" i="5"/>
  <c r="J202" i="5"/>
  <c r="J218" i="5"/>
  <c r="J219" i="5"/>
  <c r="J203" i="5"/>
  <c r="J220" i="5"/>
  <c r="J204" i="5"/>
  <c r="J205" i="5"/>
  <c r="J221" i="5"/>
  <c r="J206" i="5"/>
  <c r="J222" i="5"/>
  <c r="J223" i="5"/>
  <c r="J207" i="5"/>
  <c r="J224" i="5"/>
  <c r="J208" i="5"/>
  <c r="E53" i="5"/>
  <c r="G181" i="5"/>
  <c r="G183" i="5"/>
  <c r="G176" i="5"/>
  <c r="G178" i="5"/>
  <c r="G182" i="5"/>
  <c r="G177" i="5"/>
  <c r="G289" i="5"/>
  <c r="G273" i="5"/>
  <c r="G275" i="5"/>
  <c r="G276" i="5"/>
  <c r="G290" i="5"/>
  <c r="G292" i="5"/>
  <c r="G274" i="5"/>
  <c r="G291" i="5"/>
  <c r="G293" i="5"/>
  <c r="G279" i="5"/>
  <c r="G294" i="5"/>
  <c r="G278" i="5"/>
  <c r="G295" i="5"/>
  <c r="G277" i="5"/>
  <c r="G297" i="5"/>
  <c r="G296" i="5"/>
  <c r="G298" i="5"/>
  <c r="G280" i="5"/>
  <c r="G282" i="5"/>
  <c r="G281" i="5"/>
  <c r="G301" i="5"/>
  <c r="G283" i="5"/>
  <c r="G284" i="5"/>
  <c r="G300" i="5"/>
  <c r="G299" i="5"/>
  <c r="G285" i="5"/>
  <c r="G196" i="5"/>
  <c r="G212" i="5"/>
  <c r="G213" i="5"/>
  <c r="G197" i="5"/>
  <c r="G198" i="5"/>
  <c r="G214" i="5"/>
  <c r="G215" i="5"/>
  <c r="G199" i="5"/>
  <c r="G216" i="5"/>
  <c r="G200" i="5"/>
  <c r="G217" i="5"/>
  <c r="G201" i="5"/>
  <c r="G218" i="5"/>
  <c r="G202" i="5"/>
  <c r="G219" i="5"/>
  <c r="G203" i="5"/>
  <c r="G220" i="5"/>
  <c r="G204" i="5"/>
  <c r="G221" i="5"/>
  <c r="G205" i="5"/>
  <c r="G223" i="5"/>
  <c r="G207" i="5"/>
  <c r="H181" i="5"/>
  <c r="H178" i="5"/>
  <c r="H183" i="5"/>
  <c r="H176" i="5"/>
  <c r="H177" i="5"/>
  <c r="H182" i="5"/>
  <c r="H289" i="5"/>
  <c r="H273" i="5"/>
  <c r="H292" i="5"/>
  <c r="H274" i="5"/>
  <c r="H275" i="5"/>
  <c r="H290" i="5"/>
  <c r="H276" i="5"/>
  <c r="H291" i="5"/>
  <c r="H278" i="5"/>
  <c r="H293" i="5"/>
  <c r="H279" i="5"/>
  <c r="H294" i="5"/>
  <c r="H295" i="5"/>
  <c r="H277" i="5"/>
  <c r="H296" i="5"/>
  <c r="H282" i="5"/>
  <c r="H297" i="5"/>
  <c r="H298" i="5"/>
  <c r="H280" i="5"/>
  <c r="H281" i="5"/>
  <c r="H300" i="5"/>
  <c r="H301" i="5"/>
  <c r="H283" i="5"/>
  <c r="H284" i="5"/>
  <c r="H299" i="5"/>
  <c r="H285" i="5"/>
  <c r="H196" i="5"/>
  <c r="H212" i="5"/>
  <c r="H197" i="5"/>
  <c r="H213" i="5"/>
  <c r="H214" i="5"/>
  <c r="H198" i="5"/>
  <c r="H215" i="5"/>
  <c r="H199" i="5"/>
  <c r="H201" i="5"/>
  <c r="H217" i="5"/>
  <c r="H219" i="5"/>
  <c r="H203" i="5"/>
  <c r="H205" i="5"/>
  <c r="H221" i="5"/>
  <c r="H223" i="5"/>
  <c r="H207" i="5"/>
  <c r="E181" i="5"/>
  <c r="E183" i="5"/>
  <c r="E176" i="5"/>
  <c r="E178" i="5"/>
  <c r="E177" i="5"/>
  <c r="E182" i="5"/>
  <c r="E289" i="5"/>
  <c r="E273" i="5"/>
  <c r="E292" i="5"/>
  <c r="E274" i="5"/>
  <c r="E291" i="5"/>
  <c r="E275" i="5"/>
  <c r="E290" i="5"/>
  <c r="E276" i="5"/>
  <c r="E278" i="5"/>
  <c r="E279" i="5"/>
  <c r="E293" i="5"/>
  <c r="E295" i="5"/>
  <c r="E277" i="5"/>
  <c r="E294" i="5"/>
  <c r="E296" i="5"/>
  <c r="E282" i="5"/>
  <c r="E297" i="5"/>
  <c r="E281" i="5"/>
  <c r="E298" i="5"/>
  <c r="E280" i="5"/>
  <c r="E300" i="5"/>
  <c r="E299" i="5"/>
  <c r="E301" i="5"/>
  <c r="E283" i="5"/>
  <c r="E285" i="5"/>
  <c r="E284" i="5"/>
  <c r="E196" i="5"/>
  <c r="E212" i="5"/>
  <c r="E213" i="5"/>
  <c r="E197" i="5"/>
  <c r="E214" i="5"/>
  <c r="E198" i="5"/>
  <c r="E215" i="5"/>
  <c r="E199" i="5"/>
  <c r="E216" i="5"/>
  <c r="E200" i="5"/>
  <c r="E201" i="5"/>
  <c r="E217" i="5"/>
  <c r="E218" i="5"/>
  <c r="E202" i="5"/>
  <c r="E219" i="5"/>
  <c r="E203" i="5"/>
  <c r="E220" i="5"/>
  <c r="E204" i="5"/>
  <c r="E221" i="5"/>
  <c r="E205" i="5"/>
  <c r="E222" i="5"/>
  <c r="E206" i="5"/>
  <c r="E207" i="5"/>
  <c r="E223" i="5"/>
  <c r="E224" i="5"/>
  <c r="E208" i="5"/>
  <c r="F183" i="5"/>
  <c r="F176" i="5"/>
  <c r="F181" i="5"/>
  <c r="F178" i="5"/>
  <c r="F177" i="5"/>
  <c r="F182" i="5"/>
  <c r="F273" i="5"/>
  <c r="F289" i="5"/>
  <c r="F291" i="5"/>
  <c r="F292" i="5"/>
  <c r="F274" i="5"/>
  <c r="F275" i="5"/>
  <c r="F276" i="5"/>
  <c r="F290" i="5"/>
  <c r="F295" i="5"/>
  <c r="F277" i="5"/>
  <c r="F278" i="5"/>
  <c r="F293" i="5"/>
  <c r="F279" i="5"/>
  <c r="F294" i="5"/>
  <c r="F281" i="5"/>
  <c r="F296" i="5"/>
  <c r="F282" i="5"/>
  <c r="F297" i="5"/>
  <c r="F298" i="5"/>
  <c r="F280" i="5"/>
  <c r="F299" i="5"/>
  <c r="F285" i="5"/>
  <c r="F300" i="5"/>
  <c r="F301" i="5"/>
  <c r="F283" i="5"/>
  <c r="F284" i="5"/>
  <c r="F196" i="5"/>
  <c r="F212" i="5"/>
  <c r="F213" i="5"/>
  <c r="F197" i="5"/>
  <c r="F214" i="5"/>
  <c r="F198" i="5"/>
  <c r="F199" i="5"/>
  <c r="F215" i="5"/>
  <c r="F200" i="5"/>
  <c r="F216" i="5"/>
  <c r="F217" i="5"/>
  <c r="F201" i="5"/>
  <c r="F218" i="5"/>
  <c r="F202" i="5"/>
  <c r="F203" i="5"/>
  <c r="F219" i="5"/>
  <c r="F204" i="5"/>
  <c r="F220" i="5"/>
  <c r="F221" i="5"/>
  <c r="F205" i="5"/>
  <c r="F222" i="5"/>
  <c r="F206" i="5"/>
  <c r="F207" i="5"/>
  <c r="F223" i="5"/>
  <c r="F208" i="5"/>
  <c r="F224" i="5"/>
  <c r="G224" i="5"/>
  <c r="G208" i="5"/>
  <c r="H204" i="5"/>
  <c r="H220" i="5"/>
  <c r="H222" i="5"/>
  <c r="H206" i="5"/>
  <c r="E16" i="5"/>
  <c r="H202" i="5"/>
  <c r="G222" i="5"/>
  <c r="H224" i="5"/>
  <c r="H216" i="5"/>
  <c r="F502" i="5"/>
  <c r="H511" i="5"/>
  <c r="I511" i="5"/>
  <c r="J511" i="5"/>
  <c r="E502" i="5"/>
  <c r="H25" i="6"/>
  <c r="I25" i="6"/>
  <c r="U35" i="6"/>
  <c r="I502" i="5"/>
  <c r="J502" i="5"/>
  <c r="J7" i="6"/>
  <c r="F511" i="5"/>
  <c r="G511" i="5"/>
  <c r="F25" i="6"/>
  <c r="G25" i="6"/>
  <c r="U33" i="6"/>
  <c r="P4" i="6" l="1"/>
  <c r="F448" i="5"/>
  <c r="T4" i="6"/>
  <c r="J448" i="5"/>
  <c r="S4" i="6"/>
  <c r="I448" i="5"/>
  <c r="R4" i="6"/>
  <c r="H448" i="5"/>
  <c r="Q4" i="6"/>
  <c r="G448" i="5"/>
  <c r="J20" i="5"/>
  <c r="J21" i="5" s="1"/>
  <c r="E17" i="5"/>
  <c r="E18" i="5" s="1"/>
  <c r="F260" i="4"/>
  <c r="F261" i="4" s="1"/>
  <c r="F445" i="5" s="1"/>
  <c r="J260" i="4"/>
  <c r="J261" i="4" s="1"/>
  <c r="J445" i="5" s="1"/>
  <c r="I260" i="4"/>
  <c r="I261" i="4" s="1"/>
  <c r="I445" i="5" s="1"/>
  <c r="G260" i="4"/>
  <c r="G261" i="4" s="1"/>
  <c r="G445" i="5" s="1"/>
  <c r="H260" i="4"/>
  <c r="H261" i="4" s="1"/>
  <c r="H445" i="5" s="1"/>
  <c r="E260" i="4"/>
  <c r="E261" i="4" s="1"/>
  <c r="E445" i="5" s="1"/>
  <c r="J536" i="5"/>
  <c r="J537" i="5" s="1"/>
  <c r="J564" i="5"/>
  <c r="J565" i="5" s="1"/>
  <c r="J555" i="5"/>
  <c r="J556" i="5" s="1"/>
  <c r="AD3" i="6"/>
  <c r="S26" i="6"/>
  <c r="S32" i="6" s="1"/>
  <c r="Y3" i="6"/>
  <c r="I520" i="5"/>
  <c r="Z3" i="6"/>
  <c r="H54" i="5"/>
  <c r="I54" i="5" s="1"/>
  <c r="J54" i="5" s="1"/>
  <c r="H10" i="4"/>
  <c r="I7" i="5"/>
  <c r="AA3" i="6"/>
  <c r="AA6" i="6"/>
  <c r="AD6" i="6"/>
  <c r="J512" i="5"/>
  <c r="J513" i="5" s="1"/>
  <c r="Z6" i="6"/>
  <c r="AC6" i="6"/>
  <c r="AB6" i="6"/>
  <c r="Y6" i="6"/>
  <c r="AB5" i="6"/>
  <c r="Z5" i="6"/>
  <c r="AA5" i="6"/>
  <c r="AD5" i="6"/>
  <c r="J503" i="5"/>
  <c r="J504" i="5" s="1"/>
  <c r="AC5" i="6"/>
  <c r="AD4" i="6"/>
  <c r="J494" i="5"/>
  <c r="AA4" i="6"/>
  <c r="AB3" i="6"/>
  <c r="E55" i="5"/>
  <c r="E57" i="5" s="1"/>
  <c r="J70" i="5"/>
  <c r="F70" i="5"/>
  <c r="I71" i="5"/>
  <c r="G70" i="5"/>
  <c r="H70" i="5"/>
  <c r="H71" i="5"/>
  <c r="J71" i="5"/>
  <c r="I70" i="5"/>
  <c r="G71" i="5"/>
  <c r="I179" i="5"/>
  <c r="G184" i="5"/>
  <c r="F184" i="5"/>
  <c r="E71" i="5"/>
  <c r="E73" i="5" s="1"/>
  <c r="F71" i="5"/>
  <c r="E184" i="5"/>
  <c r="AB4" i="6"/>
  <c r="Y4" i="6"/>
  <c r="F123" i="5"/>
  <c r="H302" i="5"/>
  <c r="I209" i="5"/>
  <c r="Y5" i="6"/>
  <c r="E286" i="5"/>
  <c r="I225" i="5"/>
  <c r="J16" i="6"/>
  <c r="D25" i="6"/>
  <c r="J25" i="6" s="1"/>
  <c r="AC4" i="6"/>
  <c r="F179" i="5"/>
  <c r="E302" i="5"/>
  <c r="H225" i="5"/>
  <c r="H123" i="5"/>
  <c r="H179" i="5"/>
  <c r="G302" i="5"/>
  <c r="J225" i="5"/>
  <c r="J184" i="5"/>
  <c r="I123" i="5"/>
  <c r="I184" i="5"/>
  <c r="V35" i="6"/>
  <c r="J209" i="5"/>
  <c r="E128" i="5"/>
  <c r="H209" i="5"/>
  <c r="H128" i="5"/>
  <c r="J123" i="5"/>
  <c r="J179" i="5"/>
  <c r="I128" i="5"/>
  <c r="F302" i="5"/>
  <c r="E123" i="5"/>
  <c r="J128" i="5"/>
  <c r="I302" i="5"/>
  <c r="F225" i="5"/>
  <c r="F209" i="5"/>
  <c r="G286" i="5"/>
  <c r="Z4" i="6"/>
  <c r="F286" i="5"/>
  <c r="E225" i="5"/>
  <c r="H184" i="5"/>
  <c r="G225" i="5"/>
  <c r="G123" i="5"/>
  <c r="J286" i="5"/>
  <c r="I286" i="5"/>
  <c r="F128" i="5"/>
  <c r="E209" i="5"/>
  <c r="E179" i="5"/>
  <c r="H286" i="5"/>
  <c r="F53" i="5"/>
  <c r="G209" i="5"/>
  <c r="G128" i="5"/>
  <c r="G179" i="5"/>
  <c r="J302" i="5"/>
  <c r="O4" i="6" l="1"/>
  <c r="E448" i="5"/>
  <c r="I20" i="5"/>
  <c r="I21" i="5" s="1"/>
  <c r="E74" i="5"/>
  <c r="E75" i="5" s="1"/>
  <c r="E58" i="5"/>
  <c r="E59" i="5" s="1"/>
  <c r="I536" i="5"/>
  <c r="I537" i="5" s="1"/>
  <c r="I555" i="5"/>
  <c r="I556" i="5" s="1"/>
  <c r="I564" i="5"/>
  <c r="I565" i="5" s="1"/>
  <c r="G520" i="5"/>
  <c r="J520" i="5"/>
  <c r="J521" i="5" s="1"/>
  <c r="F520" i="5"/>
  <c r="Z7" i="6" s="1"/>
  <c r="Z17" i="6" s="1"/>
  <c r="H520" i="5"/>
  <c r="AB7" i="6" s="1"/>
  <c r="AB17" i="6" s="1"/>
  <c r="AC7" i="6"/>
  <c r="AC17" i="6" s="1"/>
  <c r="H8" i="6"/>
  <c r="E520" i="5"/>
  <c r="I521" i="5"/>
  <c r="I522" i="5" s="1"/>
  <c r="I494" i="5"/>
  <c r="I495" i="5" s="1"/>
  <c r="I512" i="5"/>
  <c r="I513" i="5" s="1"/>
  <c r="G10" i="4"/>
  <c r="H7" i="5"/>
  <c r="I503" i="5"/>
  <c r="I504" i="5" s="1"/>
  <c r="J495" i="5"/>
  <c r="AE6" i="6"/>
  <c r="AE5" i="6"/>
  <c r="G73" i="5"/>
  <c r="G186" i="5"/>
  <c r="I186" i="5"/>
  <c r="J73" i="5"/>
  <c r="F186" i="5"/>
  <c r="F73" i="5"/>
  <c r="I73" i="5"/>
  <c r="H73" i="5"/>
  <c r="F130" i="5"/>
  <c r="F227" i="5"/>
  <c r="E130" i="5"/>
  <c r="J227" i="5"/>
  <c r="H304" i="5"/>
  <c r="H186" i="5"/>
  <c r="U9" i="6"/>
  <c r="E186" i="5"/>
  <c r="E304" i="5"/>
  <c r="K25" i="6"/>
  <c r="G53" i="5"/>
  <c r="H53" i="5" s="1"/>
  <c r="I304" i="5"/>
  <c r="U4" i="6"/>
  <c r="F304" i="5"/>
  <c r="AE4" i="6"/>
  <c r="H227" i="5"/>
  <c r="J304" i="5"/>
  <c r="G227" i="5"/>
  <c r="J130" i="5"/>
  <c r="H130" i="5"/>
  <c r="J186" i="5"/>
  <c r="F55" i="5"/>
  <c r="F57" i="5" s="1"/>
  <c r="I227" i="5"/>
  <c r="G130" i="5"/>
  <c r="E227" i="5"/>
  <c r="I130" i="5"/>
  <c r="G304" i="5"/>
  <c r="O7" i="6" l="1"/>
  <c r="E451" i="5"/>
  <c r="O8" i="6"/>
  <c r="E452" i="5"/>
  <c r="H20" i="5"/>
  <c r="H21" i="5" s="1"/>
  <c r="I305" i="5"/>
  <c r="I306" i="5" s="1"/>
  <c r="J305" i="5"/>
  <c r="J306" i="5" s="1"/>
  <c r="E305" i="5"/>
  <c r="E306" i="5" s="1"/>
  <c r="F305" i="5"/>
  <c r="F306" i="5" s="1"/>
  <c r="H305" i="5"/>
  <c r="H306" i="5" s="1"/>
  <c r="G305" i="5"/>
  <c r="G306" i="5" s="1"/>
  <c r="J228" i="5"/>
  <c r="J229" i="5" s="1"/>
  <c r="G228" i="5"/>
  <c r="G229" i="5" s="1"/>
  <c r="F228" i="5"/>
  <c r="F229" i="5" s="1"/>
  <c r="H228" i="5"/>
  <c r="H229" i="5" s="1"/>
  <c r="E228" i="5"/>
  <c r="E229" i="5" s="1"/>
  <c r="I228" i="5"/>
  <c r="I229" i="5" s="1"/>
  <c r="J187" i="5"/>
  <c r="J188" i="5" s="1"/>
  <c r="I187" i="5"/>
  <c r="I188" i="5" s="1"/>
  <c r="E187" i="5"/>
  <c r="E188" i="5" s="1"/>
  <c r="G187" i="5"/>
  <c r="G188" i="5" s="1"/>
  <c r="H187" i="5"/>
  <c r="H188" i="5" s="1"/>
  <c r="F187" i="5"/>
  <c r="F188" i="5" s="1"/>
  <c r="E131" i="5"/>
  <c r="E132" i="5" s="1"/>
  <c r="I131" i="5"/>
  <c r="I132" i="5" s="1"/>
  <c r="J131" i="5"/>
  <c r="J132" i="5" s="1"/>
  <c r="F131" i="5"/>
  <c r="F132" i="5" s="1"/>
  <c r="H131" i="5"/>
  <c r="H132" i="5" s="1"/>
  <c r="G131" i="5"/>
  <c r="G132" i="5" s="1"/>
  <c r="H74" i="5"/>
  <c r="H75" i="5" s="1"/>
  <c r="I74" i="5"/>
  <c r="I75" i="5" s="1"/>
  <c r="F74" i="5"/>
  <c r="F75" i="5" s="1"/>
  <c r="G74" i="5"/>
  <c r="G75" i="5" s="1"/>
  <c r="J74" i="5"/>
  <c r="J75" i="5" s="1"/>
  <c r="F58" i="5"/>
  <c r="F59" i="5" s="1"/>
  <c r="H555" i="5"/>
  <c r="H556" i="5" s="1"/>
  <c r="H564" i="5"/>
  <c r="H565" i="5" s="1"/>
  <c r="G8" i="6"/>
  <c r="I8" i="6"/>
  <c r="AA7" i="6"/>
  <c r="AA17" i="6" s="1"/>
  <c r="F8" i="6"/>
  <c r="H536" i="5"/>
  <c r="H537" i="5" s="1"/>
  <c r="E8" i="6"/>
  <c r="AD7" i="6"/>
  <c r="AD17" i="6" s="1"/>
  <c r="J522" i="5"/>
  <c r="I17" i="6"/>
  <c r="D8" i="6"/>
  <c r="Y7" i="6"/>
  <c r="Y17" i="6" s="1"/>
  <c r="H17" i="6"/>
  <c r="H26" i="6" s="1"/>
  <c r="H40" i="6" s="1"/>
  <c r="H503" i="5"/>
  <c r="H504" i="5" s="1"/>
  <c r="H521" i="5"/>
  <c r="H522" i="5" s="1"/>
  <c r="H512" i="5"/>
  <c r="H513" i="5" s="1"/>
  <c r="H494" i="5"/>
  <c r="F10" i="4"/>
  <c r="G7" i="5"/>
  <c r="H55" i="5"/>
  <c r="H57" i="5" s="1"/>
  <c r="I53" i="5"/>
  <c r="I55" i="5" s="1"/>
  <c r="I57" i="5" s="1"/>
  <c r="G55" i="5"/>
  <c r="G57" i="5" s="1"/>
  <c r="S8" i="6" l="1"/>
  <c r="I452" i="5"/>
  <c r="P11" i="6"/>
  <c r="F459" i="5"/>
  <c r="R28" i="6"/>
  <c r="H460" i="5"/>
  <c r="T12" i="6"/>
  <c r="J464" i="5"/>
  <c r="R8" i="6"/>
  <c r="H452" i="5"/>
  <c r="H190" i="5"/>
  <c r="H191" i="5" s="1"/>
  <c r="R11" i="6"/>
  <c r="H459" i="5"/>
  <c r="P28" i="6"/>
  <c r="F460" i="5"/>
  <c r="I308" i="5"/>
  <c r="I309" i="5" s="1"/>
  <c r="S12" i="6"/>
  <c r="I464" i="5"/>
  <c r="Q27" i="6"/>
  <c r="G456" i="5"/>
  <c r="Q11" i="6"/>
  <c r="G459" i="5"/>
  <c r="Q28" i="6"/>
  <c r="G460" i="5"/>
  <c r="P7" i="6"/>
  <c r="F451" i="5"/>
  <c r="P27" i="6"/>
  <c r="F456" i="5"/>
  <c r="S11" i="6"/>
  <c r="I459" i="5"/>
  <c r="Q12" i="6"/>
  <c r="G464" i="5"/>
  <c r="R27" i="6"/>
  <c r="H456" i="5"/>
  <c r="O11" i="6"/>
  <c r="E459" i="5"/>
  <c r="T28" i="6"/>
  <c r="T30" i="6" s="1"/>
  <c r="J460" i="5"/>
  <c r="T8" i="6"/>
  <c r="J452" i="5"/>
  <c r="J134" i="5"/>
  <c r="J135" i="5" s="1"/>
  <c r="T27" i="6"/>
  <c r="J456" i="5"/>
  <c r="J190" i="5"/>
  <c r="J191" i="5" s="1"/>
  <c r="T11" i="6"/>
  <c r="J459" i="5"/>
  <c r="R12" i="6"/>
  <c r="H464" i="5"/>
  <c r="Q8" i="6"/>
  <c r="G452" i="5"/>
  <c r="I134" i="5"/>
  <c r="I135" i="5" s="1"/>
  <c r="S27" i="6"/>
  <c r="I456" i="5"/>
  <c r="S28" i="6"/>
  <c r="I460" i="5"/>
  <c r="P12" i="6"/>
  <c r="F464" i="5"/>
  <c r="P8" i="6"/>
  <c r="F452" i="5"/>
  <c r="O27" i="6"/>
  <c r="E456" i="5"/>
  <c r="O28" i="6"/>
  <c r="E460" i="5"/>
  <c r="O12" i="6"/>
  <c r="E464" i="5"/>
  <c r="H6" i="6"/>
  <c r="G20" i="5"/>
  <c r="G21" i="5" s="1"/>
  <c r="G308" i="5"/>
  <c r="G309" i="5" s="1"/>
  <c r="I6" i="6"/>
  <c r="H308" i="5"/>
  <c r="H309" i="5" s="1"/>
  <c r="J308" i="5"/>
  <c r="J309" i="5" s="1"/>
  <c r="F6" i="6"/>
  <c r="D6" i="6"/>
  <c r="I231" i="5"/>
  <c r="I232" i="5" s="1"/>
  <c r="G231" i="5"/>
  <c r="G232" i="5" s="1"/>
  <c r="H231" i="5"/>
  <c r="H232" i="5" s="1"/>
  <c r="J231" i="5"/>
  <c r="J232" i="5" s="1"/>
  <c r="G190" i="5"/>
  <c r="G191" i="5" s="1"/>
  <c r="I190" i="5"/>
  <c r="I191" i="5" s="1"/>
  <c r="H134" i="5"/>
  <c r="H135" i="5" s="1"/>
  <c r="G6" i="6"/>
  <c r="G134" i="5"/>
  <c r="G135" i="5" s="1"/>
  <c r="E6" i="6"/>
  <c r="H77" i="5"/>
  <c r="H78" i="5" s="1"/>
  <c r="J77" i="5"/>
  <c r="J78" i="5" s="1"/>
  <c r="I77" i="5"/>
  <c r="I78" i="5" s="1"/>
  <c r="G77" i="5"/>
  <c r="G78" i="5" s="1"/>
  <c r="I58" i="5"/>
  <c r="I59" i="5" s="1"/>
  <c r="H58" i="5"/>
  <c r="H59" i="5" s="1"/>
  <c r="G58" i="5"/>
  <c r="G59" i="5" s="1"/>
  <c r="G536" i="5"/>
  <c r="G537" i="5" s="1"/>
  <c r="G564" i="5"/>
  <c r="G565" i="5" s="1"/>
  <c r="G555" i="5"/>
  <c r="G556" i="5" s="1"/>
  <c r="I26" i="6"/>
  <c r="I40" i="6" s="1"/>
  <c r="J8" i="6"/>
  <c r="AE7" i="6"/>
  <c r="AE17" i="6"/>
  <c r="G17" i="6"/>
  <c r="G26" i="6" s="1"/>
  <c r="G40" i="6" s="1"/>
  <c r="H495" i="5"/>
  <c r="G521" i="5"/>
  <c r="G522" i="5" s="1"/>
  <c r="G512" i="5"/>
  <c r="G513" i="5" s="1"/>
  <c r="G503" i="5"/>
  <c r="G504" i="5" s="1"/>
  <c r="G494" i="5"/>
  <c r="F7" i="5"/>
  <c r="E10" i="4"/>
  <c r="E7" i="5" s="1"/>
  <c r="I15" i="6"/>
  <c r="U8" i="6"/>
  <c r="J53" i="5"/>
  <c r="J55" i="5" s="1"/>
  <c r="J57" i="5" s="1"/>
  <c r="R30" i="6"/>
  <c r="U27" i="6"/>
  <c r="Q30" i="6" l="1"/>
  <c r="U11" i="6"/>
  <c r="U12" i="6"/>
  <c r="O30" i="6"/>
  <c r="S30" i="6"/>
  <c r="P30" i="6"/>
  <c r="E476" i="5"/>
  <c r="U28" i="6"/>
  <c r="Q7" i="6"/>
  <c r="G451" i="5"/>
  <c r="G476" i="5" s="1"/>
  <c r="R7" i="6"/>
  <c r="H451" i="5"/>
  <c r="H476" i="5" s="1"/>
  <c r="H478" i="5" s="1"/>
  <c r="H480" i="5" s="1"/>
  <c r="H484" i="5" s="1"/>
  <c r="R22" i="6" s="1"/>
  <c r="S7" i="6"/>
  <c r="I451" i="5"/>
  <c r="I476" i="5" s="1"/>
  <c r="I478" i="5" s="1"/>
  <c r="I480" i="5" s="1"/>
  <c r="I484" i="5" s="1"/>
  <c r="E77" i="5"/>
  <c r="E78" i="5" s="1"/>
  <c r="F20" i="5"/>
  <c r="F21" i="5" s="1"/>
  <c r="G15" i="6"/>
  <c r="G24" i="6" s="1"/>
  <c r="H15" i="6"/>
  <c r="H24" i="6" s="1"/>
  <c r="E308" i="5"/>
  <c r="E309" i="5" s="1"/>
  <c r="F308" i="5"/>
  <c r="F309" i="5" s="1"/>
  <c r="E231" i="5"/>
  <c r="E232" i="5" s="1"/>
  <c r="F231" i="5"/>
  <c r="F232" i="5" s="1"/>
  <c r="E190" i="5"/>
  <c r="E191" i="5" s="1"/>
  <c r="F190" i="5"/>
  <c r="F191" i="5" s="1"/>
  <c r="J6" i="6"/>
  <c r="E134" i="5"/>
  <c r="E135" i="5" s="1"/>
  <c r="F134" i="5"/>
  <c r="F135" i="5" s="1"/>
  <c r="F77" i="5"/>
  <c r="F78" i="5" s="1"/>
  <c r="G61" i="5"/>
  <c r="G62" i="5" s="1"/>
  <c r="H61" i="5"/>
  <c r="H62" i="5" s="1"/>
  <c r="I61" i="5"/>
  <c r="I62" i="5" s="1"/>
  <c r="F61" i="5"/>
  <c r="F62" i="5" s="1"/>
  <c r="J58" i="5"/>
  <c r="J59" i="5" s="1"/>
  <c r="E20" i="5"/>
  <c r="E21" i="5" s="1"/>
  <c r="E61" i="5"/>
  <c r="E62" i="5" s="1"/>
  <c r="E564" i="5"/>
  <c r="E565" i="5" s="1"/>
  <c r="E555" i="5"/>
  <c r="E556" i="5" s="1"/>
  <c r="F564" i="5"/>
  <c r="F565" i="5" s="1"/>
  <c r="F555" i="5"/>
  <c r="F556" i="5" s="1"/>
  <c r="F536" i="5"/>
  <c r="F537" i="5" s="1"/>
  <c r="E536" i="5"/>
  <c r="E537" i="5" s="1"/>
  <c r="AF17" i="6"/>
  <c r="F15" i="6"/>
  <c r="F24" i="6" s="1"/>
  <c r="F17" i="6"/>
  <c r="F26" i="6" s="1"/>
  <c r="F40" i="6" s="1"/>
  <c r="G495" i="5"/>
  <c r="E503" i="5"/>
  <c r="E504" i="5" s="1"/>
  <c r="E494" i="5"/>
  <c r="E512" i="5"/>
  <c r="E513" i="5" s="1"/>
  <c r="E521" i="5"/>
  <c r="E522" i="5" s="1"/>
  <c r="F512" i="5"/>
  <c r="F513" i="5" s="1"/>
  <c r="F521" i="5"/>
  <c r="F522" i="5" s="1"/>
  <c r="F503" i="5"/>
  <c r="F504" i="5" s="1"/>
  <c r="F494" i="5"/>
  <c r="G5" i="6"/>
  <c r="I24" i="6"/>
  <c r="H5" i="6"/>
  <c r="U30" i="6" l="1"/>
  <c r="R23" i="6"/>
  <c r="I485" i="5"/>
  <c r="H14" i="6" s="1"/>
  <c r="S22" i="6"/>
  <c r="S23" i="6" s="1"/>
  <c r="H485" i="5"/>
  <c r="T7" i="6"/>
  <c r="U7" i="6" s="1"/>
  <c r="J451" i="5"/>
  <c r="J476" i="5" s="1"/>
  <c r="J478" i="5" s="1"/>
  <c r="J480" i="5" s="1"/>
  <c r="J484" i="5" s="1"/>
  <c r="T22" i="6" s="1"/>
  <c r="V30" i="6"/>
  <c r="J61" i="5"/>
  <c r="J62" i="5" s="1"/>
  <c r="K62" i="5" s="1"/>
  <c r="K565" i="5"/>
  <c r="K556" i="5"/>
  <c r="G478" i="5"/>
  <c r="G480" i="5" s="1"/>
  <c r="G484" i="5" s="1"/>
  <c r="Q22" i="6" s="1"/>
  <c r="F476" i="5"/>
  <c r="E478" i="5"/>
  <c r="K537" i="5"/>
  <c r="E17" i="6"/>
  <c r="E26" i="6" s="1"/>
  <c r="E40" i="6" s="1"/>
  <c r="F495" i="5"/>
  <c r="D17" i="6"/>
  <c r="D26" i="6" s="1"/>
  <c r="E495" i="5"/>
  <c r="K309" i="5"/>
  <c r="K513" i="5"/>
  <c r="K232" i="5"/>
  <c r="K191" i="5"/>
  <c r="K504" i="5"/>
  <c r="K78" i="5"/>
  <c r="K522" i="5"/>
  <c r="D15" i="6"/>
  <c r="E15" i="6"/>
  <c r="E24" i="6" s="1"/>
  <c r="K21" i="5"/>
  <c r="H486" i="5"/>
  <c r="G14" i="6"/>
  <c r="G18" i="6" s="1"/>
  <c r="G9" i="6"/>
  <c r="G38" i="6" s="1"/>
  <c r="H9" i="6"/>
  <c r="H38" i="6" s="1"/>
  <c r="I486" i="5" l="1"/>
  <c r="I5" i="6"/>
  <c r="I9" i="6" s="1"/>
  <c r="I38" i="6" s="1"/>
  <c r="T23" i="6"/>
  <c r="J485" i="5"/>
  <c r="J486" i="5" s="1"/>
  <c r="G485" i="5"/>
  <c r="F14" i="6" s="1"/>
  <c r="F18" i="6" s="1"/>
  <c r="Q23" i="6"/>
  <c r="F5" i="6"/>
  <c r="F9" i="6" s="1"/>
  <c r="F38" i="6" s="1"/>
  <c r="E480" i="5"/>
  <c r="E484" i="5" s="1"/>
  <c r="F478" i="5"/>
  <c r="F480" i="5" s="1"/>
  <c r="F484" i="5" s="1"/>
  <c r="P22" i="6" s="1"/>
  <c r="K495" i="5"/>
  <c r="J17" i="6"/>
  <c r="K135" i="5"/>
  <c r="D24" i="6"/>
  <c r="J24" i="6" s="1"/>
  <c r="J15" i="6"/>
  <c r="D40" i="6"/>
  <c r="J40" i="6" s="1"/>
  <c r="J26" i="6"/>
  <c r="G39" i="6"/>
  <c r="G23" i="6"/>
  <c r="G27" i="6" s="1"/>
  <c r="I14" i="6"/>
  <c r="I23" i="6" s="1"/>
  <c r="I27" i="6" s="1"/>
  <c r="H18" i="6"/>
  <c r="H39" i="6"/>
  <c r="H23" i="6"/>
  <c r="H27" i="6" s="1"/>
  <c r="G486" i="5" l="1"/>
  <c r="F485" i="5"/>
  <c r="F486" i="5" s="1"/>
  <c r="P23" i="6"/>
  <c r="E5" i="6"/>
  <c r="E9" i="6" s="1"/>
  <c r="E38" i="6" s="1"/>
  <c r="E485" i="5"/>
  <c r="E486" i="5" s="1"/>
  <c r="D5" i="6"/>
  <c r="D9" i="6" s="1"/>
  <c r="D38" i="6" s="1"/>
  <c r="O22" i="6"/>
  <c r="O23" i="6" s="1"/>
  <c r="F39" i="6"/>
  <c r="F23" i="6"/>
  <c r="F27" i="6" s="1"/>
  <c r="E14" i="6"/>
  <c r="K26" i="6"/>
  <c r="K40" i="6"/>
  <c r="K24" i="6"/>
  <c r="I39" i="6"/>
  <c r="I18" i="6"/>
  <c r="D14" i="6" l="1"/>
  <c r="D23" i="6" s="1"/>
  <c r="U23" i="6"/>
  <c r="J38" i="6"/>
  <c r="U22" i="6"/>
  <c r="J5" i="6"/>
  <c r="J9" i="6" s="1"/>
  <c r="K486" i="5"/>
  <c r="E18" i="6"/>
  <c r="E39" i="6"/>
  <c r="E23" i="6"/>
  <c r="E27" i="6" s="1"/>
  <c r="D18" i="6" l="1"/>
  <c r="J14" i="6"/>
  <c r="J18" i="6" s="1"/>
  <c r="D39" i="6"/>
  <c r="J39" i="6" s="1"/>
  <c r="K38" i="6"/>
  <c r="V23" i="6"/>
  <c r="D27" i="6"/>
  <c r="J23" i="6"/>
  <c r="K39" i="6" l="1"/>
  <c r="K23" i="6"/>
  <c r="J27" i="6"/>
  <c r="K27" i="6" s="1"/>
</calcChain>
</file>

<file path=xl/sharedStrings.xml><?xml version="1.0" encoding="utf-8"?>
<sst xmlns="http://schemas.openxmlformats.org/spreadsheetml/2006/main" count="1694" uniqueCount="503">
  <si>
    <t>Infill</t>
  </si>
  <si>
    <t>Cost to Serve</t>
  </si>
  <si>
    <t>GD23 Uncertainty Mechanism</t>
  </si>
  <si>
    <t>Workbook Contents:</t>
  </si>
  <si>
    <t>Change Log</t>
  </si>
  <si>
    <t>An area to record material changes to the Uncertanity Mechanism for future reference</t>
  </si>
  <si>
    <t>Inputs</t>
  </si>
  <si>
    <t>An area to record all inputs required for the UM calculations. GDNs should input actual figures into cells shaded yellow.</t>
  </si>
  <si>
    <t xml:space="preserve">Uncertainty Mechanism </t>
  </si>
  <si>
    <t>Summary</t>
  </si>
  <si>
    <t xml:space="preserve">Uncertainty Mechanism Adjustments: </t>
  </si>
  <si>
    <t>Traffic Management Act</t>
  </si>
  <si>
    <t>Pressure Reduction Stations</t>
  </si>
  <si>
    <t>7 Bar Mains</t>
  </si>
  <si>
    <t>Properties Passed</t>
  </si>
  <si>
    <t>Security of Supply</t>
  </si>
  <si>
    <t>Individually Funded</t>
  </si>
  <si>
    <t>Domestic Meters</t>
  </si>
  <si>
    <t>Domestic Services</t>
  </si>
  <si>
    <t>Other Capex</t>
  </si>
  <si>
    <t>Projects of Specific Engineering Difficulty (SPEDs)</t>
  </si>
  <si>
    <t>Additional Projects (Additional Development Areas)</t>
  </si>
  <si>
    <t>Capex Materiality Threshold</t>
  </si>
  <si>
    <t xml:space="preserve">Capex Risk Sharing Mechanism </t>
  </si>
  <si>
    <t>Network Rates</t>
  </si>
  <si>
    <t>Licence Fees</t>
  </si>
  <si>
    <t>Supplier of Last Resort</t>
  </si>
  <si>
    <t xml:space="preserve">Opex Materiality Threshold </t>
  </si>
  <si>
    <t>Summary:</t>
  </si>
  <si>
    <t>Total Rate of Return Adjustment</t>
  </si>
  <si>
    <t>Capex 40 Year Adjustment</t>
  </si>
  <si>
    <t>Capex 15 Year Adjustment</t>
  </si>
  <si>
    <t>Capex 5 Year Adjustment</t>
  </si>
  <si>
    <t xml:space="preserve">Opex Adjustment </t>
  </si>
  <si>
    <t>Date</t>
  </si>
  <si>
    <t xml:space="preserve">Details </t>
  </si>
  <si>
    <t>GDN Check</t>
  </si>
  <si>
    <t>UR Check</t>
  </si>
  <si>
    <t>t =</t>
  </si>
  <si>
    <t>m</t>
  </si>
  <si>
    <t>n</t>
  </si>
  <si>
    <t>Data Source</t>
  </si>
  <si>
    <t>Pre-Efficiency Figures</t>
  </si>
  <si>
    <t>Price Base</t>
  </si>
  <si>
    <t xml:space="preserve">All prices avg. 2020 CPI-H unless otherwise stated </t>
  </si>
  <si>
    <t>Cost of Capital</t>
  </si>
  <si>
    <t>Proportion of year return reduction</t>
  </si>
  <si>
    <t>Rate of Return (up to 31.12.2028)</t>
  </si>
  <si>
    <t>Efficiency</t>
  </si>
  <si>
    <t>Capex</t>
  </si>
  <si>
    <t>Opex</t>
  </si>
  <si>
    <t>CAPEX INPUTS</t>
  </si>
  <si>
    <t>CONNECTIONS</t>
  </si>
  <si>
    <t xml:space="preserve">GD23 Draft Determination </t>
  </si>
  <si>
    <t>Owner Occupied (OO)</t>
  </si>
  <si>
    <t>Domestic</t>
  </si>
  <si>
    <t>New Build (NB)</t>
  </si>
  <si>
    <t>NI Housing Executive (NIHE)</t>
  </si>
  <si>
    <t>I&amp;C Very Small</t>
  </si>
  <si>
    <t>U6</t>
  </si>
  <si>
    <t>U16</t>
  </si>
  <si>
    <t>I&amp;C Small</t>
  </si>
  <si>
    <t>U25</t>
  </si>
  <si>
    <t>U40</t>
  </si>
  <si>
    <t>U65</t>
  </si>
  <si>
    <t>I&amp;C Medium</t>
  </si>
  <si>
    <t>U100</t>
  </si>
  <si>
    <t>U160</t>
  </si>
  <si>
    <t>U250</t>
  </si>
  <si>
    <t>I&amp;C Large</t>
  </si>
  <si>
    <t>U400</t>
  </si>
  <si>
    <t>U650</t>
  </si>
  <si>
    <t>U1000</t>
  </si>
  <si>
    <t>I&amp;C Very Large</t>
  </si>
  <si>
    <t>U1600</t>
  </si>
  <si>
    <t>U2500</t>
  </si>
  <si>
    <t>Total</t>
  </si>
  <si>
    <t>Actual/Forecast</t>
  </si>
  <si>
    <t>Domestic Credit (U6)</t>
  </si>
  <si>
    <t>End of Life Replacement</t>
  </si>
  <si>
    <t>Domestic Credit (U16)</t>
  </si>
  <si>
    <t>Domestic Prepayment</t>
  </si>
  <si>
    <t>Other Replacement</t>
  </si>
  <si>
    <t xml:space="preserve"> OTHER MAINS DETERMINATION</t>
  </si>
  <si>
    <t>Determined Properties Passed Target</t>
  </si>
  <si>
    <t>other mains</t>
  </si>
  <si>
    <t>Actual Properties Passed</t>
  </si>
  <si>
    <t>Determined Length</t>
  </si>
  <si>
    <t>Actual Total Length</t>
  </si>
  <si>
    <t>Determined Mains Feeder/Infill Allowance</t>
  </si>
  <si>
    <t>Post Efficiency</t>
  </si>
  <si>
    <t>Max Average Meter per PP Allowance</t>
  </si>
  <si>
    <t>m/pp</t>
  </si>
  <si>
    <t xml:space="preserve">Cumulative meter per PP Actual </t>
  </si>
  <si>
    <t>£</t>
  </si>
  <si>
    <t>NEW BUILD DETERMINATION</t>
  </si>
  <si>
    <t>new build</t>
  </si>
  <si>
    <t>Determined Mains New Build Rate</t>
  </si>
  <si>
    <t>TRAFFIC MANAGEMENT ACT (TMA)</t>
  </si>
  <si>
    <r>
      <t xml:space="preserve">TMA - </t>
    </r>
    <r>
      <rPr>
        <b/>
        <sz val="11"/>
        <rFont val="Calibri"/>
        <family val="2"/>
        <scheme val="minor"/>
      </rPr>
      <t>GD23 Determined Allowance</t>
    </r>
  </si>
  <si>
    <r>
      <t xml:space="preserve">TMA - </t>
    </r>
    <r>
      <rPr>
        <b/>
        <sz val="11"/>
        <rFont val="Calibri"/>
        <family val="2"/>
        <scheme val="minor"/>
      </rPr>
      <t>GD23 UM Adjusted Allowance</t>
    </r>
  </si>
  <si>
    <t xml:space="preserve">SECURITY OF SUPPLY (SoS) </t>
  </si>
  <si>
    <t>Resilience</t>
  </si>
  <si>
    <r>
      <t xml:space="preserve">Security of Supply </t>
    </r>
    <r>
      <rPr>
        <b/>
        <sz val="11"/>
        <rFont val="Calibri"/>
        <family val="2"/>
        <scheme val="minor"/>
      </rPr>
      <t>- GD23 Determined Allowance</t>
    </r>
  </si>
  <si>
    <r>
      <t xml:space="preserve">Security of Supply - </t>
    </r>
    <r>
      <rPr>
        <b/>
        <sz val="11"/>
        <rFont val="Calibri"/>
        <family val="2"/>
        <scheme val="minor"/>
      </rPr>
      <t>GD23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Adjusted Allowance</t>
    </r>
  </si>
  <si>
    <t xml:space="preserve">Reinforcement </t>
  </si>
  <si>
    <t>PRESSURE REDUCTION STATIONS (PRS)</t>
  </si>
  <si>
    <r>
      <t xml:space="preserve">PRS - </t>
    </r>
    <r>
      <rPr>
        <b/>
        <sz val="11"/>
        <color theme="1"/>
        <rFont val="Calibri"/>
        <family val="2"/>
        <scheme val="minor"/>
      </rPr>
      <t xml:space="preserve">GD23 Determined Allowance </t>
    </r>
  </si>
  <si>
    <r>
      <t>PRS -</t>
    </r>
    <r>
      <rPr>
        <b/>
        <sz val="11"/>
        <color theme="1"/>
        <rFont val="Calibri"/>
        <family val="2"/>
        <scheme val="minor"/>
      </rPr>
      <t xml:space="preserve"> GD23 UM Actual</t>
    </r>
  </si>
  <si>
    <t>OTHER CAPEX</t>
  </si>
  <si>
    <r>
      <t xml:space="preserve">Other Capex - </t>
    </r>
    <r>
      <rPr>
        <b/>
        <sz val="11"/>
        <color theme="1"/>
        <rFont val="Calibri"/>
        <family val="2"/>
        <scheme val="minor"/>
      </rPr>
      <t xml:space="preserve">GD23 Determined Allowance </t>
    </r>
  </si>
  <si>
    <r>
      <t>Other Capex -</t>
    </r>
    <r>
      <rPr>
        <b/>
        <sz val="11"/>
        <color theme="1"/>
        <rFont val="Calibri"/>
        <family val="2"/>
        <scheme val="minor"/>
      </rPr>
      <t xml:space="preserve"> GD23 UM Actual</t>
    </r>
  </si>
  <si>
    <t>CAPEX RISK SHARING MECHANISM</t>
  </si>
  <si>
    <t>All Post Efficiency</t>
  </si>
  <si>
    <t>LP, 2Bar or 4Bar Mains</t>
  </si>
  <si>
    <t>Pressure Reduction</t>
  </si>
  <si>
    <r>
      <t xml:space="preserve">Total Capex - </t>
    </r>
    <r>
      <rPr>
        <b/>
        <sz val="11"/>
        <color theme="1"/>
        <rFont val="Calibri"/>
        <family val="2"/>
        <scheme val="minor"/>
      </rPr>
      <t>GD23 Determined Allowance</t>
    </r>
  </si>
  <si>
    <t>I&amp;C Services</t>
  </si>
  <si>
    <t>I&amp;C Meters</t>
  </si>
  <si>
    <t>TMA</t>
  </si>
  <si>
    <t xml:space="preserve">Total </t>
  </si>
  <si>
    <r>
      <t xml:space="preserve">Total Capex - </t>
    </r>
    <r>
      <rPr>
        <b/>
        <sz val="11"/>
        <color theme="1"/>
        <rFont val="Calibri"/>
        <family val="2"/>
        <scheme val="minor"/>
      </rPr>
      <t>GD23 UM Actual</t>
    </r>
  </si>
  <si>
    <t>DETERMINED TARGETS</t>
  </si>
  <si>
    <t>32mm</t>
  </si>
  <si>
    <t>50mm</t>
  </si>
  <si>
    <t>63mm</t>
  </si>
  <si>
    <t>75mm</t>
  </si>
  <si>
    <t>90mm</t>
  </si>
  <si>
    <t>125mm</t>
  </si>
  <si>
    <t>Mains New Builld</t>
  </si>
  <si>
    <t>180mm</t>
  </si>
  <si>
    <t>200mm</t>
  </si>
  <si>
    <t>250mm</t>
  </si>
  <si>
    <t>315mm</t>
  </si>
  <si>
    <t>355mm</t>
  </si>
  <si>
    <t>400mm</t>
  </si>
  <si>
    <t>450mm</t>
  </si>
  <si>
    <t>600mm</t>
  </si>
  <si>
    <t>Mains Feeder/Infill</t>
  </si>
  <si>
    <t xml:space="preserve">Domestic Services Existing </t>
  </si>
  <si>
    <t>Existing</t>
  </si>
  <si>
    <t>New Build</t>
  </si>
  <si>
    <t>Very Small (U6)</t>
  </si>
  <si>
    <t>Small (U16-U40)</t>
  </si>
  <si>
    <t>Medium (U65-U160)</t>
  </si>
  <si>
    <t>Large (U250-U650)</t>
  </si>
  <si>
    <t>Very Large (&gt;U650)</t>
  </si>
  <si>
    <t>Domestic Meters - Credit</t>
  </si>
  <si>
    <t>Domestic Meters - Pay As You Go (PAYG)</t>
  </si>
  <si>
    <t>U4000</t>
  </si>
  <si>
    <r>
      <t xml:space="preserve">DETERMINED RATES - </t>
    </r>
    <r>
      <rPr>
        <i/>
        <sz val="11"/>
        <color theme="1"/>
        <rFont val="Calibri"/>
        <family val="2"/>
        <scheme val="minor"/>
      </rPr>
      <t>POST EFFICIENCY</t>
    </r>
  </si>
  <si>
    <t>DETERMINED RATES</t>
  </si>
  <si>
    <t>Mains New Build</t>
  </si>
  <si>
    <t xml:space="preserve">Mains Feeder/Infill </t>
  </si>
  <si>
    <t>Opex Inputs</t>
  </si>
  <si>
    <t>NETWORK RATES</t>
  </si>
  <si>
    <r>
      <t xml:space="preserve">Network Rates - </t>
    </r>
    <r>
      <rPr>
        <b/>
        <sz val="11"/>
        <rFont val="Calibri"/>
        <family val="2"/>
        <scheme val="minor"/>
      </rPr>
      <t>GD23 Determined Allowance</t>
    </r>
  </si>
  <si>
    <r>
      <t xml:space="preserve">Network Rates - </t>
    </r>
    <r>
      <rPr>
        <b/>
        <sz val="11"/>
        <rFont val="Calibri"/>
        <family val="2"/>
        <scheme val="minor"/>
      </rPr>
      <t>GD23 UM Adjusted Allowance</t>
    </r>
  </si>
  <si>
    <t>LICENCE FEES</t>
  </si>
  <si>
    <r>
      <t xml:space="preserve">Licence Fees - </t>
    </r>
    <r>
      <rPr>
        <b/>
        <sz val="11"/>
        <rFont val="Calibri"/>
        <family val="2"/>
        <scheme val="minor"/>
      </rPr>
      <t>GD23 Determined Allowance</t>
    </r>
  </si>
  <si>
    <r>
      <t xml:space="preserve">Licence Fees - </t>
    </r>
    <r>
      <rPr>
        <b/>
        <sz val="11"/>
        <rFont val="Calibri"/>
        <family val="2"/>
        <scheme val="minor"/>
      </rPr>
      <t>GD23 UM Adjusted Allowance</t>
    </r>
  </si>
  <si>
    <t>SUPPLIER OF LAST RESORT (SoLR)</t>
  </si>
  <si>
    <r>
      <t xml:space="preserve">SoLR - </t>
    </r>
    <r>
      <rPr>
        <b/>
        <sz val="11"/>
        <rFont val="Calibri"/>
        <family val="2"/>
        <scheme val="minor"/>
      </rPr>
      <t>GD23 Determined Allowance</t>
    </r>
  </si>
  <si>
    <r>
      <t xml:space="preserve">SoLR - </t>
    </r>
    <r>
      <rPr>
        <b/>
        <sz val="11"/>
        <rFont val="Calibri"/>
        <family val="2"/>
        <scheme val="minor"/>
      </rPr>
      <t>GD23 UM Adjusted Allowance</t>
    </r>
  </si>
  <si>
    <t>COST TO SERVE MECHANISM</t>
  </si>
  <si>
    <t xml:space="preserve">Connections </t>
  </si>
  <si>
    <t>Allowance</t>
  </si>
  <si>
    <t>Fixed amount</t>
  </si>
  <si>
    <t>Real variable amount</t>
  </si>
  <si>
    <r>
      <t xml:space="preserve">Cost To Serve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</si>
  <si>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Cost To Serve - </t>
    </r>
    <r>
      <rPr>
        <b/>
        <sz val="11"/>
        <color theme="1"/>
        <rFont val="Calibri"/>
        <family val="2"/>
        <scheme val="minor"/>
      </rPr>
      <t>GD23 UM Actual Expenditure</t>
    </r>
  </si>
  <si>
    <t>Uncertainty Mechanism Adjustments - GD23</t>
  </si>
  <si>
    <t>Totals</t>
  </si>
  <si>
    <t xml:space="preserve">Depreciation Category </t>
  </si>
  <si>
    <t>Additional Comments</t>
  </si>
  <si>
    <t>Avg.2020 CPI-H</t>
  </si>
  <si>
    <t xml:space="preserve">All figures stated are post efficiency </t>
  </si>
  <si>
    <t>CAPEX</t>
  </si>
  <si>
    <r>
      <t xml:space="preserve">TMA - </t>
    </r>
    <r>
      <rPr>
        <b/>
        <sz val="10"/>
        <rFont val="Calibri"/>
        <family val="2"/>
        <scheme val="minor"/>
      </rPr>
      <t>GD23 Determined Allowance</t>
    </r>
  </si>
  <si>
    <r>
      <t xml:space="preserve">TMA - </t>
    </r>
    <r>
      <rPr>
        <b/>
        <sz val="10"/>
        <rFont val="Calibri"/>
        <family val="2"/>
        <scheme val="minor"/>
      </rPr>
      <t>GD23 UM Adjusted Allowance</t>
    </r>
  </si>
  <si>
    <t>TOTAL UM adjustments for TMA</t>
  </si>
  <si>
    <t>Capex 40 Year</t>
  </si>
  <si>
    <r>
      <t xml:space="preserve">PRS - </t>
    </r>
    <r>
      <rPr>
        <b/>
        <sz val="10"/>
        <rFont val="Calibri"/>
        <family val="2"/>
        <scheme val="minor"/>
      </rPr>
      <t>GD23 Determined Allowance</t>
    </r>
  </si>
  <si>
    <r>
      <t xml:space="preserve">PRS </t>
    </r>
    <r>
      <rPr>
        <b/>
        <sz val="10"/>
        <rFont val="Calibri"/>
        <family val="2"/>
        <scheme val="minor"/>
      </rPr>
      <t>- GD23 UM Adjusted Allowance</t>
    </r>
  </si>
  <si>
    <t>TOTAL UM adjustments for PRS</t>
  </si>
  <si>
    <t>7 BAR MAINS</t>
  </si>
  <si>
    <r>
      <t>7 Bar Mains</t>
    </r>
    <r>
      <rPr>
        <b/>
        <sz val="10"/>
        <rFont val="Calibri"/>
        <family val="2"/>
        <scheme val="minor"/>
      </rPr>
      <t xml:space="preserve"> - GD23 Determined Allowance</t>
    </r>
  </si>
  <si>
    <r>
      <t xml:space="preserve">7 Bar Mains </t>
    </r>
    <r>
      <rPr>
        <b/>
        <sz val="10"/>
        <rFont val="Calibri"/>
        <family val="2"/>
        <scheme val="minor"/>
      </rPr>
      <t>- GD23 UM Adjusted Allowance</t>
    </r>
  </si>
  <si>
    <t>TOTAL UM adjustments for 7 Bar Mains</t>
  </si>
  <si>
    <t>INFILL ADJUSTMENT</t>
  </si>
  <si>
    <r>
      <t xml:space="preserve">Mains - </t>
    </r>
    <r>
      <rPr>
        <b/>
        <sz val="10"/>
        <rFont val="Calibri"/>
        <family val="2"/>
        <scheme val="minor"/>
      </rPr>
      <t>GD23 Determined Allowance</t>
    </r>
  </si>
  <si>
    <t>Other</t>
  </si>
  <si>
    <r>
      <t>Mains</t>
    </r>
    <r>
      <rPr>
        <b/>
        <sz val="10"/>
        <rFont val="Calibri"/>
        <family val="2"/>
        <scheme val="minor"/>
      </rPr>
      <t xml:space="preserve"> - GD23 UM Adjusted Allowance</t>
    </r>
  </si>
  <si>
    <t>TOTAL UM adjustments for INFILL</t>
  </si>
  <si>
    <t>PROPERTIES PASSED (PP) PENALTY/REWARD MECHANISM</t>
  </si>
  <si>
    <r>
      <t xml:space="preserve">Properties Passed - </t>
    </r>
    <r>
      <rPr>
        <b/>
        <sz val="10"/>
        <rFont val="Calibri"/>
        <family val="2"/>
        <scheme val="minor"/>
      </rPr>
      <t>GD23 Determined Allowance</t>
    </r>
  </si>
  <si>
    <r>
      <t xml:space="preserve">Properties Passed - </t>
    </r>
    <r>
      <rPr>
        <b/>
        <sz val="10"/>
        <rFont val="Calibri"/>
        <family val="2"/>
        <scheme val="minor"/>
      </rPr>
      <t>GD23 Actual</t>
    </r>
  </si>
  <si>
    <t>Over/(under) Performance</t>
  </si>
  <si>
    <t>Penalty</t>
  </si>
  <si>
    <t>Reward</t>
  </si>
  <si>
    <t>TOTAL UM adjustments for PP Penalty/Reward Mechanism</t>
  </si>
  <si>
    <t>SECURITY OF SUPPLY (SoS)</t>
  </si>
  <si>
    <t xml:space="preserve">SoS - RESILIENCE </t>
  </si>
  <si>
    <r>
      <t xml:space="preserve">Security of Supply : Resilience </t>
    </r>
    <r>
      <rPr>
        <b/>
        <sz val="10"/>
        <rFont val="Calibri"/>
        <family val="2"/>
        <scheme val="minor"/>
      </rPr>
      <t>- GD23 Determined Allowance</t>
    </r>
  </si>
  <si>
    <r>
      <t xml:space="preserve">Security of Supply : Resilience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</si>
  <si>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Security of Supply : Resilience</t>
  </si>
  <si>
    <t>SoS - REINFORCEMENT</t>
  </si>
  <si>
    <r>
      <t xml:space="preserve">Security of Supply : Reinforcement </t>
    </r>
    <r>
      <rPr>
        <b/>
        <sz val="10"/>
        <rFont val="Calibri"/>
        <family val="2"/>
        <scheme val="minor"/>
      </rPr>
      <t>- GD23 Determined Allowance</t>
    </r>
  </si>
  <si>
    <r>
      <t xml:space="preserve">Security of Supply : Reinforcement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</si>
  <si>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Security of Supply : Reinforcement</t>
  </si>
  <si>
    <t>INDIVIDUALLY FUNDED</t>
  </si>
  <si>
    <r>
      <t xml:space="preserve">Individually Funded </t>
    </r>
    <r>
      <rPr>
        <b/>
        <sz val="10"/>
        <rFont val="Calibri"/>
        <family val="2"/>
        <scheme val="minor"/>
      </rPr>
      <t>- GD23 Determined Allowance</t>
    </r>
  </si>
  <si>
    <r>
      <t xml:space="preserve">Individually Funded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</si>
  <si>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Individually Funded</t>
  </si>
  <si>
    <t>DOMESTIC METERS - NEW CONNECTIONS, E.O.L REPLACEMENT &amp; OTHER REPLACEMENT</t>
  </si>
  <si>
    <t>DOMESTIC METERS - NEW CONNECTIONS</t>
  </si>
  <si>
    <r>
      <t xml:space="preserve">New Connections  - </t>
    </r>
    <r>
      <rPr>
        <b/>
        <sz val="10"/>
        <rFont val="Calibri"/>
        <family val="2"/>
        <scheme val="minor"/>
      </rPr>
      <t>GD23 Determined Allowance</t>
    </r>
  </si>
  <si>
    <t xml:space="preserve">NI Housing Executive (NIHE) </t>
  </si>
  <si>
    <r>
      <t xml:space="preserve">New Connections 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</si>
  <si>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 xml:space="preserve">TOTAL UM adjustments for New Connections </t>
  </si>
  <si>
    <t>Capex 15 Year</t>
  </si>
  <si>
    <t>DOMESTIC METERS - END OF LIFE (E.O.L.) REPLACEMENT</t>
  </si>
  <si>
    <r>
      <t xml:space="preserve">E.O.L Replacement  - </t>
    </r>
    <r>
      <rPr>
        <b/>
        <sz val="10"/>
        <rFont val="Calibri"/>
        <family val="2"/>
        <scheme val="minor"/>
      </rPr>
      <t>GD23 Determined Allowance</t>
    </r>
  </si>
  <si>
    <r>
      <t xml:space="preserve">E.O.L Replacement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</si>
  <si>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E.O.L Replacement</t>
  </si>
  <si>
    <t>DOMESTIC METERS - OTHER REPLACEMENT</t>
  </si>
  <si>
    <r>
      <t xml:space="preserve">Other Replacement  - </t>
    </r>
    <r>
      <rPr>
        <b/>
        <sz val="10"/>
        <rFont val="Calibri"/>
        <family val="2"/>
        <scheme val="minor"/>
      </rPr>
      <t>GD23 Determined Allowance</t>
    </r>
  </si>
  <si>
    <r>
      <t xml:space="preserve">Other Replacement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</si>
  <si>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Other Replacement</t>
  </si>
  <si>
    <t>DOMESTIC SERVICES - NEW CONNECTIONS</t>
  </si>
  <si>
    <r>
      <t xml:space="preserve">Domestic Services - </t>
    </r>
    <r>
      <rPr>
        <b/>
        <sz val="10"/>
        <rFont val="Calibri"/>
        <family val="2"/>
        <scheme val="minor"/>
      </rPr>
      <t>GD23 Determined Allowance</t>
    </r>
  </si>
  <si>
    <r>
      <t xml:space="preserve">Domestic Services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</si>
  <si>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Domestic Services</t>
  </si>
  <si>
    <t>I&amp;C METERS - NEW CONNECTIONS</t>
  </si>
  <si>
    <t>I&amp;C METERS - END OF LIFE (E.O.L.) REPLACEMENT</t>
  </si>
  <si>
    <t>I&amp;C METERS - OTHER REPLACEMENT</t>
  </si>
  <si>
    <r>
      <t xml:space="preserve">I&amp;C Services  - </t>
    </r>
    <r>
      <rPr>
        <b/>
        <sz val="10"/>
        <rFont val="Calibri"/>
        <family val="2"/>
        <scheme val="minor"/>
      </rPr>
      <t>GD23 Determined Allowance</t>
    </r>
  </si>
  <si>
    <r>
      <t xml:space="preserve">I&amp;C Services 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</si>
  <si>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I&amp;C Services</t>
  </si>
  <si>
    <r>
      <t>Other Capex</t>
    </r>
    <r>
      <rPr>
        <b/>
        <sz val="10"/>
        <rFont val="Calibri"/>
        <family val="2"/>
        <scheme val="minor"/>
      </rPr>
      <t xml:space="preserve"> - GD23 Determined Allowance</t>
    </r>
  </si>
  <si>
    <r>
      <t xml:space="preserve">Other Capex  </t>
    </r>
    <r>
      <rPr>
        <b/>
        <sz val="10"/>
        <rFont val="Calibri"/>
        <family val="2"/>
        <scheme val="minor"/>
      </rPr>
      <t>- GD23 UM Adjusted Allowance</t>
    </r>
  </si>
  <si>
    <t>TOTAL UM adjustments for Other Capex</t>
  </si>
  <si>
    <t>Project A : Project Title</t>
  </si>
  <si>
    <r>
      <t>Project A</t>
    </r>
    <r>
      <rPr>
        <b/>
        <sz val="10"/>
        <rFont val="Calibri"/>
        <family val="2"/>
        <scheme val="minor"/>
      </rPr>
      <t xml:space="preserve"> - Determined Allowance</t>
    </r>
  </si>
  <si>
    <t>To be adjusted as required following SPED approval</t>
  </si>
  <si>
    <r>
      <t xml:space="preserve">Project A  </t>
    </r>
    <r>
      <rPr>
        <b/>
        <sz val="10"/>
        <rFont val="Calibri"/>
        <family val="2"/>
        <scheme val="minor"/>
      </rPr>
      <t>- Actual</t>
    </r>
  </si>
  <si>
    <t xml:space="preserve">TOTAL UM adjustments for Project A </t>
  </si>
  <si>
    <t>Adjust depreciation category as necessary</t>
  </si>
  <si>
    <t>ADDITIONAL PROJECTS (Additional Development Areas)</t>
  </si>
  <si>
    <t>To be adjusted as required following ADA approval</t>
  </si>
  <si>
    <t>CAPEX MATERIALITY THRESHOLD</t>
  </si>
  <si>
    <t>To be adjusted as required following Materiality Threshold approval</t>
  </si>
  <si>
    <t>UM Adjustments to Capex</t>
  </si>
  <si>
    <t>TMA Adjustment</t>
  </si>
  <si>
    <t>PRS</t>
  </si>
  <si>
    <t>Infill Adjustment</t>
  </si>
  <si>
    <t>Security of Supply : Resilience</t>
  </si>
  <si>
    <t>Security of Supply : Reinforcement</t>
  </si>
  <si>
    <t>Domestic Meters : New Connections</t>
  </si>
  <si>
    <t>Domestic Meters : E.O.L Replacement</t>
  </si>
  <si>
    <t>Domestic Meters : Other Replacement</t>
  </si>
  <si>
    <t>Domestic Services Adjustment</t>
  </si>
  <si>
    <t>I&amp;C Meters : New Connections</t>
  </si>
  <si>
    <t>I&amp;C Meters : E.O.L Replacement</t>
  </si>
  <si>
    <t xml:space="preserve">I&amp;C Meters : Other Replacement </t>
  </si>
  <si>
    <t>I&amp;C Services Adjustment</t>
  </si>
  <si>
    <t>SPEDS Adjustment</t>
  </si>
  <si>
    <t>Additional Projects Adjustment</t>
  </si>
  <si>
    <t>Materiality Threshold Adjustment</t>
  </si>
  <si>
    <t>Total Adjustments</t>
  </si>
  <si>
    <r>
      <rPr>
        <sz val="10"/>
        <rFont val="Calibri"/>
        <family val="2"/>
        <scheme val="minor"/>
      </rPr>
      <t>Total Capex  -</t>
    </r>
    <r>
      <rPr>
        <b/>
        <sz val="10"/>
        <rFont val="Calibri"/>
        <family val="2"/>
        <scheme val="minor"/>
      </rPr>
      <t xml:space="preserve"> GD23 UM Adjusted Allowance</t>
    </r>
  </si>
  <si>
    <t>Annual Capex (Saving) / Overspend</t>
  </si>
  <si>
    <t>Consumer Risk Factor</t>
  </si>
  <si>
    <t>TOTAL UM adjustments for Capex Risk Sharing</t>
  </si>
  <si>
    <t>OPEX</t>
  </si>
  <si>
    <r>
      <t xml:space="preserve">Network Rates - </t>
    </r>
    <r>
      <rPr>
        <b/>
        <sz val="10"/>
        <rFont val="Calibri"/>
        <family val="2"/>
        <scheme val="minor"/>
      </rPr>
      <t>GD23 Determined Allowance</t>
    </r>
  </si>
  <si>
    <r>
      <t xml:space="preserve">Network Rates - </t>
    </r>
    <r>
      <rPr>
        <b/>
        <sz val="10"/>
        <rFont val="Calibri"/>
        <family val="2"/>
        <scheme val="minor"/>
      </rPr>
      <t>GD23 UM Adjusted Allowance</t>
    </r>
  </si>
  <si>
    <t>TOTAL UM adjustments for Network Rates</t>
  </si>
  <si>
    <r>
      <t xml:space="preserve">Licence Fees - </t>
    </r>
    <r>
      <rPr>
        <b/>
        <sz val="10"/>
        <rFont val="Calibri"/>
        <family val="2"/>
        <scheme val="minor"/>
      </rPr>
      <t>GD23 Determined Allowance</t>
    </r>
  </si>
  <si>
    <r>
      <t xml:space="preserve">Licence Fees - </t>
    </r>
    <r>
      <rPr>
        <b/>
        <sz val="10"/>
        <rFont val="Calibri"/>
        <family val="2"/>
        <scheme val="minor"/>
      </rPr>
      <t>GD23 UM Adjusted Allowance</t>
    </r>
  </si>
  <si>
    <t>TOTAL UM adjustments for Licence Fees</t>
  </si>
  <si>
    <r>
      <t xml:space="preserve">SoLR - </t>
    </r>
    <r>
      <rPr>
        <b/>
        <sz val="10"/>
        <rFont val="Calibri"/>
        <family val="2"/>
        <scheme val="minor"/>
      </rPr>
      <t>GD23 Determined Allowance</t>
    </r>
  </si>
  <si>
    <r>
      <t xml:space="preserve">SoLR - </t>
    </r>
    <r>
      <rPr>
        <b/>
        <sz val="10"/>
        <rFont val="Calibri"/>
        <family val="2"/>
        <scheme val="minor"/>
      </rPr>
      <t>GD23 UM Adjusted Allowance</t>
    </r>
  </si>
  <si>
    <t>TOTAL UM adjustments for SoLR</t>
  </si>
  <si>
    <t>COST TO SERVE</t>
  </si>
  <si>
    <t>TOTAL UM adjustments for Cost To Serve</t>
  </si>
  <si>
    <t>OPEX MATERIALITY THRESHOLD</t>
  </si>
  <si>
    <r>
      <t>OVERALL SUMMARY UNCERTAINTY MECHANISM ADJUSTMENTS BY FORMULA YEAR (Av. £2020 CPIH)</t>
    </r>
    <r>
      <rPr>
        <b/>
        <sz val="10"/>
        <color theme="0"/>
        <rFont val="Calibri"/>
        <family val="2"/>
        <scheme val="minor"/>
      </rPr>
      <t xml:space="preserve"> - POST EFF</t>
    </r>
  </si>
  <si>
    <t>CAPEX SUMMARY BREAKDOWN</t>
  </si>
  <si>
    <t>m+1</t>
  </si>
  <si>
    <t>m+2</t>
  </si>
  <si>
    <t>m+3</t>
  </si>
  <si>
    <t>m+4</t>
  </si>
  <si>
    <t>m+5</t>
  </si>
  <si>
    <t>m+6</t>
  </si>
  <si>
    <t>n = 2028</t>
  </si>
  <si>
    <t>TOTAL</t>
  </si>
  <si>
    <t>Adjustment Categories - UM</t>
  </si>
  <si>
    <t>Actual</t>
  </si>
  <si>
    <t>Forecast</t>
  </si>
  <si>
    <t>Traffic Management Act (TMA)</t>
  </si>
  <si>
    <t>Pressure Reduction Stations (PRS)</t>
  </si>
  <si>
    <t>Capex 5 Year</t>
  </si>
  <si>
    <t>Total UM Adjustments</t>
  </si>
  <si>
    <t>Adjustment Categories - RoR</t>
  </si>
  <si>
    <t>Capex Risk Sharing Mechanism</t>
  </si>
  <si>
    <t>Capex 40 Year RoR</t>
  </si>
  <si>
    <t>Capex 15 Year RoR</t>
  </si>
  <si>
    <t xml:space="preserve">TOTAL CAPEX 40 YEAR </t>
  </si>
  <si>
    <t>Capex 5 Year RoR</t>
  </si>
  <si>
    <t>Opex RoR</t>
  </si>
  <si>
    <t>Total RoR Adjustments</t>
  </si>
  <si>
    <t>Adjustment Categories - TOTAL</t>
  </si>
  <si>
    <t>Capex 40 Year Total</t>
  </si>
  <si>
    <t xml:space="preserve">TOTAL CAPEX 15 YEAR </t>
  </si>
  <si>
    <t>Capex 15 Year Total</t>
  </si>
  <si>
    <t>Capex 5 Year Total</t>
  </si>
  <si>
    <t>Opex Total</t>
  </si>
  <si>
    <t>Total Adjustments (UM + RoR)</t>
  </si>
  <si>
    <t xml:space="preserve">TOTAL CAPEX 5 YEAR </t>
  </si>
  <si>
    <t>OPEX SUMMARY BREAKDOWN</t>
  </si>
  <si>
    <t>Opex Materiality Threshold</t>
  </si>
  <si>
    <t xml:space="preserve">TOTAL OPEX </t>
  </si>
  <si>
    <t>I&amp;C METERS - INDUSTRIAL &amp; METER INSTALLATION REPLACEMENT</t>
  </si>
  <si>
    <r>
      <t xml:space="preserve">Ind &amp; Inst. Replacement  - </t>
    </r>
    <r>
      <rPr>
        <b/>
        <sz val="10"/>
        <rFont val="Calibri"/>
        <family val="2"/>
        <scheme val="minor"/>
      </rPr>
      <t>GD23 Determined Allowance</t>
    </r>
  </si>
  <si>
    <r>
      <t xml:space="preserve">Ind &amp; Inst. Replacement 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</si>
  <si>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Ind &amp; Inst. Replacement</t>
  </si>
  <si>
    <t>Not Applicable in GD23 per Draft Determination, Table 9.8</t>
  </si>
  <si>
    <t xml:space="preserve">up to 90mm </t>
  </si>
  <si>
    <t>&gt;90mm to 200mm</t>
  </si>
  <si>
    <t xml:space="preserve"> &gt;200mm</t>
  </si>
  <si>
    <t xml:space="preserve">I&amp;C Meters : Ind &amp; Inst Replacement </t>
  </si>
  <si>
    <t>Total Capex (excluding Rate of Return)</t>
  </si>
  <si>
    <t>Total Capex Rate of Return only</t>
  </si>
  <si>
    <t xml:space="preserve">Total Opex including Rate of Return </t>
  </si>
  <si>
    <t xml:space="preserve">Figures to be carried forward into Pi Model </t>
  </si>
  <si>
    <t>Contains UM calculations and formulas only</t>
  </si>
  <si>
    <t>A summary of the UM adjustments. Includes Rate of Return calculation and figures needed for Pi Model</t>
  </si>
  <si>
    <t xml:space="preserve">Rate of Return </t>
  </si>
  <si>
    <t>Total UM adjustments</t>
  </si>
  <si>
    <r>
      <t xml:space="preserve">Cost to Serve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</si>
  <si>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t>ENERGY STRATEGY</t>
  </si>
  <si>
    <r>
      <t xml:space="preserve">Energy Strategy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</si>
  <si>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Energy Strategy - 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</si>
  <si>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</t>
  </si>
  <si>
    <t>Total UM return adjustment</t>
  </si>
  <si>
    <t>TOTAL UM adjustments for Energy Strategy</t>
  </si>
  <si>
    <r>
      <t xml:space="preserve">Energy Strategy - </t>
    </r>
    <r>
      <rPr>
        <b/>
        <sz val="11"/>
        <color theme="1"/>
        <rFont val="Calibri"/>
        <family val="2"/>
        <scheme val="minor"/>
      </rPr>
      <t>GD23 UM Actual Expenditure</t>
    </r>
  </si>
  <si>
    <t>GD23 Actual</t>
  </si>
  <si>
    <t>Industrial &amp; Commercial Meters</t>
  </si>
  <si>
    <t>Industrial &amp; Commercial Services</t>
  </si>
  <si>
    <t>Industrial &amp; Commercial (I&amp;C) Meter Replacement</t>
  </si>
  <si>
    <t>Industrial &amp; Commercial (I&amp;C) Services</t>
  </si>
  <si>
    <t>Industrial &amp; Commercial (I&amp;C) Meters</t>
  </si>
  <si>
    <t>Industrial &amp; Commercial (I&amp;C) Meter - End of Life Replacement</t>
  </si>
  <si>
    <t>Industrial &amp; Commercial (I&amp;C) Meter - Other Replacement</t>
  </si>
  <si>
    <t>Industrial &amp; Commercial (I&amp;C) - Meter Installation Replacement</t>
  </si>
  <si>
    <t>Industrial &amp; Commercial (I&amp;C) Meter - E.o.L Replacement</t>
  </si>
  <si>
    <t>Project A</t>
  </si>
  <si>
    <r>
      <rPr>
        <sz val="10"/>
        <rFont val="Calibri"/>
        <family val="2"/>
        <scheme val="minor"/>
      </rPr>
      <t>Mains, Infill &amp; Meter -</t>
    </r>
    <r>
      <rPr>
        <b/>
        <sz val="10"/>
        <rFont val="Calibri"/>
        <family val="2"/>
        <scheme val="minor"/>
      </rPr>
      <t xml:space="preserve"> Allowances Granted</t>
    </r>
  </si>
  <si>
    <r>
      <rPr>
        <sz val="10"/>
        <rFont val="Calibri"/>
        <family val="2"/>
        <scheme val="minor"/>
      </rPr>
      <t>Feeder &amp; Infill Allowances</t>
    </r>
    <r>
      <rPr>
        <b/>
        <sz val="10"/>
        <rFont val="Calibri"/>
        <family val="2"/>
        <scheme val="minor"/>
      </rPr>
      <t xml:space="preserve"> - Actual Spend </t>
    </r>
  </si>
  <si>
    <t>P1</t>
  </si>
  <si>
    <t>P2</t>
  </si>
  <si>
    <t>P3</t>
  </si>
  <si>
    <t>P4</t>
  </si>
  <si>
    <t>P5</t>
  </si>
  <si>
    <t>P6</t>
  </si>
  <si>
    <t>P7</t>
  </si>
  <si>
    <t xml:space="preserve">Volume Adjustment </t>
  </si>
  <si>
    <t>Therms</t>
  </si>
  <si>
    <t>Determined Tariff (ppt Av. £2014)</t>
  </si>
  <si>
    <r>
      <t>Project A -</t>
    </r>
    <r>
      <rPr>
        <b/>
        <sz val="10"/>
        <rFont val="Calibri"/>
        <family val="2"/>
        <scheme val="minor"/>
      </rPr>
      <t xml:space="preserve"> Total UM Volume Adjustment</t>
    </r>
  </si>
  <si>
    <t xml:space="preserve">TOTAL UM Volume Adjustments for Project A </t>
  </si>
  <si>
    <t>Mains, Infill and Meter Adjustments</t>
  </si>
  <si>
    <t>Volume Adjustments</t>
  </si>
  <si>
    <t>Additional Projects Volume Adjustment</t>
  </si>
  <si>
    <t xml:space="preserve">CAPEX - ADDITIONAL DEVELOPMENT AREAS </t>
  </si>
  <si>
    <r>
      <rPr>
        <sz val="10"/>
        <rFont val="Calibri"/>
        <family val="2"/>
        <scheme val="minor"/>
      </rPr>
      <t xml:space="preserve">Project A - </t>
    </r>
    <r>
      <rPr>
        <b/>
        <sz val="10"/>
        <rFont val="Calibri"/>
        <family val="2"/>
        <scheme val="minor"/>
      </rPr>
      <t>Allowances Granted</t>
    </r>
  </si>
  <si>
    <r>
      <rPr>
        <sz val="10"/>
        <rFont val="Calibri"/>
        <family val="2"/>
        <scheme val="minor"/>
      </rPr>
      <t>Project A</t>
    </r>
    <r>
      <rPr>
        <b/>
        <sz val="10"/>
        <rFont val="Calibri"/>
        <family val="2"/>
        <scheme val="minor"/>
      </rPr>
      <t xml:space="preserve"> - Actual Spend </t>
    </r>
  </si>
  <si>
    <t>Variable Allowance</t>
  </si>
  <si>
    <t>Fixed Allowance</t>
  </si>
  <si>
    <t>Variable Rate</t>
  </si>
  <si>
    <r>
      <t>Cost To Serve -</t>
    </r>
    <r>
      <rPr>
        <b/>
        <sz val="11"/>
        <color theme="1"/>
        <rFont val="Calibri"/>
        <family val="2"/>
        <scheme val="minor"/>
      </rPr>
      <t xml:space="preserve"> GD23 UM Adjusted Allowance</t>
    </r>
  </si>
  <si>
    <t>GD23 Determined</t>
  </si>
  <si>
    <t>Mains/Feeder Infill Max Allowed Annual Length</t>
  </si>
  <si>
    <t xml:space="preserve">ADVERTISING AND MARKETING DEVELOPMENT (AMD) - NON OO </t>
  </si>
  <si>
    <r>
      <t xml:space="preserve">AMD (Non OO)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</si>
  <si>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AMD (Non OO)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</si>
  <si>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AMD (Non OO)</t>
  </si>
  <si>
    <t>To be adjusted as required following approval</t>
  </si>
  <si>
    <t xml:space="preserve">ADVERTISING AND MARKET DEVELOPMENT (ADA) - NON OO </t>
  </si>
  <si>
    <t>FUTURE CONSUMER PROTECTION DEVELOPMENT</t>
  </si>
  <si>
    <r>
      <t xml:space="preserve">Consumer Protection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</si>
  <si>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Consumer Protection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</si>
  <si>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Consumer Protection</t>
  </si>
  <si>
    <r>
      <t xml:space="preserve">AMD (Non OO)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</si>
  <si>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Consumer Protection - </t>
    </r>
    <r>
      <rPr>
        <b/>
        <sz val="11"/>
        <color theme="1"/>
        <rFont val="Calibri"/>
        <family val="2"/>
        <scheme val="minor"/>
      </rPr>
      <t>GD23 Determined Total Allowance</t>
    </r>
  </si>
  <si>
    <t>Energy Strategy</t>
  </si>
  <si>
    <t>Advertising and Marketing Development (Non OO)</t>
  </si>
  <si>
    <t>Future Consumer Protection</t>
  </si>
  <si>
    <t>GDN METER INSPECTION COSTS</t>
  </si>
  <si>
    <r>
      <t xml:space="preserve">GDN Meter Inspection Costs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</si>
  <si>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GDN Meter Inspection Costs - </t>
    </r>
    <r>
      <rPr>
        <b/>
        <sz val="11"/>
        <color theme="1"/>
        <rFont val="Calibri"/>
        <family val="2"/>
        <scheme val="minor"/>
      </rPr>
      <t>GD23 UM Actual Expenditure</t>
    </r>
  </si>
  <si>
    <t>GDN Meter Inspection Costs</t>
  </si>
  <si>
    <t>GDN Meter Reading Costs</t>
  </si>
  <si>
    <r>
      <t xml:space="preserve">GDN Meter Inspection Costs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</si>
  <si>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GDN Meter Inspection Costs 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</si>
  <si>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GDN Meter Inspection Costs</t>
  </si>
  <si>
    <t>GDN METER READING COSTS</t>
  </si>
  <si>
    <r>
      <t xml:space="preserve">GDN Meter Reading Costs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</si>
  <si>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GDN Meter Reading Costs - </t>
    </r>
    <r>
      <rPr>
        <b/>
        <sz val="11"/>
        <color theme="1"/>
        <rFont val="Calibri"/>
        <family val="2"/>
        <scheme val="minor"/>
      </rPr>
      <t>GD23 UM Actual Expenditure</t>
    </r>
  </si>
  <si>
    <r>
      <t xml:space="preserve">GDN Meter Reading Costs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</si>
  <si>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GDN Meter Reading Costs 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</si>
  <si>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GDN Meter Reading Costs</t>
  </si>
  <si>
    <t>New Meter Specification</t>
  </si>
  <si>
    <t>NEW METER SPECIFICATION</t>
  </si>
  <si>
    <r>
      <t xml:space="preserve">New Meter Specification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</si>
  <si>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New Meter Specification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</si>
  <si>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New Meter Specification</t>
  </si>
  <si>
    <t>NEW METER SPECIFICATION COSTS</t>
  </si>
  <si>
    <r>
      <t xml:space="preserve">New Meter Specification Costs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</si>
  <si>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New Meter Specification Costs - </t>
    </r>
    <r>
      <rPr>
        <b/>
        <sz val="11"/>
        <color theme="1"/>
        <rFont val="Calibri"/>
        <family val="2"/>
        <scheme val="minor"/>
      </rPr>
      <t>GD23 UM Actual Expenditure</t>
    </r>
  </si>
  <si>
    <r>
      <t xml:space="preserve">Energy Strategy - </t>
    </r>
    <r>
      <rPr>
        <b/>
        <sz val="11"/>
        <color theme="1"/>
        <rFont val="Calibri"/>
        <family val="2"/>
        <scheme val="minor"/>
      </rPr>
      <t>GD23 Determined Total Allowance</t>
    </r>
  </si>
  <si>
    <t>PROJECTS OF SPECIAL ENGINEERING DIFFICULTY (SPEDs)</t>
  </si>
  <si>
    <t>INDUSTRIAL &amp; COMMERCIAL (I&amp;C) METERS  - NEW CONNECTIONS, E.O.L REPLACEMENT &amp; OTHER REPLACEMENT</t>
  </si>
  <si>
    <t>INDUSTRIAL &amp; COMMERCIAL (I&amp;C) SERVICES</t>
  </si>
  <si>
    <t>To be adjusted as/when required</t>
  </si>
  <si>
    <r>
      <t>GD23 FINAL DETERMINATION NUMBERS - POST FRONTIER SHIFT</t>
    </r>
    <r>
      <rPr>
        <b/>
        <u/>
        <sz val="10"/>
        <color rgb="FFFF0000"/>
        <rFont val="Calibri"/>
        <family val="2"/>
        <scheme val="minor"/>
      </rPr>
      <t xml:space="preserve"> (Pre Fronteir Shift figures from column N &gt; &gt; &gt;)</t>
    </r>
  </si>
  <si>
    <t>OPEX - ADDITIONAL PROJECTS</t>
  </si>
  <si>
    <t xml:space="preserve">Additional Projects </t>
  </si>
  <si>
    <t>Distribution Revenue</t>
  </si>
  <si>
    <t>Rateable Value</t>
  </si>
  <si>
    <t>Rate Multiplier</t>
  </si>
  <si>
    <t>Rate in pound</t>
  </si>
  <si>
    <t xml:space="preserve">ADVERTISING AND MARKET DEVELOPMENT (AMD) - NON OO </t>
  </si>
  <si>
    <t>COST TO SERVE MECHANISM (AMD OO)</t>
  </si>
  <si>
    <t xml:space="preserve">AMD NON-OO - P1 Connection Target </t>
  </si>
  <si>
    <t xml:space="preserve">AMD NON-OO - P2 Connection Target </t>
  </si>
  <si>
    <t>AMD NON-OO - P1 Incentive Rate</t>
  </si>
  <si>
    <t>AMD NON-OO - P2 Incentive Rate</t>
  </si>
  <si>
    <t>AMD NON-OO - P1 Actual Connections</t>
  </si>
  <si>
    <t>AMD NON-OO - P2 Actual Connections</t>
  </si>
  <si>
    <t>P1 Actual Total</t>
  </si>
  <si>
    <t>P2 Actual Total</t>
  </si>
  <si>
    <t>P1 Determined Total</t>
  </si>
  <si>
    <t>P2 Determined Total</t>
  </si>
  <si>
    <r>
      <t>Total Capex -</t>
    </r>
    <r>
      <rPr>
        <b/>
        <sz val="11"/>
        <color theme="1"/>
        <rFont val="Calibri"/>
        <family val="2"/>
        <scheme val="minor"/>
      </rPr>
      <t xml:space="preserve"> GD23 Determined Allowance (less contributions)</t>
    </r>
  </si>
  <si>
    <t>Contributions</t>
  </si>
  <si>
    <r>
      <t>Total Capex -</t>
    </r>
    <r>
      <rPr>
        <b/>
        <sz val="11"/>
        <color theme="1"/>
        <rFont val="Calibri"/>
        <family val="2"/>
        <scheme val="minor"/>
      </rPr>
      <t xml:space="preserve"> GD23 UM Actual (less contributions)</t>
    </r>
  </si>
  <si>
    <r>
      <t xml:space="preserve">Total Capex - </t>
    </r>
    <r>
      <rPr>
        <b/>
        <sz val="11"/>
        <color theme="1"/>
        <rFont val="Calibri"/>
        <family val="2"/>
        <scheme val="minor"/>
      </rPr>
      <t>GD23 Determined Allowance (less contributions)</t>
    </r>
  </si>
  <si>
    <r>
      <t>Total Capex Spend -</t>
    </r>
    <r>
      <rPr>
        <b/>
        <sz val="10"/>
        <rFont val="Calibri"/>
        <family val="2"/>
        <scheme val="minor"/>
      </rPr>
      <t xml:space="preserve"> Actual (less contributions)</t>
    </r>
  </si>
  <si>
    <t>Determined Tariff (ppt Av. £2020)</t>
  </si>
  <si>
    <t>New Connections</t>
  </si>
  <si>
    <t>Credit (U6)</t>
  </si>
  <si>
    <t>Credit (U16)</t>
  </si>
  <si>
    <t>End of Life Replacement (U6)</t>
  </si>
  <si>
    <t>End of Life Replacement (U16)</t>
  </si>
  <si>
    <t>Other Replacement (U6)</t>
  </si>
  <si>
    <t>Other Replacement (U16)</t>
  </si>
  <si>
    <t>Customer Contributions</t>
  </si>
  <si>
    <t>GD23 Final Determination, Annex F, Paragraph 3.110</t>
  </si>
  <si>
    <t>GD23 Final Determination, Annex I</t>
  </si>
  <si>
    <t>GD23 Final Determination, Annex E</t>
  </si>
  <si>
    <t>UM adjustment</t>
  </si>
  <si>
    <r>
      <t>Total UM adjustments -</t>
    </r>
    <r>
      <rPr>
        <b/>
        <sz val="10"/>
        <rFont val="Calibri"/>
        <family val="2"/>
        <scheme val="minor"/>
      </rPr>
      <t xml:space="preserve"> less contributions</t>
    </r>
  </si>
  <si>
    <t>SPEDs</t>
  </si>
  <si>
    <t>Additional Projects</t>
  </si>
  <si>
    <t>AMD - NON OO</t>
  </si>
  <si>
    <t>Future Consumer Protection Development</t>
  </si>
  <si>
    <t>GSN Meter Inspection Costs</t>
  </si>
  <si>
    <t>GSN Meter Reading Costs</t>
  </si>
  <si>
    <t>New Meter Specifications</t>
  </si>
  <si>
    <t>Total Uncertainty Mechanism Adjustment (excl. RoR)</t>
  </si>
  <si>
    <t>Total Uncertainty Mechanism Adjustments (incl. RoR)</t>
  </si>
  <si>
    <t>GD23 Final Determination, Annex C, Table 5.1</t>
  </si>
  <si>
    <t>*Note - Domestic OO connection targets may not align with table 5.1*</t>
  </si>
  <si>
    <t>GD23 Final Determination, Annex F, Table 7.10</t>
  </si>
  <si>
    <t>GD23 Final Determination, Annex F, Paragraph 7.42</t>
  </si>
  <si>
    <t>GD23 Final Determination, Annex F, Paragraph 7.51</t>
  </si>
  <si>
    <t>GD23 Final Determination, Annex F, Table 7.3</t>
  </si>
  <si>
    <t>GD23 Final Determination, Annex F, Paragraph 7.14</t>
  </si>
  <si>
    <t>GD23 Final Determination, Annex F, Table 7.4</t>
  </si>
  <si>
    <t>GD23 Final Determination, Annex F, Paragraph 7.20</t>
  </si>
  <si>
    <t>GD23 Final Determination, Annex F, Paragraph 7.55</t>
  </si>
  <si>
    <t>GD23 Final Determination, Annex F, Paragraph 7.12</t>
  </si>
  <si>
    <t>GD23 Final Determination, Annex F, Paragraph 7.11</t>
  </si>
  <si>
    <t>GD23 Final Determination, Annex F, Table 7.6</t>
  </si>
  <si>
    <t>GD23 Final Determination, Table 9.8</t>
  </si>
  <si>
    <t>GD23 Final Determination, Annex F, Table 7.15</t>
  </si>
  <si>
    <t>GD23 Final Determination, Annex F, Table 7.8</t>
  </si>
  <si>
    <t>GD23 Final Determination, Annex F, Table 7.11</t>
  </si>
  <si>
    <t>GD23 Final Determination, Annex F, Table 7.12</t>
  </si>
  <si>
    <t>GD23 Final Determination, Annex F, Table 3.9</t>
  </si>
  <si>
    <t>GD23 Final Determination, Annex D, Paragraph 6.114 onwards</t>
  </si>
  <si>
    <t>GD23 Final Determination, Annex D, Paragraph 6.182</t>
  </si>
  <si>
    <t>GD23 Final Determination, Annex D, Paragraph 6.183</t>
  </si>
  <si>
    <t>GD23 Final Determination, Table 2.1</t>
  </si>
  <si>
    <t>*Note - cost to serve connection targets differ from connection targets in row 22*</t>
  </si>
  <si>
    <t>GD23 Final Determination, Annex G</t>
  </si>
  <si>
    <t>GD23 Final Determination, Paragraph 8.3</t>
  </si>
  <si>
    <t>GD23 Final Determination, Paragraph 9.1</t>
  </si>
  <si>
    <t>GD23 Final Determination, Annex D, Paragraph 6.162 onwards</t>
  </si>
  <si>
    <t>GD23 Final Determination, Annex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</si>
</sst>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00;[Red]\(#,##0.0000000\)"/>
    <numFmt numFmtId="165" formatCode="0.0000"/>
    <numFmt numFmtId="166" formatCode="0.000"/>
    <numFmt numFmtId="167" formatCode="_-* #,##0_-;\-* #,##0_-;_-* &quot;-&quot;??_-;_-@_-"/>
    <numFmt numFmtId="168" formatCode="#,##0;[Red]\(#,##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rgb="FFFFFFFF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2D69B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medium">
        <color rgb="FFA6A6A6"/>
      </right>
      <top/>
      <bottom style="medium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57"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/>
    <xf numFmtId="0" fontId="9" fillId="0" borderId="0" xfId="7" applyFont="1"/>
    <xf numFmtId="0" fontId="10" fillId="0" borderId="0" xfId="3" applyFont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164" fontId="14" fillId="0" borderId="0" xfId="0" applyNumberFormat="1" applyFont="1" applyFill="1"/>
    <xf numFmtId="0" fontId="15" fillId="0" borderId="0" xfId="6" applyFont="1" applyFill="1" applyBorder="1" applyAlignment="1">
      <alignment horizontal="center" vertical="center" wrapText="1"/>
    </xf>
    <xf numFmtId="0" fontId="12" fillId="0" borderId="0" xfId="8" applyFont="1" applyFill="1" applyAlignment="1">
      <alignment horizontal="center"/>
    </xf>
    <xf numFmtId="0" fontId="12" fillId="5" borderId="0" xfId="8" applyFont="1" applyFill="1"/>
    <xf numFmtId="0" fontId="1" fillId="0" borderId="0" xfId="0" applyFont="1"/>
    <xf numFmtId="0" fontId="16" fillId="0" borderId="0" xfId="0" applyFont="1" applyAlignment="1">
      <alignment horizontal="center"/>
    </xf>
    <xf numFmtId="0" fontId="17" fillId="0" borderId="0" xfId="6" applyFont="1" applyFill="1" applyBorder="1" applyAlignment="1">
      <alignment vertical="center" wrapText="1"/>
    </xf>
    <xf numFmtId="0" fontId="18" fillId="4" borderId="6" xfId="6" applyFont="1" applyFill="1" applyBorder="1" applyAlignment="1">
      <alignment horizontal="center" vertical="center" wrapText="1"/>
    </xf>
    <xf numFmtId="0" fontId="18" fillId="4" borderId="7" xfId="6" applyFont="1" applyFill="1" applyBorder="1" applyAlignment="1">
      <alignment horizontal="center" vertical="center" wrapText="1"/>
    </xf>
    <xf numFmtId="0" fontId="18" fillId="4" borderId="8" xfId="6" applyFont="1" applyFill="1" applyBorder="1" applyAlignment="1">
      <alignment horizontal="center" vertical="center" wrapText="1"/>
    </xf>
    <xf numFmtId="0" fontId="18" fillId="4" borderId="9" xfId="6" applyFont="1" applyFill="1" applyBorder="1" applyAlignment="1">
      <alignment horizontal="center" vertical="center" wrapText="1"/>
    </xf>
    <xf numFmtId="0" fontId="19" fillId="4" borderId="10" xfId="3" applyFont="1" applyFill="1" applyBorder="1" applyAlignment="1">
      <alignment horizontal="center" vertical="center" wrapText="1"/>
    </xf>
    <xf numFmtId="0" fontId="20" fillId="0" borderId="4" xfId="9" applyFont="1" applyFill="1" applyBorder="1" applyAlignment="1">
      <alignment vertical="center"/>
    </xf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>
      <alignment horizontal="left"/>
    </xf>
    <xf numFmtId="0" fontId="18" fillId="0" borderId="0" xfId="6" applyFont="1" applyFill="1" applyBorder="1" applyAlignment="1">
      <alignment horizontal="center" vertical="center" wrapText="1"/>
    </xf>
    <xf numFmtId="0" fontId="12" fillId="0" borderId="0" xfId="8" applyFont="1" applyFill="1"/>
    <xf numFmtId="0" fontId="1" fillId="0" borderId="0" xfId="0" applyFont="1" applyFill="1"/>
    <xf numFmtId="0" fontId="21" fillId="0" borderId="4" xfId="8" applyFont="1" applyFill="1" applyBorder="1" applyAlignment="1">
      <alignment horizontal="center" vertical="center"/>
    </xf>
    <xf numFmtId="0" fontId="21" fillId="0" borderId="0" xfId="8" applyFont="1" applyFill="1" applyBorder="1" applyAlignment="1">
      <alignment horizontal="center" vertical="center"/>
    </xf>
    <xf numFmtId="0" fontId="21" fillId="0" borderId="0" xfId="8" applyFont="1" applyFill="1" applyAlignment="1">
      <alignment horizontal="center" vertical="center"/>
    </xf>
    <xf numFmtId="10" fontId="21" fillId="0" borderId="4" xfId="2" applyNumberFormat="1" applyFont="1" applyFill="1" applyBorder="1" applyAlignment="1">
      <alignment horizontal="center" vertical="center" wrapText="1"/>
    </xf>
    <xf numFmtId="0" fontId="3" fillId="0" borderId="0" xfId="3"/>
    <xf numFmtId="0" fontId="21" fillId="0" borderId="0" xfId="8" applyFont="1" applyFill="1"/>
    <xf numFmtId="165" fontId="21" fillId="0" borderId="4" xfId="6" applyNumberFormat="1" applyFont="1" applyFill="1" applyBorder="1" applyAlignment="1">
      <alignment horizontal="center"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20" fillId="0" borderId="11" xfId="9" applyFont="1" applyFill="1" applyBorder="1" applyAlignment="1">
      <alignment horizontal="left" vertical="center"/>
    </xf>
    <xf numFmtId="0" fontId="10" fillId="0" borderId="3" xfId="9" applyFont="1" applyFill="1" applyBorder="1"/>
    <xf numFmtId="0" fontId="10" fillId="0" borderId="0" xfId="9" applyFont="1" applyFill="1" applyBorder="1"/>
    <xf numFmtId="166" fontId="21" fillId="0" borderId="4" xfId="6" applyNumberFormat="1" applyFont="1" applyFill="1" applyBorder="1" applyAlignment="1">
      <alignment horizontal="center" vertical="center" wrapText="1"/>
    </xf>
    <xf numFmtId="0" fontId="20" fillId="0" borderId="12" xfId="9" applyFont="1" applyFill="1" applyBorder="1" applyAlignment="1">
      <alignment horizontal="left" vertical="center"/>
    </xf>
    <xf numFmtId="0" fontId="24" fillId="4" borderId="13" xfId="6" applyFont="1" applyFill="1" applyBorder="1" applyAlignment="1">
      <alignment vertical="center" wrapText="1"/>
    </xf>
    <xf numFmtId="0" fontId="24" fillId="4" borderId="14" xfId="6" applyFont="1" applyFill="1" applyBorder="1" applyAlignment="1">
      <alignment vertical="center" wrapText="1"/>
    </xf>
    <xf numFmtId="0" fontId="24" fillId="4" borderId="15" xfId="6" applyFont="1" applyFill="1" applyBorder="1" applyAlignment="1">
      <alignment vertical="center" wrapText="1"/>
    </xf>
    <xf numFmtId="0" fontId="4" fillId="3" borderId="13" xfId="5" applyFont="1" applyBorder="1" applyAlignment="1">
      <alignment vertical="center" wrapText="1"/>
    </xf>
    <xf numFmtId="0" fontId="4" fillId="3" borderId="14" xfId="5" applyFont="1" applyBorder="1" applyAlignment="1">
      <alignment vertical="center" wrapText="1"/>
    </xf>
    <xf numFmtId="0" fontId="4" fillId="3" borderId="15" xfId="5" applyFont="1" applyBorder="1" applyAlignment="1">
      <alignment vertical="center" wrapText="1"/>
    </xf>
    <xf numFmtId="164" fontId="25" fillId="0" borderId="0" xfId="0" applyNumberFormat="1" applyFont="1" applyFill="1"/>
    <xf numFmtId="0" fontId="26" fillId="0" borderId="16" xfId="6" applyFont="1" applyFill="1" applyBorder="1" applyAlignment="1">
      <alignment vertical="center" wrapText="1"/>
    </xf>
    <xf numFmtId="0" fontId="23" fillId="0" borderId="0" xfId="6" applyFont="1" applyFill="1" applyBorder="1" applyAlignment="1">
      <alignment vertical="center" wrapText="1"/>
    </xf>
    <xf numFmtId="0" fontId="0" fillId="0" borderId="11" xfId="0" applyBorder="1"/>
    <xf numFmtId="167" fontId="11" fillId="0" borderId="4" xfId="1" applyNumberFormat="1" applyFont="1" applyBorder="1"/>
    <xf numFmtId="168" fontId="21" fillId="5" borderId="17" xfId="0" applyNumberFormat="1" applyFont="1" applyFill="1" applyBorder="1" applyAlignment="1">
      <alignment vertical="center" wrapText="1"/>
    </xf>
    <xf numFmtId="168" fontId="21" fillId="5" borderId="12" xfId="0" applyNumberFormat="1" applyFont="1" applyFill="1" applyBorder="1" applyAlignment="1">
      <alignment vertical="center" wrapText="1"/>
    </xf>
    <xf numFmtId="0" fontId="10" fillId="0" borderId="4" xfId="9" applyFont="1" applyFill="1" applyBorder="1"/>
    <xf numFmtId="1" fontId="11" fillId="0" borderId="4" xfId="1" applyNumberFormat="1" applyFont="1" applyBorder="1"/>
    <xf numFmtId="0" fontId="27" fillId="0" borderId="18" xfId="9" applyFont="1" applyFill="1" applyBorder="1"/>
    <xf numFmtId="0" fontId="28" fillId="0" borderId="18" xfId="9" applyFont="1" applyFill="1" applyBorder="1"/>
    <xf numFmtId="1" fontId="29" fillId="0" borderId="18" xfId="1" applyNumberFormat="1" applyFont="1" applyBorder="1"/>
    <xf numFmtId="0" fontId="27" fillId="0" borderId="0" xfId="9" applyFont="1" applyFill="1" applyBorder="1"/>
    <xf numFmtId="0" fontId="28" fillId="0" borderId="0" xfId="9" applyFont="1" applyFill="1" applyBorder="1"/>
    <xf numFmtId="1" fontId="29" fillId="0" borderId="0" xfId="1" applyNumberFormat="1" applyFont="1" applyBorder="1"/>
    <xf numFmtId="0" fontId="14" fillId="0" borderId="0" xfId="6" applyFont="1" applyFill="1" applyBorder="1" applyAlignment="1">
      <alignment vertical="center" wrapText="1"/>
    </xf>
    <xf numFmtId="0" fontId="10" fillId="0" borderId="4" xfId="4" applyFont="1" applyFill="1" applyBorder="1"/>
    <xf numFmtId="0" fontId="10" fillId="0" borderId="0" xfId="4" applyFont="1" applyFill="1" applyBorder="1"/>
    <xf numFmtId="0" fontId="1" fillId="0" borderId="0" xfId="4" applyFill="1"/>
    <xf numFmtId="3" fontId="21" fillId="6" borderId="4" xfId="0" applyNumberFormat="1" applyFont="1" applyFill="1" applyBorder="1" applyAlignment="1">
      <alignment horizontal="center" vertical="center"/>
    </xf>
    <xf numFmtId="0" fontId="4" fillId="3" borderId="13" xfId="5" applyFont="1" applyBorder="1" applyAlignment="1">
      <alignment horizontal="left" vertical="center" wrapText="1"/>
    </xf>
    <xf numFmtId="0" fontId="4" fillId="3" borderId="14" xfId="5" applyFont="1" applyBorder="1" applyAlignment="1">
      <alignment horizontal="left" vertical="center" wrapText="1"/>
    </xf>
    <xf numFmtId="0" fontId="4" fillId="3" borderId="15" xfId="5" applyFont="1" applyBorder="1" applyAlignment="1">
      <alignment horizontal="left"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4" fillId="0" borderId="0" xfId="0" applyFont="1" applyFill="1"/>
    <xf numFmtId="3" fontId="21" fillId="0" borderId="4" xfId="0" applyNumberFormat="1" applyFont="1" applyFill="1" applyBorder="1" applyAlignment="1">
      <alignment horizontal="center" vertical="center"/>
    </xf>
    <xf numFmtId="0" fontId="20" fillId="0" borderId="16" xfId="4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left" vertical="center"/>
    </xf>
    <xf numFmtId="0" fontId="0" fillId="5" borderId="11" xfId="0" applyFill="1" applyBorder="1"/>
    <xf numFmtId="0" fontId="10" fillId="0" borderId="3" xfId="4" applyFont="1" applyFill="1" applyBorder="1"/>
    <xf numFmtId="0" fontId="20" fillId="5" borderId="17" xfId="4" applyFont="1" applyFill="1" applyBorder="1" applyAlignment="1">
      <alignment horizontal="left" vertical="center"/>
    </xf>
    <xf numFmtId="0" fontId="0" fillId="5" borderId="17" xfId="0" applyFill="1" applyBorder="1"/>
    <xf numFmtId="0" fontId="20" fillId="5" borderId="12" xfId="4" applyFont="1" applyFill="1" applyBorder="1" applyAlignment="1">
      <alignment horizontal="left" vertical="center"/>
    </xf>
    <xf numFmtId="0" fontId="10" fillId="0" borderId="0" xfId="0" applyFont="1"/>
    <xf numFmtId="3" fontId="21" fillId="0" borderId="4" xfId="0" applyNumberFormat="1" applyFont="1" applyFill="1" applyBorder="1" applyAlignment="1">
      <alignment horizontal="right" vertical="center"/>
    </xf>
    <xf numFmtId="3" fontId="21" fillId="6" borderId="4" xfId="0" applyNumberFormat="1" applyFont="1" applyFill="1" applyBorder="1" applyAlignment="1">
      <alignment horizontal="right" vertical="center"/>
    </xf>
    <xf numFmtId="0" fontId="3" fillId="0" borderId="0" xfId="3" applyFill="1"/>
    <xf numFmtId="43" fontId="11" fillId="0" borderId="4" xfId="1" applyNumberFormat="1" applyFont="1" applyFill="1" applyBorder="1"/>
    <xf numFmtId="43" fontId="11" fillId="0" borderId="4" xfId="1" applyNumberFormat="1" applyFont="1" applyBorder="1"/>
    <xf numFmtId="0" fontId="4" fillId="3" borderId="6" xfId="5" applyFont="1" applyBorder="1" applyAlignment="1">
      <alignment vertical="center" wrapText="1"/>
    </xf>
    <xf numFmtId="43" fontId="30" fillId="0" borderId="4" xfId="1" applyNumberFormat="1" applyFont="1" applyFill="1" applyBorder="1" applyAlignment="1">
      <alignment horizontal="right"/>
    </xf>
    <xf numFmtId="43" fontId="11" fillId="0" borderId="4" xfId="1" applyNumberFormat="1" applyFont="1" applyBorder="1" applyAlignment="1">
      <alignment horizontal="right"/>
    </xf>
    <xf numFmtId="43" fontId="21" fillId="0" borderId="4" xfId="0" applyNumberFormat="1" applyFont="1" applyFill="1" applyBorder="1" applyAlignment="1">
      <alignment horizontal="right" vertical="center"/>
    </xf>
    <xf numFmtId="0" fontId="20" fillId="0" borderId="0" xfId="9" applyFont="1" applyFill="1" applyBorder="1" applyAlignment="1">
      <alignment vertical="center"/>
    </xf>
    <xf numFmtId="43" fontId="21" fillId="0" borderId="0" xfId="0" applyNumberFormat="1" applyFont="1" applyFill="1" applyBorder="1" applyAlignment="1">
      <alignment horizontal="right" vertical="center"/>
    </xf>
    <xf numFmtId="167" fontId="11" fillId="0" borderId="4" xfId="1" applyNumberFormat="1" applyFont="1" applyBorder="1" applyAlignment="1">
      <alignment horizontal="right"/>
    </xf>
    <xf numFmtId="168" fontId="31" fillId="0" borderId="0" xfId="0" applyNumberFormat="1" applyFont="1" applyFill="1" applyAlignment="1">
      <alignment wrapText="1"/>
    </xf>
    <xf numFmtId="168" fontId="23" fillId="0" borderId="0" xfId="0" applyNumberFormat="1" applyFont="1" applyFill="1" applyAlignment="1">
      <alignment horizontal="center" vertical="center" wrapText="1"/>
    </xf>
    <xf numFmtId="1" fontId="21" fillId="6" borderId="4" xfId="0" applyNumberFormat="1" applyFont="1" applyFill="1" applyBorder="1" applyAlignment="1">
      <alignment horizontal="right" vertical="center"/>
    </xf>
    <xf numFmtId="168" fontId="31" fillId="0" borderId="0" xfId="0" applyNumberFormat="1" applyFont="1" applyFill="1" applyAlignment="1">
      <alignment vertical="center" wrapText="1"/>
    </xf>
    <xf numFmtId="1" fontId="11" fillId="0" borderId="4" xfId="1" applyNumberFormat="1" applyFont="1" applyBorder="1" applyAlignment="1">
      <alignment horizontal="right"/>
    </xf>
    <xf numFmtId="0" fontId="4" fillId="3" borderId="6" xfId="5" applyFont="1" applyBorder="1" applyAlignment="1">
      <alignment horizontal="left" vertical="center" wrapText="1"/>
    </xf>
    <xf numFmtId="0" fontId="0" fillId="5" borderId="17" xfId="4" applyFont="1" applyFill="1" applyBorder="1" applyAlignment="1">
      <alignment horizontal="left" vertical="center"/>
    </xf>
    <xf numFmtId="168" fontId="32" fillId="0" borderId="19" xfId="0" applyNumberFormat="1" applyFont="1" applyFill="1" applyBorder="1" applyAlignment="1">
      <alignment horizontal="right" vertical="center"/>
    </xf>
    <xf numFmtId="168" fontId="0" fillId="0" borderId="0" xfId="0" applyNumberFormat="1"/>
    <xf numFmtId="167" fontId="11" fillId="0" borderId="0" xfId="1" applyNumberFormat="1" applyFont="1" applyBorder="1" applyAlignment="1">
      <alignment horizontal="right"/>
    </xf>
    <xf numFmtId="0" fontId="20" fillId="5" borderId="17" xfId="9" applyFont="1" applyFill="1" applyBorder="1" applyAlignment="1">
      <alignment horizontal="left" vertical="center"/>
    </xf>
    <xf numFmtId="0" fontId="20" fillId="5" borderId="12" xfId="9" applyFont="1" applyFill="1" applyBorder="1" applyAlignment="1">
      <alignment horizontal="left" vertical="center"/>
    </xf>
    <xf numFmtId="0" fontId="20" fillId="5" borderId="11" xfId="9" applyFont="1" applyFill="1" applyBorder="1" applyAlignment="1">
      <alignment horizontal="left" vertical="center"/>
    </xf>
    <xf numFmtId="0" fontId="1" fillId="5" borderId="11" xfId="0" applyFont="1" applyFill="1" applyBorder="1"/>
    <xf numFmtId="0" fontId="0" fillId="0" borderId="3" xfId="0" applyBorder="1"/>
    <xf numFmtId="0" fontId="0" fillId="0" borderId="0" xfId="0" applyBorder="1"/>
    <xf numFmtId="0" fontId="0" fillId="5" borderId="11" xfId="0" applyFont="1" applyFill="1" applyBorder="1"/>
    <xf numFmtId="167" fontId="11" fillId="0" borderId="0" xfId="1" applyNumberFormat="1" applyFont="1" applyBorder="1"/>
    <xf numFmtId="0" fontId="1" fillId="0" borderId="11" xfId="0" applyFont="1" applyBorder="1"/>
    <xf numFmtId="1" fontId="11" fillId="0" borderId="0" xfId="1" applyNumberFormat="1" applyFont="1" applyBorder="1"/>
    <xf numFmtId="0" fontId="20" fillId="0" borderId="0" xfId="9" applyFont="1" applyFill="1" applyBorder="1" applyAlignment="1">
      <alignment horizontal="left" vertical="center"/>
    </xf>
    <xf numFmtId="0" fontId="1" fillId="0" borderId="12" xfId="0" applyFont="1" applyBorder="1"/>
    <xf numFmtId="167" fontId="11" fillId="0" borderId="4" xfId="1" applyNumberFormat="1" applyFont="1" applyFill="1" applyBorder="1"/>
    <xf numFmtId="167" fontId="30" fillId="0" borderId="4" xfId="1" applyNumberFormat="1" applyFont="1" applyFill="1" applyBorder="1"/>
    <xf numFmtId="0" fontId="24" fillId="4" borderId="14" xfId="6" applyFont="1" applyFill="1" applyBorder="1" applyAlignment="1">
      <alignment horizontal="center" vertical="center" wrapText="1"/>
    </xf>
    <xf numFmtId="0" fontId="24" fillId="4" borderId="15" xfId="6" applyFont="1" applyFill="1" applyBorder="1" applyAlignment="1">
      <alignment horizontal="center" vertical="center" wrapText="1"/>
    </xf>
    <xf numFmtId="0" fontId="0" fillId="0" borderId="0" xfId="0" applyFont="1"/>
    <xf numFmtId="3" fontId="21" fillId="0" borderId="0" xfId="10" applyNumberFormat="1" applyFont="1" applyFill="1" applyAlignment="1">
      <alignment horizontal="center" vertical="center"/>
    </xf>
    <xf numFmtId="9" fontId="23" fillId="0" borderId="0" xfId="2" applyFont="1" applyFill="1" applyAlignment="1">
      <alignment horizontal="center" vertical="center" wrapText="1"/>
    </xf>
    <xf numFmtId="0" fontId="0" fillId="0" borderId="0" xfId="0" applyFont="1" applyBorder="1"/>
    <xf numFmtId="0" fontId="33" fillId="0" borderId="0" xfId="9" applyFont="1" applyFill="1" applyBorder="1"/>
    <xf numFmtId="0" fontId="34" fillId="4" borderId="0" xfId="6" applyFont="1" applyFill="1" applyBorder="1" applyAlignment="1">
      <alignment vertical="center" wrapText="1"/>
    </xf>
    <xf numFmtId="0" fontId="34" fillId="4" borderId="0" xfId="6" applyFont="1" applyFill="1" applyBorder="1" applyAlignment="1">
      <alignment vertical="center"/>
    </xf>
    <xf numFmtId="0" fontId="34" fillId="4" borderId="21" xfId="6" applyFont="1" applyFill="1" applyBorder="1" applyAlignment="1">
      <alignment vertical="center" wrapText="1"/>
    </xf>
    <xf numFmtId="0" fontId="19" fillId="4" borderId="4" xfId="3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center" vertical="center"/>
    </xf>
    <xf numFmtId="0" fontId="21" fillId="0" borderId="0" xfId="8" applyFont="1" applyFill="1" applyAlignment="1">
      <alignment horizontal="left" vertical="center"/>
    </xf>
    <xf numFmtId="0" fontId="18" fillId="4" borderId="13" xfId="6" applyFont="1" applyFill="1" applyBorder="1" applyAlignment="1">
      <alignment horizontal="center" vertical="center" wrapText="1"/>
    </xf>
    <xf numFmtId="0" fontId="21" fillId="0" borderId="5" xfId="8" applyFont="1" applyFill="1" applyBorder="1" applyAlignment="1">
      <alignment vertical="center"/>
    </xf>
    <xf numFmtId="0" fontId="18" fillId="4" borderId="13" xfId="6" applyFont="1" applyFill="1" applyBorder="1" applyAlignment="1">
      <alignment vertical="center" wrapText="1"/>
    </xf>
    <xf numFmtId="0" fontId="18" fillId="4" borderId="14" xfId="6" applyFont="1" applyFill="1" applyBorder="1" applyAlignment="1">
      <alignment vertical="center" wrapText="1"/>
    </xf>
    <xf numFmtId="0" fontId="18" fillId="4" borderId="15" xfId="6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/>
    <xf numFmtId="0" fontId="0" fillId="5" borderId="22" xfId="0" applyFill="1" applyBorder="1" applyAlignment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8" fontId="21" fillId="0" borderId="0" xfId="0" applyNumberFormat="1" applyFont="1" applyFill="1" applyAlignment="1">
      <alignment wrapText="1"/>
    </xf>
    <xf numFmtId="0" fontId="35" fillId="0" borderId="0" xfId="0" applyFont="1" applyFill="1" applyAlignment="1">
      <alignment horizontal="left" vertical="center"/>
    </xf>
    <xf numFmtId="168" fontId="23" fillId="0" borderId="0" xfId="0" applyNumberFormat="1" applyFont="1" applyFill="1" applyAlignment="1">
      <alignment vertical="center" wrapText="1"/>
    </xf>
    <xf numFmtId="168" fontId="23" fillId="0" borderId="18" xfId="0" applyNumberFormat="1" applyFont="1" applyFill="1" applyBorder="1" applyAlignment="1">
      <alignment horizontal="center" vertical="center"/>
    </xf>
    <xf numFmtId="168" fontId="23" fillId="0" borderId="23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68" fontId="36" fillId="0" borderId="0" xfId="3" applyNumberFormat="1" applyFont="1" applyFill="1" applyAlignment="1">
      <alignment horizontal="center" vertical="center" wrapText="1"/>
    </xf>
    <xf numFmtId="168" fontId="1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168" fontId="37" fillId="0" borderId="0" xfId="0" applyNumberFormat="1" applyFont="1" applyFill="1" applyAlignment="1">
      <alignment vertical="center"/>
    </xf>
    <xf numFmtId="168" fontId="21" fillId="0" borderId="0" xfId="0" applyNumberFormat="1" applyFont="1" applyFill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left"/>
    </xf>
    <xf numFmtId="3" fontId="0" fillId="0" borderId="0" xfId="0" applyNumberFormat="1"/>
    <xf numFmtId="168" fontId="21" fillId="5" borderId="0" xfId="0" applyNumberFormat="1" applyFont="1" applyFill="1" applyAlignment="1">
      <alignment vertical="center" wrapText="1"/>
    </xf>
    <xf numFmtId="168" fontId="21" fillId="0" borderId="0" xfId="0" applyNumberFormat="1" applyFont="1" applyFill="1" applyAlignment="1">
      <alignment horizontal="left" vertical="center" wrapText="1"/>
    </xf>
    <xf numFmtId="3" fontId="23" fillId="0" borderId="24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/>
    <xf numFmtId="168" fontId="21" fillId="0" borderId="0" xfId="0" applyNumberFormat="1" applyFont="1" applyFill="1" applyAlignment="1">
      <alignment vertical="center" wrapText="1"/>
    </xf>
    <xf numFmtId="0" fontId="0" fillId="0" borderId="0" xfId="0" quotePrefix="1" applyAlignment="1">
      <alignment horizontal="left"/>
    </xf>
    <xf numFmtId="0" fontId="18" fillId="4" borderId="6" xfId="6" applyFont="1" applyFill="1" applyBorder="1" applyAlignment="1">
      <alignment vertical="center" wrapText="1"/>
    </xf>
    <xf numFmtId="0" fontId="18" fillId="4" borderId="13" xfId="6" applyFont="1" applyFill="1" applyBorder="1" applyAlignment="1">
      <alignment vertical="center"/>
    </xf>
    <xf numFmtId="0" fontId="18" fillId="0" borderId="5" xfId="6" applyFont="1" applyFill="1" applyBorder="1" applyAlignment="1">
      <alignment horizontal="left" vertical="center" wrapText="1"/>
    </xf>
    <xf numFmtId="0" fontId="18" fillId="0" borderId="0" xfId="6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68" fontId="23" fillId="0" borderId="0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/>
    </xf>
    <xf numFmtId="168" fontId="21" fillId="5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0" fontId="16" fillId="0" borderId="0" xfId="0" applyFont="1"/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left" vertical="center"/>
    </xf>
    <xf numFmtId="168" fontId="12" fillId="0" borderId="0" xfId="0" applyNumberFormat="1" applyFont="1" applyFill="1" applyAlignment="1">
      <alignment wrapText="1"/>
    </xf>
    <xf numFmtId="168" fontId="23" fillId="0" borderId="0" xfId="0" applyNumberFormat="1" applyFont="1" applyFill="1" applyAlignment="1">
      <alignment wrapText="1"/>
    </xf>
    <xf numFmtId="0" fontId="0" fillId="5" borderId="25" xfId="0" applyFill="1" applyBorder="1" applyAlignment="1"/>
    <xf numFmtId="0" fontId="0" fillId="5" borderId="26" xfId="0" applyFill="1" applyBorder="1" applyAlignment="1"/>
    <xf numFmtId="168" fontId="35" fillId="0" borderId="0" xfId="0" applyNumberFormat="1" applyFont="1" applyFill="1" applyAlignment="1">
      <alignment horizontal="left" vertical="center"/>
    </xf>
    <xf numFmtId="0" fontId="0" fillId="7" borderId="0" xfId="0" applyFill="1"/>
    <xf numFmtId="0" fontId="18" fillId="4" borderId="14" xfId="6" applyFont="1" applyFill="1" applyBorder="1" applyAlignment="1">
      <alignment vertical="center"/>
    </xf>
    <xf numFmtId="0" fontId="23" fillId="4" borderId="14" xfId="6" applyFont="1" applyFill="1" applyBorder="1" applyAlignment="1">
      <alignment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8" fillId="4" borderId="27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/>
    </xf>
    <xf numFmtId="168" fontId="21" fillId="0" borderId="27" xfId="0" applyNumberFormat="1" applyFont="1" applyFill="1" applyBorder="1" applyAlignment="1">
      <alignment horizontal="center" vertical="center"/>
    </xf>
    <xf numFmtId="168" fontId="23" fillId="0" borderId="27" xfId="0" applyNumberFormat="1" applyFont="1" applyFill="1" applyBorder="1" applyAlignment="1">
      <alignment horizontal="center" vertical="center"/>
    </xf>
    <xf numFmtId="0" fontId="39" fillId="8" borderId="13" xfId="6" applyFont="1" applyFill="1" applyBorder="1" applyAlignment="1">
      <alignment vertical="top" wrapText="1"/>
    </xf>
    <xf numFmtId="0" fontId="39" fillId="8" borderId="14" xfId="6" applyFont="1" applyFill="1" applyBorder="1" applyAlignment="1">
      <alignment vertical="top" wrapText="1"/>
    </xf>
    <xf numFmtId="0" fontId="39" fillId="8" borderId="15" xfId="6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left" vertical="center"/>
    </xf>
    <xf numFmtId="168" fontId="23" fillId="0" borderId="6" xfId="0" applyNumberFormat="1" applyFont="1" applyFill="1" applyBorder="1" applyAlignment="1">
      <alignment horizontal="center" vertical="center"/>
    </xf>
    <xf numFmtId="168" fontId="21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21" fillId="0" borderId="28" xfId="0" applyFont="1" applyFill="1" applyBorder="1" applyAlignment="1">
      <alignment horizontal="center" vertical="center"/>
    </xf>
    <xf numFmtId="168" fontId="23" fillId="0" borderId="21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8" fontId="40" fillId="0" borderId="0" xfId="0" applyNumberFormat="1" applyFont="1" applyFill="1" applyAlignment="1">
      <alignment horizontal="center" vertical="center"/>
    </xf>
    <xf numFmtId="0" fontId="0" fillId="0" borderId="6" xfId="0" applyBorder="1"/>
    <xf numFmtId="0" fontId="24" fillId="4" borderId="13" xfId="6" applyFont="1" applyFill="1" applyBorder="1" applyAlignment="1">
      <alignment horizontal="left" vertical="center" wrapText="1"/>
    </xf>
    <xf numFmtId="0" fontId="41" fillId="0" borderId="0" xfId="9" applyFont="1" applyFill="1" applyBorder="1"/>
    <xf numFmtId="1" fontId="23" fillId="6" borderId="20" xfId="0" applyNumberFormat="1" applyFont="1" applyFill="1" applyBorder="1" applyAlignment="1">
      <alignment horizontal="right" vertical="center"/>
    </xf>
    <xf numFmtId="0" fontId="0" fillId="0" borderId="28" xfId="0" applyBorder="1"/>
    <xf numFmtId="168" fontId="40" fillId="0" borderId="0" xfId="0" applyNumberFormat="1" applyFont="1" applyFill="1" applyBorder="1" applyAlignment="1">
      <alignment horizontal="center" vertical="center"/>
    </xf>
    <xf numFmtId="0" fontId="24" fillId="4" borderId="6" xfId="6" applyFont="1" applyFill="1" applyBorder="1" applyAlignment="1">
      <alignment vertical="center" wrapText="1"/>
    </xf>
    <xf numFmtId="0" fontId="0" fillId="6" borderId="29" xfId="0" applyFill="1" applyBorder="1"/>
    <xf numFmtId="0" fontId="0" fillId="6" borderId="5" xfId="0" applyFill="1" applyBorder="1"/>
    <xf numFmtId="0" fontId="0" fillId="6" borderId="30" xfId="0" applyFill="1" applyBorder="1"/>
    <xf numFmtId="0" fontId="0" fillId="6" borderId="0" xfId="0" applyFill="1" applyBorder="1"/>
    <xf numFmtId="0" fontId="0" fillId="6" borderId="21" xfId="0" applyFill="1" applyBorder="1"/>
    <xf numFmtId="0" fontId="0" fillId="6" borderId="28" xfId="0" applyFill="1" applyBorder="1"/>
    <xf numFmtId="0" fontId="0" fillId="6" borderId="31" xfId="0" applyFill="1" applyBorder="1"/>
    <xf numFmtId="0" fontId="0" fillId="6" borderId="23" xfId="0" applyFill="1" applyBorder="1"/>
    <xf numFmtId="0" fontId="0" fillId="6" borderId="32" xfId="0" applyFill="1" applyBorder="1"/>
    <xf numFmtId="0" fontId="0" fillId="5" borderId="5" xfId="0" applyFill="1" applyBorder="1" applyAlignment="1"/>
    <xf numFmtId="0" fontId="0" fillId="5" borderId="0" xfId="0" applyFill="1" applyAlignment="1"/>
    <xf numFmtId="165" fontId="21" fillId="0" borderId="0" xfId="8" applyNumberFormat="1" applyFont="1" applyFill="1" applyAlignment="1">
      <alignment horizontal="center" vertical="center"/>
    </xf>
    <xf numFmtId="9" fontId="23" fillId="0" borderId="6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7" fillId="0" borderId="0" xfId="0" applyFont="1"/>
    <xf numFmtId="168" fontId="23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42" fillId="0" borderId="0" xfId="0" applyFont="1"/>
    <xf numFmtId="0" fontId="0" fillId="0" borderId="0" xfId="0" applyFill="1" applyBorder="1"/>
    <xf numFmtId="168" fontId="43" fillId="0" borderId="0" xfId="0" applyNumberFormat="1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9" fontId="11" fillId="0" borderId="4" xfId="2" applyFont="1" applyBorder="1" applyAlignment="1">
      <alignment horizontal="right"/>
    </xf>
    <xf numFmtId="43" fontId="0" fillId="0" borderId="0" xfId="1" applyFont="1"/>
    <xf numFmtId="2" fontId="11" fillId="0" borderId="4" xfId="2" applyNumberFormat="1" applyFont="1" applyBorder="1" applyAlignment="1">
      <alignment horizontal="right"/>
    </xf>
    <xf numFmtId="0" fontId="41" fillId="3" borderId="13" xfId="5" applyFont="1" applyBorder="1" applyAlignment="1">
      <alignment horizontal="left" vertical="center" wrapText="1"/>
    </xf>
    <xf numFmtId="0" fontId="18" fillId="4" borderId="14" xfId="6" applyFont="1" applyFill="1" applyBorder="1" applyAlignment="1">
      <alignment horizontal="left" vertical="center"/>
    </xf>
    <xf numFmtId="0" fontId="18" fillId="4" borderId="14" xfId="6" applyFont="1" applyFill="1" applyBorder="1" applyAlignment="1">
      <alignment horizontal="center" vertical="center" wrapText="1"/>
    </xf>
    <xf numFmtId="0" fontId="18" fillId="4" borderId="15" xfId="6" applyFont="1" applyFill="1" applyBorder="1" applyAlignment="1">
      <alignment horizontal="center" vertical="center" wrapText="1"/>
    </xf>
    <xf numFmtId="0" fontId="0" fillId="0" borderId="0" xfId="0" applyFont="1" applyFill="1" applyBorder="1"/>
    <xf numFmtId="44" fontId="11" fillId="0" borderId="0" xfId="11" applyFont="1" applyBorder="1" applyAlignment="1">
      <alignment horizontal="right"/>
    </xf>
    <xf numFmtId="0" fontId="4" fillId="0" borderId="0" xfId="0" applyFont="1" applyFill="1" applyBorder="1"/>
    <xf numFmtId="168" fontId="32" fillId="0" borderId="0" xfId="0" applyNumberFormat="1" applyFont="1" applyFill="1" applyBorder="1" applyAlignment="1">
      <alignment horizontal="right" vertical="center"/>
    </xf>
    <xf numFmtId="0" fontId="2" fillId="0" borderId="0" xfId="3" applyFont="1"/>
    <xf numFmtId="10" fontId="10" fillId="0" borderId="4" xfId="2" applyNumberFormat="1" applyFont="1" applyFill="1" applyBorder="1"/>
    <xf numFmtId="165" fontId="21" fillId="0" borderId="4" xfId="0" applyNumberFormat="1" applyFont="1" applyFill="1" applyBorder="1" applyAlignment="1">
      <alignment horizontal="right" vertical="center"/>
    </xf>
    <xf numFmtId="0" fontId="1" fillId="5" borderId="0" xfId="0" applyFont="1" applyFill="1"/>
    <xf numFmtId="166" fontId="21" fillId="0" borderId="0" xfId="6" applyNumberFormat="1" applyFont="1" applyFill="1" applyBorder="1" applyAlignment="1">
      <alignment horizontal="center" vertical="center" wrapText="1"/>
    </xf>
    <xf numFmtId="10" fontId="21" fillId="0" borderId="0" xfId="2" applyNumberFormat="1" applyFont="1" applyFill="1" applyAlignment="1">
      <alignment horizontal="center" vertical="center"/>
    </xf>
    <xf numFmtId="0" fontId="21" fillId="0" borderId="28" xfId="0" applyFont="1" applyFill="1" applyBorder="1" applyAlignment="1">
      <alignment horizontal="left" vertical="center"/>
    </xf>
    <xf numFmtId="0" fontId="7" fillId="4" borderId="13" xfId="6" applyFont="1" applyFill="1" applyBorder="1" applyAlignment="1">
      <alignment horizontal="left" vertical="center"/>
    </xf>
    <xf numFmtId="0" fontId="18" fillId="4" borderId="6" xfId="6" applyFont="1" applyFill="1" applyBorder="1" applyAlignment="1">
      <alignment horizontal="left" vertical="center" wrapText="1"/>
    </xf>
    <xf numFmtId="0" fontId="7" fillId="4" borderId="14" xfId="6" applyFont="1" applyFill="1" applyBorder="1" applyAlignment="1">
      <alignment horizontal="left" vertical="center"/>
    </xf>
    <xf numFmtId="0" fontId="18" fillId="4" borderId="15" xfId="6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2">
    <cellStyle name="20% - Accent2" xfId="4" builtinId="34"/>
    <cellStyle name="40% - Accent6" xfId="5" builtinId="51"/>
    <cellStyle name="Comma" xfId="1" builtinId="3"/>
    <cellStyle name="Currency" xfId="11" builtinId="4"/>
    <cellStyle name="Explanatory Text" xfId="3" builtinId="53"/>
    <cellStyle name="Hyperlink" xfId="7" builtinId="8"/>
    <cellStyle name="Normal" xfId="0" builtinId="0"/>
    <cellStyle name="Normal - Style1 2" xfId="8"/>
    <cellStyle name="Normal 2 2 7 3" xfId="10"/>
    <cellStyle name="Normal 2 3" xfId="6"/>
    <cellStyle name="Normal 48 2" xfId="9"/>
    <cellStyle name="Percent" xfId="2" builtinId="5"/>
  </cellStyles>
  <dxfs count="24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109764</xdr:colOff>
      <xdr:row>1</xdr:row>
      <xdr:rowOff>79829</xdr:rowOff>
    </xdr:from>
    <xdr:to>
      <xdr:col>1</xdr:col>
      <xdr:colOff>2186214</xdr:colOff>
      <xdr:row>1</xdr:row>
      <xdr:rowOff>607786</xdr:rowOff>
    </xdr:to>
    <xdr:pic>
      <xdr:nvPicPr>
        <xdr:cNvPr id="2" name="Picture 1" descr="cid:image001.png@01CCFBA6.65191FB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263979"/>
          <a:ext cx="2076450" cy="527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55"/>
  <sheetViews>
    <sheetView tabSelected="1" workbookViewId="0"/>
  </sheetViews>
  <sheetFormatPr defaultRowHeight="14.5" x14ac:dyDescent="0.35"/>
  <cols>
    <col min="3" max="3" width="30.453125" bestFit="1" customWidth="1"/>
    <col min="4" max="4" width="36.26953125" bestFit="1" customWidth="1"/>
    <col min="5" max="5" width="93.81640625" bestFit="1" customWidth="1"/>
  </cols>
  <sheetData>
    <row r="1" spans="3:5" ht="15" thickBot="1" x14ac:dyDescent="0.4"/>
    <row r="2" spans="3:5" ht="18.649999999999999" customHeight="1" thickBot="1" x14ac:dyDescent="0.4">
      <c r="C2" s="250"/>
      <c r="D2" s="252"/>
      <c r="E2" s="253" t="s">
        <v>2</v>
      </c>
    </row>
    <row r="3" spans="3:5" ht="15" thickBot="1" x14ac:dyDescent="0.4">
      <c r="C3" s="251" t="s">
        <v>3</v>
      </c>
      <c r="D3" s="4" t="s">
        <v>4</v>
      </c>
      <c r="E3" s="5" t="s">
        <v>5</v>
      </c>
    </row>
    <row r="4" spans="3:5" x14ac:dyDescent="0.35">
      <c r="C4" s="3"/>
      <c r="D4" s="4" t="s">
        <v>6</v>
      </c>
      <c r="E4" s="5" t="s">
        <v>7</v>
      </c>
    </row>
    <row r="5" spans="3:5" x14ac:dyDescent="0.35">
      <c r="C5" s="3"/>
      <c r="D5" s="4" t="s">
        <v>8</v>
      </c>
      <c r="E5" s="5" t="s">
        <v>336</v>
      </c>
    </row>
    <row r="6" spans="3:5" x14ac:dyDescent="0.35">
      <c r="C6" s="3"/>
      <c r="D6" s="4" t="s">
        <v>9</v>
      </c>
      <c r="E6" s="5" t="s">
        <v>337</v>
      </c>
    </row>
    <row r="7" spans="3:5" x14ac:dyDescent="0.35">
      <c r="C7" s="3"/>
      <c r="D7" s="6"/>
      <c r="E7" s="6"/>
    </row>
    <row r="8" spans="3:5" ht="15" thickBot="1" x14ac:dyDescent="0.4">
      <c r="C8" s="3"/>
      <c r="D8" s="6"/>
      <c r="E8" s="6"/>
    </row>
    <row r="9" spans="3:5" ht="15" thickBot="1" x14ac:dyDescent="0.4">
      <c r="C9" s="251" t="s">
        <v>10</v>
      </c>
      <c r="D9" s="4" t="s">
        <v>11</v>
      </c>
      <c r="E9" s="6"/>
    </row>
    <row r="10" spans="3:5" x14ac:dyDescent="0.35">
      <c r="C10" s="3"/>
      <c r="D10" s="4" t="s">
        <v>12</v>
      </c>
      <c r="E10" s="6"/>
    </row>
    <row r="11" spans="3:5" x14ac:dyDescent="0.35">
      <c r="D11" s="4" t="s">
        <v>13</v>
      </c>
      <c r="E11" s="7"/>
    </row>
    <row r="12" spans="3:5" x14ac:dyDescent="0.35">
      <c r="D12" s="4" t="s">
        <v>0</v>
      </c>
      <c r="E12" s="6"/>
    </row>
    <row r="13" spans="3:5" x14ac:dyDescent="0.35">
      <c r="D13" s="4" t="s">
        <v>14</v>
      </c>
      <c r="E13" s="6"/>
    </row>
    <row r="14" spans="3:5" x14ac:dyDescent="0.35">
      <c r="D14" s="4" t="s">
        <v>15</v>
      </c>
      <c r="E14" s="6"/>
    </row>
    <row r="15" spans="3:5" x14ac:dyDescent="0.35">
      <c r="D15" s="4" t="s">
        <v>16</v>
      </c>
      <c r="E15" s="6"/>
    </row>
    <row r="16" spans="3:5" x14ac:dyDescent="0.35">
      <c r="D16" s="4" t="s">
        <v>17</v>
      </c>
      <c r="E16" s="6"/>
    </row>
    <row r="17" spans="4:5" x14ac:dyDescent="0.35">
      <c r="D17" s="4" t="s">
        <v>18</v>
      </c>
      <c r="E17" s="6"/>
    </row>
    <row r="18" spans="4:5" x14ac:dyDescent="0.35">
      <c r="D18" s="4" t="s">
        <v>349</v>
      </c>
      <c r="E18" s="6"/>
    </row>
    <row r="19" spans="4:5" x14ac:dyDescent="0.35">
      <c r="D19" s="4" t="s">
        <v>350</v>
      </c>
      <c r="E19" s="6"/>
    </row>
    <row r="20" spans="4:5" x14ac:dyDescent="0.35">
      <c r="D20" s="4" t="s">
        <v>19</v>
      </c>
    </row>
    <row r="21" spans="4:5" x14ac:dyDescent="0.35">
      <c r="D21" s="4" t="s">
        <v>20</v>
      </c>
    </row>
    <row r="22" spans="4:5" x14ac:dyDescent="0.35">
      <c r="D22" s="4" t="s">
        <v>21</v>
      </c>
    </row>
    <row r="23" spans="4:5" x14ac:dyDescent="0.35">
      <c r="D23" s="4" t="s">
        <v>22</v>
      </c>
    </row>
    <row r="24" spans="4:5" x14ac:dyDescent="0.35">
      <c r="D24" s="4" t="s">
        <v>397</v>
      </c>
    </row>
    <row r="25" spans="4:5" x14ac:dyDescent="0.35">
      <c r="D25" s="4" t="s">
        <v>467</v>
      </c>
    </row>
    <row r="26" spans="4:5" x14ac:dyDescent="0.35">
      <c r="D26" s="4" t="s">
        <v>468</v>
      </c>
    </row>
    <row r="27" spans="4:5" x14ac:dyDescent="0.35">
      <c r="D27" s="4" t="s">
        <v>469</v>
      </c>
    </row>
    <row r="28" spans="4:5" x14ac:dyDescent="0.35">
      <c r="D28" s="4" t="s">
        <v>470</v>
      </c>
    </row>
    <row r="29" spans="4:5" x14ac:dyDescent="0.35">
      <c r="D29" s="4" t="s">
        <v>471</v>
      </c>
    </row>
    <row r="30" spans="4:5" x14ac:dyDescent="0.35">
      <c r="D30" s="4" t="s">
        <v>23</v>
      </c>
    </row>
    <row r="31" spans="4:5" x14ac:dyDescent="0.35">
      <c r="D31" s="4"/>
    </row>
    <row r="32" spans="4:5" x14ac:dyDescent="0.35">
      <c r="D32" s="4" t="s">
        <v>24</v>
      </c>
    </row>
    <row r="33" spans="3:4" x14ac:dyDescent="0.35">
      <c r="D33" s="4" t="s">
        <v>25</v>
      </c>
    </row>
    <row r="34" spans="3:4" x14ac:dyDescent="0.35">
      <c r="D34" s="4" t="s">
        <v>26</v>
      </c>
    </row>
    <row r="35" spans="3:4" x14ac:dyDescent="0.35">
      <c r="D35" s="4" t="s">
        <v>1</v>
      </c>
    </row>
    <row r="36" spans="3:4" x14ac:dyDescent="0.35">
      <c r="D36" s="4" t="s">
        <v>27</v>
      </c>
    </row>
    <row r="37" spans="3:4" x14ac:dyDescent="0.35">
      <c r="D37" s="4" t="s">
        <v>21</v>
      </c>
    </row>
    <row r="38" spans="3:4" x14ac:dyDescent="0.35">
      <c r="D38" s="4" t="s">
        <v>397</v>
      </c>
    </row>
    <row r="39" spans="3:4" x14ac:dyDescent="0.35">
      <c r="D39" s="4" t="s">
        <v>467</v>
      </c>
    </row>
    <row r="40" spans="3:4" x14ac:dyDescent="0.35">
      <c r="D40" s="4" t="s">
        <v>468</v>
      </c>
    </row>
    <row r="41" spans="3:4" x14ac:dyDescent="0.35">
      <c r="D41" s="4" t="s">
        <v>469</v>
      </c>
    </row>
    <row r="42" spans="3:4" x14ac:dyDescent="0.35">
      <c r="D42" s="4" t="s">
        <v>470</v>
      </c>
    </row>
    <row r="43" spans="3:4" x14ac:dyDescent="0.35">
      <c r="D43" s="4" t="s">
        <v>471</v>
      </c>
    </row>
    <row r="44" spans="3:4" x14ac:dyDescent="0.35">
      <c r="D44" s="6"/>
    </row>
    <row r="45" spans="3:4" ht="15" thickBot="1" x14ac:dyDescent="0.4"/>
    <row r="46" spans="3:4" ht="15" thickBot="1" x14ac:dyDescent="0.4">
      <c r="C46" s="251" t="s">
        <v>28</v>
      </c>
      <c r="D46" s="4" t="s">
        <v>472</v>
      </c>
    </row>
    <row r="47" spans="3:4" x14ac:dyDescent="0.35">
      <c r="D47" s="4" t="s">
        <v>29</v>
      </c>
    </row>
    <row r="48" spans="3:4" x14ac:dyDescent="0.35">
      <c r="D48" s="4" t="s">
        <v>30</v>
      </c>
    </row>
    <row r="49" spans="4:4" x14ac:dyDescent="0.35">
      <c r="D49" s="4" t="s">
        <v>31</v>
      </c>
    </row>
    <row r="50" spans="4:4" x14ac:dyDescent="0.35">
      <c r="D50" s="4" t="s">
        <v>32</v>
      </c>
    </row>
    <row r="51" spans="4:4" x14ac:dyDescent="0.35">
      <c r="D51" s="4" t="s">
        <v>33</v>
      </c>
    </row>
    <row r="52" spans="4:4" x14ac:dyDescent="0.35">
      <c r="D52" s="4" t="s">
        <v>473</v>
      </c>
    </row>
    <row r="53" spans="4:4" x14ac:dyDescent="0.35">
      <c r="D53" s="4"/>
    </row>
    <row r="54" spans="4:4" x14ac:dyDescent="0.35">
      <c r="D54" s="4"/>
    </row>
    <row r="55" spans="4:4" x14ac:dyDescent="0.35">
      <c r="D55" s="4"/>
    </row>
  </sheetData>
  <sheetProtection algorithmName="SHA-512" hashValue="tyog7/Fu5vboaKCo3FRo5cyqRUV8CQQn01s7juBpu0tAoqobwQ2WY2ZnRocnPgFbmB5xo+dgwd3FLVdAsZZQQA==" saltValue="AlblvLfgb15K4sxkyiryjA==" spinCount="100000" sheet="1" objects="1" scenarios="1"/>
  <hyperlinks>
    <hyperlink ref="D3" location="'Change Log'!A1" display="Change Log"/>
    <hyperlink ref="D4" location="Inputs!A1" display="Inputs"/>
    <hyperlink ref="D5" location="'Uncertainty Mechanism '!A1" display="Uncertainty Mechanism "/>
    <hyperlink ref="D6" location="Summary!A1" display="Summary"/>
    <hyperlink ref="D9" location="'Uncertainty Mechanism '!B10" display="Traffic Management Act"/>
    <hyperlink ref="D10" location="'Uncertainty Mechanism '!B23" display="Pressure Reduction Stations"/>
    <hyperlink ref="D11" location="'Uncertainty Mechanism '!B35" display="7 Bar Mains"/>
    <hyperlink ref="D12" location="'Uncertainty Mechanism '!B47" display="Infill"/>
    <hyperlink ref="D13" location="'Uncertainty Mechanism '!B64" display="Properties Passed"/>
    <hyperlink ref="D14" location="'Uncertainty Mechanism '!B80" display="Security of Supply"/>
    <hyperlink ref="D15" location="'Uncertainty Mechanism '!B105" display="Individually Funded"/>
    <hyperlink ref="D16" location="'Uncertainty Mechanism '!B117" display="Domestic Meters"/>
    <hyperlink ref="D17" location="'Uncertainty Mechanism '!B174" display="Domestic Services"/>
    <hyperlink ref="D18" location="'Uncertainty Mechanism '!B193" display="Industrial &amp; Commercial Meters"/>
    <hyperlink ref="D19" location="'Uncertainty Mechanism '!B271" display="Industrial &amp; Commercial Services"/>
    <hyperlink ref="D20" location="'Uncertainty Mechanism '!B311" display="Other Capex"/>
    <hyperlink ref="D21" location="'Uncertainty Mechanism '!B323" display="Projects of Specific Engineering Difficulty (SPEDs)"/>
    <hyperlink ref="D22" location="'Uncertainty Mechanism '!B336" display="Additional Projects (Additional Development Areas)"/>
    <hyperlink ref="D23" location="'Uncertainty Mechanism '!B358" display="Capex Materiality Threshold"/>
    <hyperlink ref="D30" location="'Uncertainty Mechanism '!B443" display="Capex Risk Sharing Mechanism "/>
    <hyperlink ref="D32" location="'Uncertainty Mechanism '!B488" display="Network Rates"/>
    <hyperlink ref="D33" location="'Uncertainty Mechanism '!B497" display="Licence Fees"/>
    <hyperlink ref="D34" location="'Uncertainty Mechanism '!B506" display="Supplier of Last Resort"/>
    <hyperlink ref="D35" location="'Uncertainty Mechanism '!B515" display="Cost to Serve"/>
    <hyperlink ref="D36" location="'Uncertainty Mechanism '!B524" display="Opex Materiality Threshold "/>
    <hyperlink ref="D37" location="'Uncertainty Mechanism '!B539" display="Additional Projects (Additional Development Areas)"/>
    <hyperlink ref="D46" location="Summary!J9" display="Total Uncertainty Mechanism Adjustment (excl. RoR)"/>
    <hyperlink ref="D47" location="Summary!J18" display="Total Rate of Return Adjustment"/>
    <hyperlink ref="D48" location="Summary!U23" display="Capex 40 Year Adjustment"/>
    <hyperlink ref="D49" location="Summary!U30" display="Capex 15 Year Adjustment"/>
    <hyperlink ref="D50" location="Summary!U35" display="Capex 5 Year Adjustment"/>
    <hyperlink ref="D51" location="Summary!AE17" display="Opex Adjustment "/>
    <hyperlink ref="D24:D29" location="'Uncertainty Mechanism '!B371" display="Energy Strategy"/>
    <hyperlink ref="D25" location="'Uncertainty Mechanism '!B383" display="AMD - NON OO"/>
    <hyperlink ref="D24" location="'Uncertainty Mechanism '!B371" display="Energy Strategy"/>
    <hyperlink ref="D26" location="'Uncertainty Mechanism '!B395" display="Future Consumer Protection Development"/>
    <hyperlink ref="D27" location="'Uncertainty Mechanism '!B407" display="GSN Meter Inspection Costs"/>
    <hyperlink ref="D28" location="'Uncertainty Mechanism '!B419" display="GSN Meter Reading Costs"/>
    <hyperlink ref="D29" location="'Uncertainty Mechanism '!B431" display="New Meter Specifications"/>
    <hyperlink ref="D38" location="'Uncertainty Mechanism '!B549" display="Energy Strategy"/>
    <hyperlink ref="D39" location="'Uncertainty Mechanism '!B558" display="AMD - NON OO"/>
    <hyperlink ref="D40" location="'Uncertainty Mechanism '!B567" display="Future Consumer Protection Development"/>
    <hyperlink ref="D41" location="'Uncertainty Mechanism '!B576" display="GSN Meter Inspection Costs"/>
    <hyperlink ref="D42" location="'Uncertainty Mechanism '!B585" display="GSN Meter Reading Costs"/>
    <hyperlink ref="D43" location="'Uncertainty Mechanism '!B594" display="New Meter Specifications"/>
    <hyperlink ref="D52" location="Summary!J27" display="Total Uncertainty Mechanism Adjustments (incl. RoR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C4" sqref="C4"/>
    </sheetView>
  </sheetViews>
  <sheetFormatPr defaultRowHeight="14.5" x14ac:dyDescent="0.35"/>
  <cols>
    <col min="2" max="2" width="10.26953125" bestFit="1" customWidth="1"/>
    <col min="3" max="3" width="40.54296875" customWidth="1"/>
    <col min="4" max="4" width="10" bestFit="1" customWidth="1"/>
    <col min="5" max="5" width="8.54296875" bestFit="1" customWidth="1"/>
  </cols>
  <sheetData>
    <row r="2" spans="2:5" x14ac:dyDescent="0.35">
      <c r="B2" s="254" t="s">
        <v>4</v>
      </c>
      <c r="C2" s="255"/>
      <c r="D2" s="255"/>
      <c r="E2" s="256"/>
    </row>
    <row r="3" spans="2:5" x14ac:dyDescent="0.35">
      <c r="B3" s="8" t="s">
        <v>34</v>
      </c>
      <c r="C3" s="9" t="s">
        <v>35</v>
      </c>
      <c r="D3" s="8" t="s">
        <v>36</v>
      </c>
      <c r="E3" s="8" t="s">
        <v>37</v>
      </c>
    </row>
    <row r="4" spans="2:5" x14ac:dyDescent="0.35">
      <c r="B4" s="8"/>
      <c r="C4" s="8"/>
      <c r="D4" s="8"/>
      <c r="E4" s="8"/>
    </row>
    <row r="5" spans="2:5" x14ac:dyDescent="0.35">
      <c r="B5" s="8"/>
      <c r="C5" s="8"/>
      <c r="D5" s="8"/>
      <c r="E5" s="8"/>
    </row>
    <row r="6" spans="2:5" x14ac:dyDescent="0.35">
      <c r="B6" s="8"/>
      <c r="C6" s="8"/>
      <c r="D6" s="8"/>
      <c r="E6" s="8"/>
    </row>
    <row r="7" spans="2:5" x14ac:dyDescent="0.35">
      <c r="B7" s="8"/>
      <c r="C7" s="8"/>
      <c r="D7" s="8"/>
      <c r="E7" s="8"/>
    </row>
    <row r="8" spans="2:5" x14ac:dyDescent="0.35">
      <c r="B8" s="8"/>
      <c r="C8" s="8"/>
      <c r="D8" s="8"/>
      <c r="E8" s="8"/>
    </row>
    <row r="9" spans="2:5" x14ac:dyDescent="0.35">
      <c r="B9" s="8"/>
      <c r="C9" s="8"/>
      <c r="D9" s="8"/>
      <c r="E9" s="8"/>
    </row>
    <row r="10" spans="2:5" x14ac:dyDescent="0.35">
      <c r="B10" s="8"/>
      <c r="C10" s="8"/>
      <c r="D10" s="8"/>
      <c r="E10" s="8"/>
    </row>
    <row r="11" spans="2:5" x14ac:dyDescent="0.35">
      <c r="B11" s="8"/>
      <c r="C11" s="8"/>
      <c r="D11" s="8"/>
      <c r="E11" s="8"/>
    </row>
    <row r="12" spans="2:5" x14ac:dyDescent="0.35">
      <c r="B12" s="8"/>
      <c r="C12" s="8"/>
      <c r="D12" s="8"/>
      <c r="E12" s="8"/>
    </row>
    <row r="13" spans="2:5" x14ac:dyDescent="0.35">
      <c r="B13" s="8"/>
      <c r="C13" s="8"/>
      <c r="D13" s="8"/>
      <c r="E13" s="8"/>
    </row>
    <row r="14" spans="2:5" x14ac:dyDescent="0.35">
      <c r="B14" s="8"/>
      <c r="C14" s="8"/>
      <c r="D14" s="8"/>
      <c r="E14" s="8"/>
    </row>
    <row r="15" spans="2:5" x14ac:dyDescent="0.35">
      <c r="B15" s="8"/>
      <c r="C15" s="8"/>
      <c r="D15" s="8"/>
      <c r="E15" s="8"/>
    </row>
    <row r="16" spans="2:5" x14ac:dyDescent="0.35">
      <c r="B16" s="8"/>
      <c r="C16" s="8"/>
      <c r="D16" s="8"/>
      <c r="E16" s="8"/>
    </row>
    <row r="17" spans="2:5" x14ac:dyDescent="0.35">
      <c r="B17" s="8"/>
      <c r="C17" s="8"/>
      <c r="D17" s="8"/>
      <c r="E17" s="8"/>
    </row>
    <row r="18" spans="2:5" x14ac:dyDescent="0.35">
      <c r="B18" s="8"/>
      <c r="C18" s="8"/>
      <c r="D18" s="8"/>
      <c r="E18" s="8"/>
    </row>
    <row r="19" spans="2:5" x14ac:dyDescent="0.35">
      <c r="B19" s="8"/>
      <c r="C19" s="8"/>
      <c r="D19" s="8"/>
      <c r="E19" s="8"/>
    </row>
    <row r="20" spans="2:5" x14ac:dyDescent="0.35">
      <c r="B20" s="8"/>
      <c r="C20" s="8"/>
      <c r="D20" s="8"/>
      <c r="E20" s="8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619"/>
  <sheetViews>
    <sheetView zoomScale="80" zoomScaleNormal="80" workbookViewId="0">
      <pane ySplit="4" topLeftCell="A5" activePane="bottomLeft" state="frozen"/>
      <selection activeCell="C25" sqref="C25"/>
      <selection pane="bottomLeft" activeCell="L302" sqref="L302"/>
    </sheetView>
  </sheetViews>
  <sheetFormatPr defaultRowHeight="14.5" x14ac:dyDescent="0.35"/>
  <cols>
    <col min="1" max="1" width="60.453125" style="14" customWidth="1"/>
    <col min="2" max="2" width="21.26953125" customWidth="1"/>
    <col min="3" max="3" width="1.453125" customWidth="1"/>
    <col min="4" max="4" width="12.54296875" bestFit="1" customWidth="1"/>
    <col min="5" max="9" width="14.7265625" bestFit="1" customWidth="1"/>
    <col min="10" max="10" width="14.7265625" customWidth="1"/>
    <col min="11" max="11" width="13.81640625" bestFit="1" customWidth="1"/>
    <col min="12" max="12" width="72.453125" bestFit="1" customWidth="1"/>
    <col min="13" max="13" width="8.7265625" customWidth="1"/>
    <col min="14" max="14" width="48.81640625" bestFit="1" customWidth="1"/>
    <col min="15" max="15" width="20.6328125" customWidth="1"/>
    <col min="17" max="22" width="11.26953125" bestFit="1" customWidth="1"/>
  </cols>
  <sheetData>
    <row r="1" spans="1:60" s="13" customFormat="1" ht="28.5" customHeight="1" thickBot="1" x14ac:dyDescent="0.35">
      <c r="A1" s="133"/>
      <c r="B1" s="236" t="s">
        <v>427</v>
      </c>
      <c r="C1" s="236"/>
      <c r="D1" s="236"/>
      <c r="E1" s="236"/>
      <c r="F1" s="236"/>
      <c r="G1" s="236"/>
      <c r="H1" s="236"/>
      <c r="I1" s="237"/>
      <c r="J1" s="238"/>
      <c r="K1" s="10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x14ac:dyDescent="0.35"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60" ht="15" thickBot="1" x14ac:dyDescent="0.4">
      <c r="B3" s="15" t="s">
        <v>38</v>
      </c>
      <c r="D3" s="15" t="s">
        <v>39</v>
      </c>
      <c r="J3" s="15" t="s">
        <v>40</v>
      </c>
      <c r="K3" s="10"/>
      <c r="L3" s="10"/>
      <c r="M3" s="10"/>
      <c r="N3" s="10"/>
      <c r="O3" s="10"/>
      <c r="P3" s="10"/>
      <c r="Q3" s="10"/>
      <c r="R3" s="10"/>
      <c r="S3" s="12"/>
      <c r="T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60" s="13" customFormat="1" ht="12.65" customHeight="1" thickBot="1" x14ac:dyDescent="0.4">
      <c r="A4" s="14"/>
      <c r="B4" s="16"/>
      <c r="C4" s="16"/>
      <c r="D4" s="17">
        <v>2022</v>
      </c>
      <c r="E4" s="17">
        <v>2023</v>
      </c>
      <c r="F4" s="18">
        <v>2024</v>
      </c>
      <c r="G4" s="19">
        <v>2025</v>
      </c>
      <c r="H4" s="19">
        <v>2026</v>
      </c>
      <c r="I4" s="19">
        <v>2027</v>
      </c>
      <c r="J4" s="20">
        <v>2028</v>
      </c>
      <c r="K4" s="10"/>
      <c r="L4" s="21" t="s">
        <v>41</v>
      </c>
      <c r="M4" s="12"/>
      <c r="N4" s="21" t="s">
        <v>42</v>
      </c>
      <c r="O4" s="21"/>
      <c r="P4" s="21"/>
      <c r="Q4" s="21">
        <f>E4</f>
        <v>2023</v>
      </c>
      <c r="R4" s="21">
        <f t="shared" ref="R4:V4" si="0">F4</f>
        <v>2024</v>
      </c>
      <c r="S4" s="21">
        <f t="shared" si="0"/>
        <v>2025</v>
      </c>
      <c r="T4" s="21">
        <f t="shared" si="0"/>
        <v>2026</v>
      </c>
      <c r="U4" s="21">
        <f t="shared" si="0"/>
        <v>2027</v>
      </c>
      <c r="V4" s="21">
        <f t="shared" si="0"/>
        <v>2028</v>
      </c>
      <c r="W4"/>
      <c r="X4"/>
      <c r="Y4"/>
      <c r="Z4"/>
      <c r="AA4"/>
      <c r="AB4"/>
      <c r="AC4"/>
      <c r="AD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60" x14ac:dyDescent="0.35">
      <c r="K5" s="10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60" s="27" customFormat="1" ht="15.65" customHeight="1" x14ac:dyDescent="0.35">
      <c r="A6" s="22" t="s">
        <v>43</v>
      </c>
      <c r="B6" s="23"/>
      <c r="C6" s="24"/>
      <c r="D6" s="2"/>
      <c r="E6" s="25" t="s">
        <v>44</v>
      </c>
      <c r="F6" s="25"/>
      <c r="G6" s="25"/>
      <c r="H6" s="25"/>
      <c r="I6" s="25"/>
      <c r="J6" s="25"/>
      <c r="K6" s="10"/>
      <c r="L6" s="26"/>
      <c r="M6" s="12"/>
      <c r="N6" s="12"/>
      <c r="O6" s="12"/>
      <c r="P6" s="12"/>
      <c r="Q6" s="12"/>
      <c r="R6" s="12"/>
      <c r="S6" s="12"/>
      <c r="T6" s="12"/>
      <c r="U6" s="12"/>
      <c r="V6" s="12"/>
      <c r="W6"/>
      <c r="X6"/>
      <c r="Y6"/>
      <c r="Z6"/>
      <c r="AA6"/>
      <c r="AB6"/>
      <c r="AC6"/>
      <c r="AD6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60" s="27" customFormat="1" ht="15.65" customHeight="1" x14ac:dyDescent="0.35">
      <c r="A7" s="28"/>
      <c r="B7" s="2"/>
      <c r="C7" s="2"/>
      <c r="D7" s="2"/>
      <c r="E7" s="26"/>
      <c r="F7" s="26"/>
      <c r="G7" s="26"/>
      <c r="H7" s="26"/>
      <c r="I7" s="26"/>
      <c r="J7" s="26"/>
      <c r="K7" s="10"/>
      <c r="L7" s="26"/>
      <c r="M7" s="12"/>
      <c r="N7" s="12"/>
      <c r="O7" s="12"/>
      <c r="P7" s="12"/>
      <c r="Q7" s="12"/>
      <c r="R7" s="12"/>
      <c r="S7" s="12"/>
      <c r="T7" s="12"/>
      <c r="U7" s="12"/>
      <c r="V7" s="12"/>
      <c r="W7"/>
      <c r="X7"/>
      <c r="Y7"/>
      <c r="Z7"/>
      <c r="AA7"/>
      <c r="AB7"/>
      <c r="AC7"/>
      <c r="AD7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60" s="34" customFormat="1" x14ac:dyDescent="0.35">
      <c r="A8" s="22" t="s">
        <v>45</v>
      </c>
      <c r="B8" s="29"/>
      <c r="C8" s="30"/>
      <c r="D8" s="31"/>
      <c r="E8" s="32">
        <v>1.46E-2</v>
      </c>
      <c r="F8" s="32">
        <v>3.3700000000000001E-2</v>
      </c>
      <c r="G8" s="32">
        <v>4.2199999999999994E-2</v>
      </c>
      <c r="H8" s="32">
        <v>3.85E-2</v>
      </c>
      <c r="I8" s="32">
        <v>4.0399999999999998E-2</v>
      </c>
      <c r="J8" s="32">
        <v>4.2300000000000004E-2</v>
      </c>
      <c r="K8" s="10"/>
      <c r="L8" s="33" t="s">
        <v>461</v>
      </c>
      <c r="M8" s="31"/>
      <c r="N8"/>
      <c r="O8"/>
      <c r="P8"/>
      <c r="W8"/>
      <c r="X8"/>
      <c r="Y8"/>
      <c r="Z8"/>
      <c r="AA8"/>
      <c r="AB8"/>
      <c r="AC8"/>
      <c r="AD8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60" s="34" customFormat="1" x14ac:dyDescent="0.35">
      <c r="A9" s="22" t="s">
        <v>46</v>
      </c>
      <c r="B9" s="29">
        <v>0.5</v>
      </c>
      <c r="C9" s="30"/>
      <c r="D9" s="31"/>
      <c r="E9" s="31"/>
      <c r="F9" s="31"/>
      <c r="G9" s="31"/>
      <c r="H9" s="31"/>
      <c r="I9" s="31"/>
      <c r="J9" s="31"/>
      <c r="K9" s="10"/>
      <c r="L9" s="31"/>
      <c r="M9" s="31"/>
      <c r="N9"/>
      <c r="O9"/>
      <c r="P9"/>
      <c r="W9"/>
      <c r="X9"/>
      <c r="Y9"/>
      <c r="Z9"/>
      <c r="AA9"/>
      <c r="AB9"/>
      <c r="AC9"/>
      <c r="AD9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60" s="34" customFormat="1" x14ac:dyDescent="0.35">
      <c r="A10" s="22" t="s">
        <v>47</v>
      </c>
      <c r="B10" s="29"/>
      <c r="C10" s="30"/>
      <c r="D10" s="31"/>
      <c r="E10" s="35">
        <f>F10*(1+E8)</f>
        <v>1.2059709020290565</v>
      </c>
      <c r="F10" s="35">
        <f>G10*(1+F8)</f>
        <v>1.1886170924788653</v>
      </c>
      <c r="G10" s="35">
        <f>H10*(1+G8)</f>
        <v>1.149866588448162</v>
      </c>
      <c r="H10" s="35">
        <f>I10*(1+H8)</f>
        <v>1.10330703171</v>
      </c>
      <c r="I10" s="35">
        <f>J10*(1+I8)</f>
        <v>1.06240446</v>
      </c>
      <c r="J10" s="35">
        <f>1+J8*B9</f>
        <v>1.02115</v>
      </c>
      <c r="K10" s="10"/>
      <c r="L10" s="31"/>
      <c r="M10" s="31"/>
      <c r="N10"/>
      <c r="O10"/>
      <c r="P10"/>
      <c r="W10"/>
      <c r="X10"/>
      <c r="Y10"/>
      <c r="Z10"/>
      <c r="AA10"/>
      <c r="AB10"/>
      <c r="AC10"/>
      <c r="AD10"/>
      <c r="AE10"/>
    </row>
    <row r="11" spans="1:60" s="27" customFormat="1" ht="15.65" customHeight="1" x14ac:dyDescent="0.35">
      <c r="A11" s="36"/>
      <c r="B11" s="2"/>
      <c r="C11" s="2"/>
      <c r="D11" s="2"/>
      <c r="E11" s="37"/>
      <c r="F11" s="37"/>
      <c r="G11" s="37"/>
      <c r="H11" s="37"/>
      <c r="I11" s="37"/>
      <c r="J11" s="37"/>
      <c r="K11" s="10"/>
      <c r="L11" s="26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60" s="27" customFormat="1" ht="15.65" customHeight="1" x14ac:dyDescent="0.35">
      <c r="A12" s="38" t="s">
        <v>48</v>
      </c>
      <c r="B12" s="39" t="s">
        <v>49</v>
      </c>
      <c r="C12" s="40"/>
      <c r="D12" s="2"/>
      <c r="E12" s="41">
        <v>1.0846785692248635</v>
      </c>
      <c r="F12" s="41">
        <v>1.0781248340426668</v>
      </c>
      <c r="G12" s="41">
        <v>1.084967720640269</v>
      </c>
      <c r="H12" s="41">
        <v>1.0843928183998268</v>
      </c>
      <c r="I12" s="41">
        <v>1.0838182207883424</v>
      </c>
      <c r="J12" s="41">
        <v>1.0832439276443993</v>
      </c>
      <c r="K12" s="10"/>
      <c r="L12" s="33" t="s">
        <v>462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60" s="27" customFormat="1" ht="15.65" customHeight="1" x14ac:dyDescent="0.35">
      <c r="A13" s="42"/>
      <c r="B13" s="39" t="s">
        <v>50</v>
      </c>
      <c r="C13" s="40"/>
      <c r="D13" s="41">
        <v>0.95750756011912286</v>
      </c>
      <c r="E13" s="41">
        <v>0.99918351163342256</v>
      </c>
      <c r="F13" s="41">
        <v>0.99314634604404217</v>
      </c>
      <c r="G13" s="41">
        <v>0.99936254799783786</v>
      </c>
      <c r="H13" s="41">
        <v>0.99883300619034621</v>
      </c>
      <c r="I13" s="41">
        <v>0.99830374497624519</v>
      </c>
      <c r="J13" s="41">
        <v>0.99777476420685418</v>
      </c>
      <c r="K13" s="10"/>
      <c r="L13" s="33" t="s">
        <v>462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60" s="27" customFormat="1" ht="15.65" customHeight="1" x14ac:dyDescent="0.35">
      <c r="A14" s="116"/>
      <c r="B14" s="40"/>
      <c r="C14" s="40"/>
      <c r="D14" s="247"/>
      <c r="E14" s="247"/>
      <c r="F14" s="247"/>
      <c r="G14" s="247"/>
      <c r="H14" s="247"/>
      <c r="I14" s="247"/>
      <c r="J14" s="247"/>
      <c r="K14" s="10"/>
      <c r="L14" s="3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60" s="27" customFormat="1" ht="15.65" customHeight="1" x14ac:dyDescent="0.35">
      <c r="A15" s="22" t="s">
        <v>459</v>
      </c>
      <c r="B15" s="29"/>
      <c r="C15" s="30"/>
      <c r="D15" s="31"/>
      <c r="E15" s="32">
        <v>-2.373890126560195E-4</v>
      </c>
      <c r="F15" s="32">
        <v>-2.373890126560195E-4</v>
      </c>
      <c r="G15" s="32">
        <v>-2.373890126560195E-4</v>
      </c>
      <c r="H15" s="32">
        <v>-2.373890126560195E-4</v>
      </c>
      <c r="I15" s="32">
        <v>-2.373890126560195E-4</v>
      </c>
      <c r="J15" s="32">
        <v>-2.373890126560195E-4</v>
      </c>
      <c r="K15" s="10"/>
      <c r="L15" s="33" t="s">
        <v>460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60" s="27" customFormat="1" ht="15.65" customHeight="1" thickBot="1" x14ac:dyDescent="0.4">
      <c r="A16" s="36"/>
      <c r="B16" s="2"/>
      <c r="C16" s="2"/>
      <c r="D16" s="2"/>
      <c r="E16" s="2"/>
      <c r="F16" s="2"/>
      <c r="G16" s="2"/>
      <c r="H16" s="2"/>
      <c r="I16" s="2"/>
      <c r="J16" s="2"/>
      <c r="K16" s="10"/>
      <c r="L16" s="26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27" customFormat="1" ht="19" customHeight="1" thickBot="1" x14ac:dyDescent="0.35">
      <c r="A17" s="43" t="s">
        <v>51</v>
      </c>
      <c r="B17" s="44"/>
      <c r="C17" s="44"/>
      <c r="D17" s="44"/>
      <c r="E17" s="44"/>
      <c r="F17" s="44"/>
      <c r="G17" s="44"/>
      <c r="H17" s="44"/>
      <c r="I17" s="44"/>
      <c r="J17" s="45"/>
      <c r="K17" s="10"/>
      <c r="L17" s="26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27" customFormat="1" ht="15.65" customHeight="1" thickBot="1" x14ac:dyDescent="0.4">
      <c r="A18" s="36"/>
      <c r="B18" s="2"/>
      <c r="C18" s="2"/>
      <c r="D18" s="2"/>
      <c r="E18" s="26"/>
      <c r="F18" s="26"/>
      <c r="G18" s="26"/>
      <c r="H18" s="26"/>
      <c r="I18" s="26"/>
      <c r="J18" s="26"/>
      <c r="K18" s="10"/>
      <c r="L18" s="26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27" customFormat="1" ht="15" customHeight="1" thickBot="1" x14ac:dyDescent="0.35">
      <c r="A19" s="46" t="s">
        <v>52</v>
      </c>
      <c r="B19" s="47"/>
      <c r="C19" s="47"/>
      <c r="D19" s="47"/>
      <c r="E19" s="47"/>
      <c r="F19" s="47"/>
      <c r="G19" s="47"/>
      <c r="H19" s="47"/>
      <c r="I19" s="47"/>
      <c r="J19" s="48"/>
      <c r="K19" s="10"/>
      <c r="L19" s="26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27" customFormat="1" x14ac:dyDescent="0.35">
      <c r="A20" s="4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6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x14ac:dyDescent="0.35">
      <c r="A21" s="50" t="s">
        <v>53</v>
      </c>
      <c r="B21" s="51"/>
      <c r="C21" s="51"/>
      <c r="D21" s="51"/>
      <c r="E21" s="51"/>
      <c r="F21" s="51"/>
      <c r="G21" s="51"/>
      <c r="H21" s="51"/>
      <c r="I21" s="51"/>
      <c r="J21" s="51"/>
      <c r="K21" s="1"/>
    </row>
    <row r="22" spans="1:28" x14ac:dyDescent="0.35">
      <c r="A22" s="52"/>
      <c r="B22" s="39" t="s">
        <v>54</v>
      </c>
      <c r="C22" s="40"/>
      <c r="E22" s="53">
        <v>515.75000000000045</v>
      </c>
      <c r="F22" s="53">
        <v>522.80000000000086</v>
      </c>
      <c r="G22" s="53">
        <v>528.99999999999818</v>
      </c>
      <c r="H22" s="53">
        <v>565.30000000000177</v>
      </c>
      <c r="I22" s="53">
        <v>544.29999999999632</v>
      </c>
      <c r="J22" s="53">
        <v>562.00009999999656</v>
      </c>
      <c r="K22" s="10"/>
      <c r="L22" s="33" t="s">
        <v>474</v>
      </c>
    </row>
    <row r="23" spans="1:28" x14ac:dyDescent="0.35">
      <c r="A23" s="54" t="s">
        <v>55</v>
      </c>
      <c r="B23" s="39" t="s">
        <v>56</v>
      </c>
      <c r="C23" s="40"/>
      <c r="E23" s="53">
        <v>200</v>
      </c>
      <c r="F23" s="53">
        <v>203</v>
      </c>
      <c r="G23" s="53">
        <v>182</v>
      </c>
      <c r="H23" s="53">
        <v>108</v>
      </c>
      <c r="I23" s="53">
        <v>81</v>
      </c>
      <c r="J23" s="53">
        <v>43</v>
      </c>
      <c r="K23" s="1"/>
      <c r="L23" s="33" t="s">
        <v>475</v>
      </c>
    </row>
    <row r="24" spans="1:28" x14ac:dyDescent="0.35">
      <c r="A24" s="55"/>
      <c r="B24" s="39" t="s">
        <v>57</v>
      </c>
      <c r="C24" s="40"/>
      <c r="E24" s="53">
        <v>25.499999999999545</v>
      </c>
      <c r="F24" s="53">
        <v>0</v>
      </c>
      <c r="G24" s="53">
        <v>70.09999999999954</v>
      </c>
      <c r="H24" s="53">
        <v>110.60000000000011</v>
      </c>
      <c r="I24" s="53">
        <v>36.899999999999089</v>
      </c>
      <c r="J24" s="53">
        <v>183.99999999999909</v>
      </c>
      <c r="K24" s="1"/>
    </row>
    <row r="25" spans="1:28" x14ac:dyDescent="0.35">
      <c r="A25" s="54" t="s">
        <v>58</v>
      </c>
      <c r="B25" s="56" t="s">
        <v>59</v>
      </c>
      <c r="C25" s="40"/>
      <c r="E25" s="53">
        <v>19.95</v>
      </c>
      <c r="F25" s="53">
        <v>20.714285714285715</v>
      </c>
      <c r="G25" s="53">
        <v>29.513513513513516</v>
      </c>
      <c r="H25" s="53">
        <v>56.208791208791204</v>
      </c>
      <c r="I25" s="53">
        <v>50.060606060606062</v>
      </c>
      <c r="J25" s="53">
        <v>46.8</v>
      </c>
      <c r="K25" s="10"/>
    </row>
    <row r="26" spans="1:28" x14ac:dyDescent="0.35">
      <c r="A26" s="52"/>
      <c r="B26" s="56" t="s">
        <v>60</v>
      </c>
      <c r="C26" s="40"/>
      <c r="E26" s="57">
        <v>12.456845965770173</v>
      </c>
      <c r="F26" s="57">
        <v>13.595878449179182</v>
      </c>
      <c r="G26" s="57">
        <v>19.5258045331395</v>
      </c>
      <c r="H26" s="57">
        <v>35.663035009000772</v>
      </c>
      <c r="I26" s="57">
        <v>32.300511224716601</v>
      </c>
      <c r="J26" s="57">
        <v>30.426568867155666</v>
      </c>
      <c r="K26" s="1"/>
    </row>
    <row r="27" spans="1:28" x14ac:dyDescent="0.35">
      <c r="A27" s="54" t="s">
        <v>61</v>
      </c>
      <c r="B27" s="56" t="s">
        <v>62</v>
      </c>
      <c r="C27" s="40"/>
      <c r="E27" s="57">
        <v>8.496577017114916</v>
      </c>
      <c r="F27" s="57">
        <v>9.2734893468389785</v>
      </c>
      <c r="G27" s="57">
        <v>13.318178814511334</v>
      </c>
      <c r="H27" s="57">
        <v>24.325075902093015</v>
      </c>
      <c r="I27" s="57">
        <v>22.031562569459879</v>
      </c>
      <c r="J27" s="57">
        <v>20.753382233088836</v>
      </c>
      <c r="K27" s="1"/>
    </row>
    <row r="28" spans="1:28" x14ac:dyDescent="0.35">
      <c r="A28" s="55"/>
      <c r="B28" s="56" t="s">
        <v>63</v>
      </c>
      <c r="C28" s="40"/>
      <c r="E28" s="57">
        <v>8.496577017114916</v>
      </c>
      <c r="F28" s="57">
        <v>9.2734893468389785</v>
      </c>
      <c r="G28" s="57">
        <v>13.318178814511334</v>
      </c>
      <c r="H28" s="57">
        <v>24.325075902093015</v>
      </c>
      <c r="I28" s="57">
        <v>22.031562569459879</v>
      </c>
      <c r="J28" s="57">
        <v>20.753382233088836</v>
      </c>
      <c r="K28" s="1"/>
      <c r="L28" s="227"/>
    </row>
    <row r="29" spans="1:28" x14ac:dyDescent="0.35">
      <c r="A29" s="52"/>
      <c r="B29" s="56" t="s">
        <v>64</v>
      </c>
      <c r="C29" s="40"/>
      <c r="E29" s="57">
        <v>5.3545454545454554</v>
      </c>
      <c r="F29" s="57">
        <v>4.6969696969696972</v>
      </c>
      <c r="G29" s="57">
        <v>7.1089271089271096</v>
      </c>
      <c r="H29" s="57">
        <v>12.800532800532803</v>
      </c>
      <c r="I29" s="57">
        <v>11.158861340679524</v>
      </c>
      <c r="J29" s="57">
        <v>10.583838383838385</v>
      </c>
      <c r="K29" s="1"/>
    </row>
    <row r="30" spans="1:28" x14ac:dyDescent="0.35">
      <c r="A30" s="54" t="s">
        <v>65</v>
      </c>
      <c r="B30" s="56" t="s">
        <v>66</v>
      </c>
      <c r="C30" s="40"/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1"/>
    </row>
    <row r="31" spans="1:28" x14ac:dyDescent="0.35">
      <c r="A31" s="55"/>
      <c r="B31" s="56" t="s">
        <v>67</v>
      </c>
      <c r="C31" s="40"/>
      <c r="E31" s="57">
        <v>0.34545454545454546</v>
      </c>
      <c r="F31" s="57">
        <v>0.30303030303030304</v>
      </c>
      <c r="G31" s="57">
        <v>0.45864045864045866</v>
      </c>
      <c r="H31" s="57">
        <v>0.82584082584082597</v>
      </c>
      <c r="I31" s="57">
        <v>0.71992653810835627</v>
      </c>
      <c r="J31" s="57">
        <v>0.6828282828282829</v>
      </c>
      <c r="K31" s="1"/>
    </row>
    <row r="32" spans="1:28" x14ac:dyDescent="0.35">
      <c r="A32" s="52"/>
      <c r="B32" s="56" t="s">
        <v>68</v>
      </c>
      <c r="C32" s="40"/>
      <c r="E32" s="57">
        <v>0.84444444444444433</v>
      </c>
      <c r="F32" s="57">
        <v>0.95238095238095233</v>
      </c>
      <c r="G32" s="57">
        <v>0.33633633633633636</v>
      </c>
      <c r="H32" s="57">
        <v>0.37851037851037855</v>
      </c>
      <c r="I32" s="57">
        <v>0.75420875420875422</v>
      </c>
      <c r="J32" s="57">
        <v>0</v>
      </c>
      <c r="K32" s="1"/>
    </row>
    <row r="33" spans="1:12" x14ac:dyDescent="0.35">
      <c r="A33" s="54" t="s">
        <v>69</v>
      </c>
      <c r="B33" s="56" t="s">
        <v>70</v>
      </c>
      <c r="C33" s="40"/>
      <c r="E33" s="57">
        <v>0.6333333333333333</v>
      </c>
      <c r="F33" s="57">
        <v>0.71428571428571419</v>
      </c>
      <c r="G33" s="57">
        <v>0.25225225225225223</v>
      </c>
      <c r="H33" s="57">
        <v>0.28388278388278387</v>
      </c>
      <c r="I33" s="57">
        <v>0.56565656565656564</v>
      </c>
      <c r="J33" s="57">
        <v>0</v>
      </c>
      <c r="K33" s="1"/>
    </row>
    <row r="34" spans="1:12" x14ac:dyDescent="0.35">
      <c r="A34" s="55"/>
      <c r="B34" s="56" t="s">
        <v>71</v>
      </c>
      <c r="C34" s="40"/>
      <c r="E34" s="57">
        <v>0.42222222222222217</v>
      </c>
      <c r="F34" s="57">
        <v>0.47619047619047616</v>
      </c>
      <c r="G34" s="57">
        <v>0.16816816816816818</v>
      </c>
      <c r="H34" s="57">
        <v>0.18925518925518928</v>
      </c>
      <c r="I34" s="57">
        <v>0.37710437710437711</v>
      </c>
      <c r="J34" s="57">
        <v>0</v>
      </c>
      <c r="K34" s="1"/>
    </row>
    <row r="35" spans="1:12" x14ac:dyDescent="0.35">
      <c r="A35" s="52"/>
      <c r="B35" s="56" t="s">
        <v>72</v>
      </c>
      <c r="C35" s="40"/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1"/>
    </row>
    <row r="36" spans="1:12" x14ac:dyDescent="0.35">
      <c r="A36" s="54" t="s">
        <v>73</v>
      </c>
      <c r="B36" s="56" t="s">
        <v>74</v>
      </c>
      <c r="C36" s="40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1"/>
    </row>
    <row r="37" spans="1:12" x14ac:dyDescent="0.35">
      <c r="A37" s="55"/>
      <c r="B37" s="56" t="s">
        <v>75</v>
      </c>
      <c r="C37" s="40"/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1"/>
    </row>
    <row r="38" spans="1:12" s="1" customFormat="1" ht="15" thickBot="1" x14ac:dyDescent="0.4">
      <c r="A38" s="58" t="s">
        <v>76</v>
      </c>
      <c r="B38" s="59"/>
      <c r="C38" s="59"/>
      <c r="D38" s="59"/>
      <c r="E38" s="60">
        <f t="shared" ref="E38:J38" si="1">SUM(E22:E37)</f>
        <v>798.25</v>
      </c>
      <c r="F38" s="60">
        <f t="shared" si="1"/>
        <v>785.80000000000086</v>
      </c>
      <c r="G38" s="60">
        <f t="shared" si="1"/>
        <v>865.09999999999798</v>
      </c>
      <c r="H38" s="60">
        <f t="shared" si="1"/>
        <v>938.90000000000168</v>
      </c>
      <c r="I38" s="60">
        <f t="shared" si="1"/>
        <v>802.1999999999955</v>
      </c>
      <c r="J38" s="60">
        <f t="shared" si="1"/>
        <v>919.00009999999554</v>
      </c>
    </row>
    <row r="39" spans="1:12" s="1" customFormat="1" x14ac:dyDescent="0.35">
      <c r="A39" s="61"/>
      <c r="B39" s="62"/>
      <c r="C39" s="62"/>
      <c r="D39" s="62"/>
      <c r="E39" s="63"/>
      <c r="F39" s="63"/>
      <c r="G39" s="63"/>
      <c r="H39" s="63"/>
      <c r="I39" s="63"/>
      <c r="J39" s="63"/>
    </row>
    <row r="41" spans="1:12" x14ac:dyDescent="0.35">
      <c r="A41" s="50" t="s">
        <v>77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2" x14ac:dyDescent="0.35">
      <c r="A42" s="52"/>
      <c r="B42" s="65" t="s">
        <v>54</v>
      </c>
      <c r="C42" s="66"/>
      <c r="D42" s="67"/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L42" s="33"/>
    </row>
    <row r="43" spans="1:12" x14ac:dyDescent="0.35">
      <c r="A43" s="54" t="s">
        <v>55</v>
      </c>
      <c r="B43" s="56" t="s">
        <v>56</v>
      </c>
      <c r="C43" s="40"/>
      <c r="D43" s="67"/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</row>
    <row r="44" spans="1:12" x14ac:dyDescent="0.35">
      <c r="A44" s="55"/>
      <c r="B44" s="56" t="s">
        <v>57</v>
      </c>
      <c r="C44" s="40"/>
      <c r="D44" s="67"/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</row>
    <row r="45" spans="1:12" x14ac:dyDescent="0.35">
      <c r="A45" s="54" t="s">
        <v>58</v>
      </c>
      <c r="B45" s="65" t="s">
        <v>59</v>
      </c>
      <c r="C45" s="66"/>
      <c r="D45" s="67"/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</row>
    <row r="46" spans="1:12" x14ac:dyDescent="0.35">
      <c r="A46" s="52"/>
      <c r="B46" s="65" t="s">
        <v>60</v>
      </c>
      <c r="C46" s="66"/>
      <c r="D46" s="67"/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</row>
    <row r="47" spans="1:12" x14ac:dyDescent="0.35">
      <c r="A47" s="54" t="s">
        <v>61</v>
      </c>
      <c r="B47" s="65" t="s">
        <v>62</v>
      </c>
      <c r="C47" s="66"/>
      <c r="D47" s="67"/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</row>
    <row r="48" spans="1:12" x14ac:dyDescent="0.35">
      <c r="A48" s="55"/>
      <c r="B48" s="65" t="s">
        <v>63</v>
      </c>
      <c r="C48" s="66"/>
      <c r="D48" s="67"/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</row>
    <row r="49" spans="1:12" x14ac:dyDescent="0.35">
      <c r="A49" s="52"/>
      <c r="B49" s="65" t="s">
        <v>64</v>
      </c>
      <c r="C49" s="66"/>
      <c r="D49" s="67"/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</row>
    <row r="50" spans="1:12" x14ac:dyDescent="0.35">
      <c r="A50" s="54" t="s">
        <v>65</v>
      </c>
      <c r="B50" s="65" t="s">
        <v>66</v>
      </c>
      <c r="C50" s="66"/>
      <c r="D50" s="67"/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</row>
    <row r="51" spans="1:12" x14ac:dyDescent="0.35">
      <c r="A51" s="55"/>
      <c r="B51" s="65" t="s">
        <v>67</v>
      </c>
      <c r="C51" s="66"/>
      <c r="D51" s="67"/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</row>
    <row r="52" spans="1:12" x14ac:dyDescent="0.35">
      <c r="A52" s="52"/>
      <c r="B52" s="65" t="s">
        <v>68</v>
      </c>
      <c r="C52" s="66"/>
      <c r="D52" s="67"/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</row>
    <row r="53" spans="1:12" x14ac:dyDescent="0.35">
      <c r="A53" s="54" t="s">
        <v>69</v>
      </c>
      <c r="B53" s="65" t="s">
        <v>70</v>
      </c>
      <c r="C53" s="66"/>
      <c r="D53" s="67"/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</row>
    <row r="54" spans="1:12" x14ac:dyDescent="0.35">
      <c r="A54" s="55"/>
      <c r="B54" s="65" t="s">
        <v>71</v>
      </c>
      <c r="C54" s="66"/>
      <c r="D54" s="67"/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</row>
    <row r="55" spans="1:12" x14ac:dyDescent="0.35">
      <c r="A55" s="52"/>
      <c r="B55" s="65" t="s">
        <v>72</v>
      </c>
      <c r="C55" s="66"/>
      <c r="D55" s="67"/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</row>
    <row r="56" spans="1:12" x14ac:dyDescent="0.35">
      <c r="A56" s="54" t="s">
        <v>73</v>
      </c>
      <c r="B56" s="65" t="s">
        <v>74</v>
      </c>
      <c r="C56" s="66"/>
      <c r="D56" s="67"/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</row>
    <row r="57" spans="1:12" x14ac:dyDescent="0.35">
      <c r="A57" s="55"/>
      <c r="B57" s="65" t="s">
        <v>75</v>
      </c>
      <c r="C57" s="66"/>
      <c r="D57" s="67"/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</row>
    <row r="58" spans="1:12" s="1" customFormat="1" ht="15" thickBot="1" x14ac:dyDescent="0.4">
      <c r="A58" s="58" t="s">
        <v>76</v>
      </c>
      <c r="B58" s="59"/>
      <c r="C58" s="59"/>
      <c r="D58" s="59"/>
      <c r="E58" s="60">
        <f>SUM(E42:E57)</f>
        <v>0</v>
      </c>
      <c r="F58" s="60">
        <f t="shared" ref="F58:I58" si="2">SUM(F42:F57)</f>
        <v>0</v>
      </c>
      <c r="G58" s="60">
        <f t="shared" si="2"/>
        <v>0</v>
      </c>
      <c r="H58" s="60">
        <f t="shared" si="2"/>
        <v>0</v>
      </c>
      <c r="I58" s="60">
        <f t="shared" si="2"/>
        <v>0</v>
      </c>
      <c r="J58" s="60">
        <f>SUM(J42:J57)</f>
        <v>0</v>
      </c>
    </row>
    <row r="59" spans="1:12" s="1" customFormat="1" x14ac:dyDescent="0.35">
      <c r="A59" s="61"/>
      <c r="B59" s="62"/>
      <c r="C59" s="62"/>
      <c r="D59" s="62"/>
      <c r="E59" s="63"/>
      <c r="F59" s="63"/>
      <c r="G59" s="63"/>
      <c r="H59" s="63"/>
      <c r="I59" s="63"/>
      <c r="J59" s="63"/>
    </row>
    <row r="60" spans="1:12" s="1" customFormat="1" ht="14.15" customHeight="1" thickBot="1" x14ac:dyDescent="0.4">
      <c r="A60" s="61"/>
      <c r="B60" s="62"/>
      <c r="C60" s="62"/>
      <c r="D60" s="62"/>
      <c r="E60" s="63"/>
      <c r="F60" s="63"/>
      <c r="G60" s="63"/>
      <c r="H60" s="63"/>
      <c r="I60" s="63"/>
      <c r="J60" s="63"/>
    </row>
    <row r="61" spans="1:12" s="1" customFormat="1" ht="14.15" customHeight="1" thickBot="1" x14ac:dyDescent="0.4">
      <c r="A61" s="69" t="s">
        <v>17</v>
      </c>
      <c r="B61" s="70"/>
      <c r="C61" s="70"/>
      <c r="D61" s="70"/>
      <c r="E61" s="70"/>
      <c r="F61" s="70"/>
      <c r="G61" s="70"/>
      <c r="H61" s="70"/>
      <c r="I61" s="70"/>
      <c r="J61" s="71"/>
    </row>
    <row r="62" spans="1:12" s="1" customFormat="1" ht="14.15" customHeight="1" x14ac:dyDescent="0.3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3"/>
    </row>
    <row r="63" spans="1:12" s="1" customFormat="1" ht="14.15" customHeight="1" x14ac:dyDescent="0.35">
      <c r="A63" s="50" t="s">
        <v>53</v>
      </c>
      <c r="B63" s="72"/>
      <c r="C63" s="72"/>
      <c r="D63" s="72"/>
      <c r="E63" s="72"/>
      <c r="F63" s="72"/>
      <c r="G63" s="72"/>
      <c r="H63" s="72"/>
      <c r="I63" s="72"/>
      <c r="J63" s="72"/>
      <c r="K63" s="73"/>
    </row>
    <row r="64" spans="1:12" s="1" customFormat="1" ht="14.15" customHeight="1" x14ac:dyDescent="0.35">
      <c r="A64" s="52"/>
      <c r="B64" s="65" t="s">
        <v>78</v>
      </c>
      <c r="C64" s="66"/>
      <c r="D64" s="67"/>
      <c r="E64" s="74">
        <v>275.51641754742838</v>
      </c>
      <c r="F64" s="74">
        <v>278.73332393308897</v>
      </c>
      <c r="G64" s="74">
        <v>282.1678101761276</v>
      </c>
      <c r="H64" s="74">
        <v>297.12335019475688</v>
      </c>
      <c r="I64" s="74">
        <v>283.18529511448099</v>
      </c>
      <c r="J64" s="74">
        <v>293.14738863691298</v>
      </c>
      <c r="K64" s="73"/>
      <c r="L64" s="33" t="s">
        <v>476</v>
      </c>
    </row>
    <row r="65" spans="1:12" s="1" customFormat="1" ht="14.15" customHeight="1" x14ac:dyDescent="0.35">
      <c r="A65" s="54" t="s">
        <v>452</v>
      </c>
      <c r="B65" s="65" t="s">
        <v>80</v>
      </c>
      <c r="C65" s="66"/>
      <c r="D65" s="67"/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3"/>
    </row>
    <row r="66" spans="1:12" s="1" customFormat="1" ht="14.15" customHeight="1" x14ac:dyDescent="0.35">
      <c r="A66" s="55"/>
      <c r="B66" s="65" t="s">
        <v>81</v>
      </c>
      <c r="C66" s="66"/>
      <c r="D66" s="67"/>
      <c r="E66" s="74">
        <v>465.73358245257162</v>
      </c>
      <c r="F66" s="74">
        <v>447.0666760669119</v>
      </c>
      <c r="G66" s="74">
        <v>498.93218982387015</v>
      </c>
      <c r="H66" s="74">
        <v>486.77664980524503</v>
      </c>
      <c r="I66" s="74">
        <v>379.01470488551439</v>
      </c>
      <c r="J66" s="74">
        <v>495.85271136308268</v>
      </c>
      <c r="K66" s="73"/>
    </row>
    <row r="67" spans="1:12" s="1" customFormat="1" ht="14.15" customHeight="1" x14ac:dyDescent="0.35">
      <c r="A67" s="75"/>
      <c r="B67" s="66"/>
      <c r="C67" s="66"/>
      <c r="D67" s="67"/>
      <c r="E67" s="76"/>
      <c r="F67" s="76"/>
      <c r="G67" s="76"/>
      <c r="H67" s="76"/>
      <c r="I67" s="76"/>
      <c r="J67" s="76"/>
      <c r="K67" s="73"/>
    </row>
    <row r="68" spans="1:12" s="1" customFormat="1" ht="14.15" customHeight="1" x14ac:dyDescent="0.35">
      <c r="A68" s="50" t="s">
        <v>77</v>
      </c>
      <c r="B68" s="62"/>
      <c r="C68" s="62"/>
      <c r="D68" s="62"/>
      <c r="E68" s="63"/>
      <c r="F68" s="63"/>
      <c r="G68" s="63"/>
      <c r="H68" s="63"/>
      <c r="I68" s="63"/>
      <c r="J68" s="63"/>
      <c r="K68" s="73"/>
    </row>
    <row r="69" spans="1:12" s="1" customFormat="1" ht="14.15" customHeight="1" x14ac:dyDescent="0.35">
      <c r="A69" s="52"/>
      <c r="B69" s="65" t="s">
        <v>78</v>
      </c>
      <c r="C69" s="66"/>
      <c r="D69" s="67"/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73"/>
    </row>
    <row r="70" spans="1:12" s="1" customFormat="1" ht="14.15" customHeight="1" x14ac:dyDescent="0.35">
      <c r="A70" s="54" t="s">
        <v>452</v>
      </c>
      <c r="B70" s="65" t="s">
        <v>80</v>
      </c>
      <c r="C70" s="66"/>
      <c r="D70" s="67"/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73"/>
    </row>
    <row r="71" spans="1:12" s="1" customFormat="1" ht="14.15" customHeight="1" x14ac:dyDescent="0.35">
      <c r="A71" s="55"/>
      <c r="B71" s="65" t="s">
        <v>81</v>
      </c>
      <c r="C71" s="66"/>
      <c r="D71" s="67"/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73"/>
    </row>
    <row r="72" spans="1:12" s="1" customFormat="1" ht="14.15" customHeight="1" x14ac:dyDescent="0.3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3"/>
    </row>
    <row r="73" spans="1:12" s="73" customFormat="1" ht="14.15" customHeight="1" x14ac:dyDescent="0.35">
      <c r="A73" s="50" t="s">
        <v>53</v>
      </c>
      <c r="B73" s="72"/>
      <c r="C73" s="72"/>
      <c r="D73" s="72"/>
      <c r="E73" s="72"/>
      <c r="F73" s="72"/>
      <c r="G73" s="72"/>
      <c r="H73" s="72"/>
      <c r="I73" s="72"/>
      <c r="J73" s="72"/>
    </row>
    <row r="74" spans="1:12" x14ac:dyDescent="0.35">
      <c r="A74" s="52"/>
      <c r="B74" s="65" t="s">
        <v>78</v>
      </c>
      <c r="C74" s="66"/>
      <c r="D74" s="67"/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3"/>
      <c r="L74" s="33" t="s">
        <v>477</v>
      </c>
    </row>
    <row r="75" spans="1:12" x14ac:dyDescent="0.35">
      <c r="A75" s="54" t="s">
        <v>79</v>
      </c>
      <c r="B75" s="65" t="s">
        <v>80</v>
      </c>
      <c r="C75" s="66"/>
      <c r="D75" s="67"/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3"/>
      <c r="L75" s="33"/>
    </row>
    <row r="76" spans="1:12" x14ac:dyDescent="0.35">
      <c r="A76" s="55"/>
      <c r="B76" s="65" t="s">
        <v>81</v>
      </c>
      <c r="C76" s="66"/>
      <c r="D76" s="67"/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3"/>
      <c r="L76" s="33"/>
    </row>
    <row r="77" spans="1:12" x14ac:dyDescent="0.35">
      <c r="A77" s="75"/>
      <c r="B77" s="66"/>
      <c r="C77" s="66"/>
      <c r="D77" s="67"/>
      <c r="E77" s="76"/>
      <c r="F77" s="76"/>
      <c r="G77" s="76"/>
      <c r="H77" s="76"/>
      <c r="I77" s="76"/>
      <c r="J77" s="76"/>
      <c r="K77" s="73"/>
    </row>
    <row r="78" spans="1:12" s="1" customFormat="1" ht="14.15" customHeight="1" x14ac:dyDescent="0.35">
      <c r="A78" s="50" t="s">
        <v>77</v>
      </c>
      <c r="B78" s="62"/>
      <c r="C78" s="62"/>
      <c r="D78" s="62"/>
      <c r="E78" s="63"/>
      <c r="F78" s="63"/>
      <c r="G78" s="63"/>
      <c r="H78" s="63"/>
      <c r="I78" s="63"/>
      <c r="J78" s="63"/>
      <c r="K78" s="73"/>
    </row>
    <row r="79" spans="1:12" x14ac:dyDescent="0.35">
      <c r="A79" s="52"/>
      <c r="B79" s="65" t="s">
        <v>78</v>
      </c>
      <c r="C79" s="66"/>
      <c r="D79" s="67"/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</row>
    <row r="80" spans="1:12" x14ac:dyDescent="0.35">
      <c r="A80" s="54" t="s">
        <v>79</v>
      </c>
      <c r="B80" s="65" t="s">
        <v>80</v>
      </c>
      <c r="C80" s="66"/>
      <c r="D80" s="67"/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</row>
    <row r="81" spans="1:12" x14ac:dyDescent="0.35">
      <c r="A81" s="55"/>
      <c r="B81" s="65" t="s">
        <v>81</v>
      </c>
      <c r="C81" s="66"/>
      <c r="D81" s="67"/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</row>
    <row r="82" spans="1:12" x14ac:dyDescent="0.35">
      <c r="A82" s="77"/>
      <c r="B82" s="66"/>
      <c r="C82" s="66"/>
      <c r="D82" s="67"/>
      <c r="E82" s="76"/>
      <c r="F82" s="76"/>
      <c r="G82" s="76"/>
      <c r="H82" s="76"/>
      <c r="I82" s="76"/>
      <c r="J82" s="76"/>
    </row>
    <row r="83" spans="1:12" x14ac:dyDescent="0.35">
      <c r="A83" s="77"/>
      <c r="B83" s="66"/>
      <c r="C83" s="66"/>
      <c r="D83" s="67"/>
      <c r="E83" s="76"/>
      <c r="F83" s="76"/>
      <c r="G83" s="76"/>
      <c r="H83" s="76"/>
      <c r="I83" s="76"/>
      <c r="J83" s="76"/>
    </row>
    <row r="84" spans="1:12" x14ac:dyDescent="0.35">
      <c r="A84" s="77"/>
      <c r="B84" s="66"/>
      <c r="C84" s="66"/>
      <c r="D84" s="67"/>
      <c r="E84" s="76"/>
      <c r="F84" s="76"/>
      <c r="G84" s="76"/>
      <c r="H84" s="76"/>
      <c r="I84" s="76"/>
      <c r="J84" s="76"/>
    </row>
    <row r="85" spans="1:12" s="73" customFormat="1" ht="14.15" customHeight="1" x14ac:dyDescent="0.35">
      <c r="A85" s="50" t="s">
        <v>53</v>
      </c>
      <c r="B85" s="72"/>
      <c r="C85" s="72"/>
      <c r="D85" s="72"/>
      <c r="E85" s="72"/>
      <c r="F85" s="72"/>
      <c r="G85" s="72"/>
      <c r="H85" s="72"/>
      <c r="I85" s="72"/>
      <c r="J85" s="72"/>
    </row>
    <row r="86" spans="1:12" x14ac:dyDescent="0.35">
      <c r="A86" s="52"/>
      <c r="B86" s="65" t="s">
        <v>78</v>
      </c>
      <c r="C86" s="66"/>
      <c r="D86" s="67"/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3"/>
      <c r="L86" s="33" t="s">
        <v>477</v>
      </c>
    </row>
    <row r="87" spans="1:12" x14ac:dyDescent="0.35">
      <c r="A87" s="54" t="s">
        <v>82</v>
      </c>
      <c r="B87" s="65" t="s">
        <v>80</v>
      </c>
      <c r="C87" s="66"/>
      <c r="D87" s="67"/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3"/>
      <c r="L87" s="33"/>
    </row>
    <row r="88" spans="1:12" x14ac:dyDescent="0.35">
      <c r="A88" s="55"/>
      <c r="B88" s="65" t="s">
        <v>81</v>
      </c>
      <c r="C88" s="66"/>
      <c r="D88" s="67"/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3"/>
      <c r="L88" s="33"/>
    </row>
    <row r="89" spans="1:12" x14ac:dyDescent="0.35">
      <c r="A89" s="75"/>
      <c r="B89" s="66"/>
      <c r="C89" s="66"/>
      <c r="D89" s="67"/>
      <c r="E89" s="76"/>
      <c r="F89" s="76"/>
      <c r="G89" s="76"/>
      <c r="H89" s="76"/>
      <c r="I89" s="76"/>
      <c r="J89" s="76"/>
      <c r="K89" s="73"/>
    </row>
    <row r="90" spans="1:12" s="1" customFormat="1" ht="14.15" customHeight="1" x14ac:dyDescent="0.35">
      <c r="A90" s="50" t="s">
        <v>77</v>
      </c>
      <c r="B90" s="62"/>
      <c r="C90" s="62"/>
      <c r="D90" s="62"/>
      <c r="E90" s="63"/>
      <c r="F90" s="63"/>
      <c r="G90" s="63"/>
      <c r="H90" s="63"/>
      <c r="I90" s="63"/>
      <c r="J90" s="63"/>
      <c r="K90" s="73"/>
    </row>
    <row r="91" spans="1:12" x14ac:dyDescent="0.35">
      <c r="A91" s="52"/>
      <c r="B91" s="65" t="s">
        <v>78</v>
      </c>
      <c r="C91" s="66"/>
      <c r="D91" s="67"/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</row>
    <row r="92" spans="1:12" x14ac:dyDescent="0.35">
      <c r="A92" s="54" t="s">
        <v>82</v>
      </c>
      <c r="B92" s="65" t="s">
        <v>80</v>
      </c>
      <c r="C92" s="66"/>
      <c r="D92" s="67"/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</row>
    <row r="93" spans="1:12" x14ac:dyDescent="0.35">
      <c r="A93" s="55"/>
      <c r="B93" s="65" t="s">
        <v>81</v>
      </c>
      <c r="C93" s="66"/>
      <c r="D93" s="67"/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</row>
    <row r="94" spans="1:12" x14ac:dyDescent="0.35">
      <c r="A94" s="77"/>
      <c r="B94" s="66"/>
      <c r="C94" s="66"/>
      <c r="D94" s="67"/>
      <c r="E94" s="67"/>
      <c r="F94" s="67"/>
      <c r="G94" s="67"/>
      <c r="H94" s="67"/>
      <c r="I94" s="67"/>
      <c r="J94" s="67"/>
      <c r="K94" s="67"/>
    </row>
    <row r="95" spans="1:12" ht="15" thickBot="1" x14ac:dyDescent="0.4">
      <c r="A95" s="77"/>
      <c r="B95" s="66"/>
      <c r="C95" s="66"/>
      <c r="D95" s="67"/>
      <c r="E95" s="67"/>
      <c r="F95" s="67"/>
      <c r="G95" s="67"/>
      <c r="H95" s="67"/>
      <c r="I95" s="67"/>
      <c r="J95" s="67"/>
      <c r="K95" s="67"/>
    </row>
    <row r="96" spans="1:12" s="1" customFormat="1" ht="14.15" customHeight="1" thickBot="1" x14ac:dyDescent="0.4">
      <c r="A96" s="69" t="s">
        <v>351</v>
      </c>
      <c r="B96" s="70"/>
      <c r="C96" s="70"/>
      <c r="D96" s="70"/>
      <c r="E96" s="70"/>
      <c r="F96" s="70"/>
      <c r="G96" s="70"/>
      <c r="H96" s="70"/>
      <c r="I96" s="70"/>
      <c r="J96" s="71"/>
    </row>
    <row r="97" spans="1:12" x14ac:dyDescent="0.35">
      <c r="A97" s="77"/>
      <c r="B97" s="66"/>
      <c r="C97" s="66"/>
      <c r="D97" s="67"/>
      <c r="E97" s="67"/>
      <c r="F97" s="67"/>
      <c r="G97" s="67"/>
      <c r="H97" s="67"/>
      <c r="I97" s="67"/>
      <c r="J97" s="67"/>
    </row>
    <row r="98" spans="1:12" x14ac:dyDescent="0.35">
      <c r="A98" s="50" t="s">
        <v>53</v>
      </c>
      <c r="B98" s="72"/>
      <c r="C98" s="72"/>
      <c r="D98" s="72"/>
      <c r="E98" s="72"/>
      <c r="F98" s="72"/>
      <c r="G98" s="72"/>
      <c r="H98" s="72"/>
      <c r="I98" s="72"/>
      <c r="J98" s="72"/>
    </row>
    <row r="99" spans="1:12" x14ac:dyDescent="0.35">
      <c r="A99" s="78"/>
      <c r="B99" s="79" t="s">
        <v>59</v>
      </c>
      <c r="C99" s="66"/>
      <c r="D99" s="67"/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L99" s="33" t="s">
        <v>478</v>
      </c>
    </row>
    <row r="100" spans="1:12" x14ac:dyDescent="0.35">
      <c r="A100" s="54"/>
      <c r="B100" s="79" t="s">
        <v>60</v>
      </c>
      <c r="C100" s="66"/>
      <c r="D100" s="67"/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</row>
    <row r="101" spans="1:12" x14ac:dyDescent="0.35">
      <c r="A101" s="54"/>
      <c r="B101" s="79" t="s">
        <v>62</v>
      </c>
      <c r="C101" s="66"/>
      <c r="D101" s="67"/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</row>
    <row r="102" spans="1:12" x14ac:dyDescent="0.35">
      <c r="A102" s="80"/>
      <c r="B102" s="79" t="s">
        <v>63</v>
      </c>
      <c r="C102" s="66"/>
      <c r="D102" s="67"/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</row>
    <row r="103" spans="1:12" s="1" customFormat="1" ht="14.15" customHeight="1" x14ac:dyDescent="0.35">
      <c r="A103" s="80"/>
      <c r="B103" s="79" t="s">
        <v>64</v>
      </c>
      <c r="C103" s="66"/>
      <c r="D103" s="62"/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/>
    </row>
    <row r="104" spans="1:12" x14ac:dyDescent="0.35">
      <c r="A104" s="80"/>
      <c r="B104" s="79" t="s">
        <v>66</v>
      </c>
      <c r="C104" s="66"/>
      <c r="D104" s="67"/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</row>
    <row r="105" spans="1:12" x14ac:dyDescent="0.35">
      <c r="A105" s="81" t="s">
        <v>79</v>
      </c>
      <c r="B105" s="79" t="s">
        <v>67</v>
      </c>
      <c r="C105" s="66"/>
      <c r="D105" s="67"/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</row>
    <row r="106" spans="1:12" x14ac:dyDescent="0.35">
      <c r="A106" s="80"/>
      <c r="B106" s="79" t="s">
        <v>68</v>
      </c>
      <c r="C106" s="66"/>
      <c r="D106" s="67"/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</row>
    <row r="107" spans="1:12" x14ac:dyDescent="0.35">
      <c r="A107" s="80"/>
      <c r="B107" s="79" t="s">
        <v>70</v>
      </c>
      <c r="C107" s="66"/>
      <c r="D107" s="67"/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</row>
    <row r="108" spans="1:12" x14ac:dyDescent="0.35">
      <c r="A108" s="80"/>
      <c r="B108" s="79" t="s">
        <v>71</v>
      </c>
      <c r="C108" s="66"/>
      <c r="D108" s="67"/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</row>
    <row r="109" spans="1:12" x14ac:dyDescent="0.35">
      <c r="A109" s="80"/>
      <c r="B109" s="79" t="s">
        <v>72</v>
      </c>
      <c r="C109" s="66"/>
      <c r="D109" s="67"/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</row>
    <row r="110" spans="1:12" x14ac:dyDescent="0.35">
      <c r="A110" s="80"/>
      <c r="B110" s="79" t="s">
        <v>74</v>
      </c>
      <c r="C110" s="66"/>
      <c r="D110" s="67"/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</row>
    <row r="111" spans="1:12" x14ac:dyDescent="0.35">
      <c r="A111" s="82"/>
      <c r="B111" s="79" t="s">
        <v>75</v>
      </c>
      <c r="C111" s="66"/>
      <c r="D111" s="67"/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</row>
    <row r="112" spans="1:12" x14ac:dyDescent="0.35">
      <c r="A112" s="77"/>
      <c r="B112" s="66"/>
      <c r="C112" s="66"/>
      <c r="D112" s="67"/>
      <c r="E112" s="67"/>
      <c r="F112" s="67"/>
      <c r="G112" s="67"/>
      <c r="H112" s="67"/>
      <c r="I112" s="67"/>
      <c r="J112" s="67"/>
    </row>
    <row r="113" spans="1:11" x14ac:dyDescent="0.35">
      <c r="A113" s="50" t="s">
        <v>77</v>
      </c>
      <c r="B113" s="66"/>
      <c r="C113" s="66"/>
      <c r="D113" s="67"/>
      <c r="E113" s="67"/>
      <c r="F113" s="67"/>
      <c r="G113" s="67"/>
      <c r="H113" s="67"/>
      <c r="I113" s="67"/>
      <c r="J113" s="67"/>
    </row>
    <row r="114" spans="1:11" x14ac:dyDescent="0.35">
      <c r="A114" s="78"/>
      <c r="B114" s="65" t="s">
        <v>59</v>
      </c>
      <c r="C114" s="66"/>
      <c r="D114" s="67"/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</row>
    <row r="115" spans="1:11" x14ac:dyDescent="0.35">
      <c r="A115" s="54"/>
      <c r="B115" s="65" t="s">
        <v>60</v>
      </c>
      <c r="C115" s="66"/>
      <c r="D115" s="67"/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7"/>
    </row>
    <row r="116" spans="1:11" x14ac:dyDescent="0.35">
      <c r="A116" s="54"/>
      <c r="B116" s="65" t="s">
        <v>62</v>
      </c>
      <c r="C116" s="66"/>
      <c r="D116" s="67"/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7"/>
    </row>
    <row r="117" spans="1:11" x14ac:dyDescent="0.35">
      <c r="A117" s="80"/>
      <c r="B117" s="65" t="s">
        <v>63</v>
      </c>
      <c r="C117" s="66"/>
      <c r="D117" s="67"/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7"/>
    </row>
    <row r="118" spans="1:11" x14ac:dyDescent="0.35">
      <c r="A118" s="80"/>
      <c r="B118" s="65" t="s">
        <v>64</v>
      </c>
      <c r="C118" s="66"/>
      <c r="D118" s="67"/>
      <c r="E118" s="68">
        <v>0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7"/>
    </row>
    <row r="119" spans="1:11" x14ac:dyDescent="0.35">
      <c r="A119" s="80"/>
      <c r="B119" s="65" t="s">
        <v>66</v>
      </c>
      <c r="C119" s="66"/>
      <c r="D119" s="67"/>
      <c r="E119" s="68">
        <v>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7"/>
    </row>
    <row r="120" spans="1:11" x14ac:dyDescent="0.35">
      <c r="A120" s="81" t="s">
        <v>79</v>
      </c>
      <c r="B120" s="65" t="s">
        <v>67</v>
      </c>
      <c r="C120" s="66"/>
      <c r="D120" s="67"/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7"/>
    </row>
    <row r="121" spans="1:11" x14ac:dyDescent="0.35">
      <c r="A121" s="80"/>
      <c r="B121" s="65" t="s">
        <v>68</v>
      </c>
      <c r="C121" s="66"/>
      <c r="D121" s="67"/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7"/>
    </row>
    <row r="122" spans="1:11" x14ac:dyDescent="0.35">
      <c r="A122" s="80"/>
      <c r="B122" s="65" t="s">
        <v>70</v>
      </c>
      <c r="C122" s="66"/>
      <c r="D122" s="67"/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7"/>
    </row>
    <row r="123" spans="1:11" x14ac:dyDescent="0.35">
      <c r="A123" s="80"/>
      <c r="B123" s="65" t="s">
        <v>71</v>
      </c>
      <c r="C123" s="66"/>
      <c r="D123" s="67"/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7"/>
    </row>
    <row r="124" spans="1:11" x14ac:dyDescent="0.35">
      <c r="A124" s="80"/>
      <c r="B124" s="65" t="s">
        <v>72</v>
      </c>
      <c r="C124" s="66"/>
      <c r="D124" s="67"/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7"/>
    </row>
    <row r="125" spans="1:11" x14ac:dyDescent="0.35">
      <c r="A125" s="80"/>
      <c r="B125" s="65" t="s">
        <v>74</v>
      </c>
      <c r="C125" s="66"/>
      <c r="D125" s="67"/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7"/>
    </row>
    <row r="126" spans="1:11" x14ac:dyDescent="0.35">
      <c r="A126" s="82"/>
      <c r="B126" s="65" t="s">
        <v>75</v>
      </c>
      <c r="C126" s="66"/>
      <c r="D126" s="67"/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7"/>
    </row>
    <row r="127" spans="1:11" x14ac:dyDescent="0.3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67"/>
    </row>
    <row r="128" spans="1:11" x14ac:dyDescent="0.35">
      <c r="A128" s="77"/>
      <c r="B128" s="66"/>
      <c r="C128" s="66"/>
      <c r="D128" s="67"/>
      <c r="E128" s="67"/>
      <c r="F128" s="67"/>
      <c r="G128" s="67"/>
      <c r="H128" s="67"/>
      <c r="I128" s="67"/>
      <c r="J128" s="67"/>
      <c r="K128" s="67"/>
    </row>
    <row r="129" spans="1:12" x14ac:dyDescent="0.35">
      <c r="A129" s="77"/>
      <c r="B129" s="66"/>
      <c r="C129" s="66"/>
      <c r="D129" s="67"/>
      <c r="E129" s="67"/>
      <c r="F129" s="67"/>
      <c r="G129" s="67"/>
      <c r="H129" s="67"/>
      <c r="I129" s="67"/>
      <c r="J129" s="67"/>
      <c r="K129" s="67"/>
    </row>
    <row r="130" spans="1:12" s="73" customFormat="1" ht="14.15" customHeight="1" x14ac:dyDescent="0.35">
      <c r="A130" s="50" t="s">
        <v>53</v>
      </c>
      <c r="B130" s="72"/>
      <c r="C130" s="72"/>
      <c r="D130" s="72"/>
      <c r="E130" s="72"/>
      <c r="F130" s="72"/>
      <c r="G130" s="72"/>
      <c r="H130" s="72"/>
      <c r="I130" s="72"/>
      <c r="J130" s="72"/>
    </row>
    <row r="131" spans="1:12" x14ac:dyDescent="0.35">
      <c r="A131" s="78"/>
      <c r="B131" s="65" t="s">
        <v>59</v>
      </c>
      <c r="C131" s="66"/>
      <c r="D131" s="67"/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3"/>
      <c r="L131" s="33" t="s">
        <v>478</v>
      </c>
    </row>
    <row r="132" spans="1:12" x14ac:dyDescent="0.35">
      <c r="A132" s="54"/>
      <c r="B132" s="65" t="s">
        <v>60</v>
      </c>
      <c r="C132" s="66"/>
      <c r="D132" s="67"/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3"/>
    </row>
    <row r="133" spans="1:12" x14ac:dyDescent="0.35">
      <c r="A133" s="54"/>
      <c r="B133" s="65" t="s">
        <v>62</v>
      </c>
      <c r="C133" s="66"/>
      <c r="D133" s="67"/>
      <c r="E133" s="74">
        <v>0</v>
      </c>
      <c r="F133" s="74">
        <v>0</v>
      </c>
      <c r="G133" s="74">
        <v>0</v>
      </c>
      <c r="H133" s="74">
        <v>0</v>
      </c>
      <c r="I133" s="74">
        <v>0</v>
      </c>
      <c r="J133" s="74">
        <v>0</v>
      </c>
      <c r="K133" s="73"/>
    </row>
    <row r="134" spans="1:12" x14ac:dyDescent="0.35">
      <c r="A134" s="80"/>
      <c r="B134" s="65" t="s">
        <v>63</v>
      </c>
      <c r="C134" s="66"/>
      <c r="D134" s="67"/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3"/>
    </row>
    <row r="135" spans="1:12" x14ac:dyDescent="0.35">
      <c r="A135" s="80"/>
      <c r="B135" s="65" t="s">
        <v>64</v>
      </c>
      <c r="C135" s="66"/>
      <c r="D135" s="67"/>
      <c r="E135" s="74">
        <v>0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3"/>
    </row>
    <row r="136" spans="1:12" x14ac:dyDescent="0.35">
      <c r="A136" s="80"/>
      <c r="B136" s="65" t="s">
        <v>66</v>
      </c>
      <c r="C136" s="66"/>
      <c r="D136" s="67"/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3"/>
    </row>
    <row r="137" spans="1:12" x14ac:dyDescent="0.35">
      <c r="A137" s="81" t="s">
        <v>82</v>
      </c>
      <c r="B137" s="65" t="s">
        <v>67</v>
      </c>
      <c r="C137" s="66"/>
      <c r="D137" s="67"/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3"/>
    </row>
    <row r="138" spans="1:12" x14ac:dyDescent="0.35">
      <c r="A138" s="80"/>
      <c r="B138" s="65" t="s">
        <v>68</v>
      </c>
      <c r="C138" s="66"/>
      <c r="D138" s="67"/>
      <c r="E138" s="74">
        <v>0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3"/>
    </row>
    <row r="139" spans="1:12" x14ac:dyDescent="0.35">
      <c r="A139" s="80"/>
      <c r="B139" s="65" t="s">
        <v>70</v>
      </c>
      <c r="C139" s="66"/>
      <c r="D139" s="67"/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3"/>
    </row>
    <row r="140" spans="1:12" x14ac:dyDescent="0.35">
      <c r="A140" s="80"/>
      <c r="B140" s="65" t="s">
        <v>71</v>
      </c>
      <c r="C140" s="66"/>
      <c r="D140" s="67"/>
      <c r="E140" s="74">
        <v>0</v>
      </c>
      <c r="F140" s="74">
        <v>0</v>
      </c>
      <c r="G140" s="74">
        <v>0</v>
      </c>
      <c r="H140" s="74">
        <v>0</v>
      </c>
      <c r="I140" s="74">
        <v>0</v>
      </c>
      <c r="J140" s="74">
        <v>0</v>
      </c>
      <c r="K140" s="73"/>
    </row>
    <row r="141" spans="1:12" x14ac:dyDescent="0.35">
      <c r="A141" s="80"/>
      <c r="B141" s="65" t="s">
        <v>72</v>
      </c>
      <c r="C141" s="66"/>
      <c r="D141" s="67"/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3"/>
    </row>
    <row r="142" spans="1:12" x14ac:dyDescent="0.35">
      <c r="A142" s="80"/>
      <c r="B142" s="65" t="s">
        <v>74</v>
      </c>
      <c r="C142" s="66"/>
      <c r="D142" s="67"/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3"/>
    </row>
    <row r="143" spans="1:12" x14ac:dyDescent="0.35">
      <c r="A143" s="82"/>
      <c r="B143" s="65" t="s">
        <v>75</v>
      </c>
      <c r="C143" s="66"/>
      <c r="D143" s="67"/>
      <c r="E143" s="74">
        <v>0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73"/>
    </row>
    <row r="144" spans="1:12" x14ac:dyDescent="0.35">
      <c r="A144" s="77"/>
      <c r="B144" s="66"/>
      <c r="C144" s="66"/>
      <c r="D144" s="67"/>
      <c r="E144" s="73"/>
      <c r="F144" s="73"/>
      <c r="G144" s="73"/>
      <c r="H144" s="73"/>
      <c r="I144" s="73"/>
      <c r="J144" s="73"/>
      <c r="K144" s="73"/>
    </row>
    <row r="145" spans="1:28" x14ac:dyDescent="0.35">
      <c r="A145" s="50" t="s">
        <v>77</v>
      </c>
      <c r="B145" s="66"/>
      <c r="C145" s="66"/>
      <c r="D145" s="67"/>
      <c r="E145" s="67"/>
      <c r="F145" s="67"/>
      <c r="G145" s="67"/>
      <c r="H145" s="67"/>
      <c r="I145" s="67"/>
      <c r="J145" s="67"/>
      <c r="K145" s="73"/>
    </row>
    <row r="146" spans="1:28" x14ac:dyDescent="0.35">
      <c r="A146" s="78"/>
      <c r="B146" s="65" t="s">
        <v>59</v>
      </c>
      <c r="C146" s="66"/>
      <c r="D146" s="67"/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7"/>
    </row>
    <row r="147" spans="1:28" x14ac:dyDescent="0.35">
      <c r="A147" s="54"/>
      <c r="B147" s="65" t="s">
        <v>60</v>
      </c>
      <c r="C147" s="66"/>
      <c r="D147" s="67"/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7"/>
    </row>
    <row r="148" spans="1:28" x14ac:dyDescent="0.35">
      <c r="A148" s="54"/>
      <c r="B148" s="65" t="s">
        <v>62</v>
      </c>
      <c r="C148" s="66"/>
      <c r="D148" s="67"/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7"/>
    </row>
    <row r="149" spans="1:28" x14ac:dyDescent="0.35">
      <c r="A149" s="80"/>
      <c r="B149" s="65" t="s">
        <v>63</v>
      </c>
      <c r="C149" s="66"/>
      <c r="D149" s="67"/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7"/>
    </row>
    <row r="150" spans="1:28" x14ac:dyDescent="0.35">
      <c r="A150" s="80"/>
      <c r="B150" s="65" t="s">
        <v>64</v>
      </c>
      <c r="C150" s="66"/>
      <c r="D150" s="67"/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7"/>
    </row>
    <row r="151" spans="1:28" x14ac:dyDescent="0.35">
      <c r="A151" s="80"/>
      <c r="B151" s="65" t="s">
        <v>66</v>
      </c>
      <c r="C151" s="66"/>
      <c r="D151" s="67"/>
      <c r="E151" s="68">
        <v>0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7"/>
    </row>
    <row r="152" spans="1:28" x14ac:dyDescent="0.35">
      <c r="A152" s="81" t="s">
        <v>82</v>
      </c>
      <c r="B152" s="65" t="s">
        <v>67</v>
      </c>
      <c r="C152" s="66"/>
      <c r="D152" s="67"/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7"/>
    </row>
    <row r="153" spans="1:28" x14ac:dyDescent="0.35">
      <c r="A153" s="80"/>
      <c r="B153" s="65" t="s">
        <v>68</v>
      </c>
      <c r="C153" s="66"/>
      <c r="D153" s="67"/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7"/>
    </row>
    <row r="154" spans="1:28" x14ac:dyDescent="0.35">
      <c r="A154" s="80"/>
      <c r="B154" s="65" t="s">
        <v>70</v>
      </c>
      <c r="C154" s="66"/>
      <c r="D154" s="67"/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7"/>
    </row>
    <row r="155" spans="1:28" x14ac:dyDescent="0.35">
      <c r="A155" s="80"/>
      <c r="B155" s="65" t="s">
        <v>71</v>
      </c>
      <c r="C155" s="66"/>
      <c r="D155" s="67"/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7"/>
    </row>
    <row r="156" spans="1:28" x14ac:dyDescent="0.35">
      <c r="A156" s="80"/>
      <c r="B156" s="65" t="s">
        <v>72</v>
      </c>
      <c r="C156" s="66"/>
      <c r="D156" s="67"/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7"/>
    </row>
    <row r="157" spans="1:28" x14ac:dyDescent="0.35">
      <c r="A157" s="80"/>
      <c r="B157" s="65" t="s">
        <v>74</v>
      </c>
      <c r="C157" s="66"/>
      <c r="D157" s="67"/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7"/>
    </row>
    <row r="158" spans="1:28" x14ac:dyDescent="0.35">
      <c r="A158" s="82"/>
      <c r="B158" s="65" t="s">
        <v>75</v>
      </c>
      <c r="C158" s="66"/>
      <c r="D158" s="67"/>
      <c r="E158" s="68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7"/>
    </row>
    <row r="159" spans="1:28" ht="15" thickBot="1" x14ac:dyDescent="0.4"/>
    <row r="160" spans="1:28" s="27" customFormat="1" ht="15" thickBot="1" x14ac:dyDescent="0.35">
      <c r="A160" s="46" t="s">
        <v>83</v>
      </c>
      <c r="B160" s="47"/>
      <c r="C160" s="47"/>
      <c r="D160" s="47"/>
      <c r="E160" s="47"/>
      <c r="F160" s="47"/>
      <c r="G160" s="47"/>
      <c r="H160" s="47"/>
      <c r="I160" s="47"/>
      <c r="J160" s="48"/>
      <c r="K160" s="10"/>
      <c r="L160" s="26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2" x14ac:dyDescent="0.35">
      <c r="D161" s="83"/>
      <c r="K161" s="10"/>
    </row>
    <row r="162" spans="1:22" ht="14.5" customHeight="1" x14ac:dyDescent="0.35">
      <c r="A162" s="22" t="s">
        <v>84</v>
      </c>
      <c r="B162" s="56" t="s">
        <v>85</v>
      </c>
      <c r="C162" s="40"/>
      <c r="D162" s="83"/>
      <c r="E162" s="84">
        <v>1908</v>
      </c>
      <c r="F162" s="84">
        <v>1723</v>
      </c>
      <c r="G162" s="84">
        <v>2797</v>
      </c>
      <c r="H162" s="84">
        <v>3511</v>
      </c>
      <c r="I162" s="84">
        <v>1025</v>
      </c>
      <c r="J162" s="84">
        <v>1736</v>
      </c>
      <c r="K162" s="10"/>
      <c r="L162" s="33" t="s">
        <v>479</v>
      </c>
    </row>
    <row r="163" spans="1:22" x14ac:dyDescent="0.35">
      <c r="A163" s="22" t="s">
        <v>86</v>
      </c>
      <c r="B163" s="56" t="s">
        <v>85</v>
      </c>
      <c r="C163" s="40"/>
      <c r="D163" s="83"/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10"/>
      <c r="L163" s="33"/>
    </row>
    <row r="164" spans="1:22" s="2" customFormat="1" x14ac:dyDescent="0.35">
      <c r="A164" s="28"/>
      <c r="D164" s="83"/>
      <c r="K164" s="10"/>
      <c r="L164" s="86"/>
    </row>
    <row r="165" spans="1:22" x14ac:dyDescent="0.35">
      <c r="A165" s="22" t="s">
        <v>384</v>
      </c>
      <c r="B165" s="56" t="s">
        <v>328</v>
      </c>
      <c r="C165" s="40"/>
      <c r="D165" s="83"/>
      <c r="E165" s="84">
        <v>19371.582836865578</v>
      </c>
      <c r="F165" s="84">
        <v>18216.191685385944</v>
      </c>
      <c r="G165" s="84">
        <v>25387.224338314285</v>
      </c>
      <c r="H165" s="84">
        <v>25945.42566005795</v>
      </c>
      <c r="I165" s="84">
        <v>14625.445193215483</v>
      </c>
      <c r="J165" s="84">
        <v>19538.948139466745</v>
      </c>
      <c r="K165" s="10"/>
      <c r="L165" s="33" t="s">
        <v>479</v>
      </c>
    </row>
    <row r="166" spans="1:22" x14ac:dyDescent="0.35">
      <c r="A166" s="22" t="s">
        <v>384</v>
      </c>
      <c r="B166" s="56" t="s">
        <v>329</v>
      </c>
      <c r="C166" s="40"/>
      <c r="D166" s="83"/>
      <c r="E166" s="84">
        <v>4902.0916756193637</v>
      </c>
      <c r="F166" s="84">
        <v>3127.6390923592794</v>
      </c>
      <c r="G166" s="84">
        <v>2885.1495914314551</v>
      </c>
      <c r="H166" s="84">
        <v>5998.5245955008631</v>
      </c>
      <c r="I166" s="84">
        <v>1961.7876094670703</v>
      </c>
      <c r="J166" s="84">
        <v>2535.203958719927</v>
      </c>
      <c r="K166" s="10"/>
      <c r="L166" s="33"/>
    </row>
    <row r="167" spans="1:22" x14ac:dyDescent="0.35">
      <c r="A167" s="22" t="s">
        <v>384</v>
      </c>
      <c r="B167" s="56" t="s">
        <v>330</v>
      </c>
      <c r="C167" s="40"/>
      <c r="D167" s="83"/>
      <c r="E167" s="84">
        <v>253.90077155972264</v>
      </c>
      <c r="F167" s="84">
        <v>0</v>
      </c>
      <c r="G167" s="84">
        <v>144.54276133737019</v>
      </c>
      <c r="H167" s="84">
        <v>776.91734218836473</v>
      </c>
      <c r="I167" s="84">
        <v>379.42474851059677</v>
      </c>
      <c r="J167" s="84">
        <v>0</v>
      </c>
      <c r="K167" s="10"/>
      <c r="L167" s="33"/>
    </row>
    <row r="168" spans="1:22" ht="15" thickBot="1" x14ac:dyDescent="0.4">
      <c r="A168" s="93"/>
      <c r="B168" s="206" t="s">
        <v>76</v>
      </c>
      <c r="C168" s="40"/>
      <c r="D168" s="83"/>
      <c r="E168" s="103">
        <f>SUM(E165:E167)</f>
        <v>24527.575284044662</v>
      </c>
      <c r="F168" s="103">
        <f t="shared" ref="F168:J168" si="3">SUM(F165:F167)</f>
        <v>21343.830777745225</v>
      </c>
      <c r="G168" s="103">
        <f t="shared" si="3"/>
        <v>28416.916691083108</v>
      </c>
      <c r="H168" s="103">
        <f t="shared" si="3"/>
        <v>32720.867597747176</v>
      </c>
      <c r="I168" s="103">
        <f t="shared" si="3"/>
        <v>16966.657551193148</v>
      </c>
      <c r="J168" s="103">
        <f t="shared" si="3"/>
        <v>22074.152098186671</v>
      </c>
      <c r="K168" s="103">
        <f>SUM(E168:J168)</f>
        <v>146049.99999999997</v>
      </c>
      <c r="L168" s="33"/>
    </row>
    <row r="169" spans="1:22" x14ac:dyDescent="0.3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10"/>
      <c r="L169" s="33"/>
    </row>
    <row r="170" spans="1:22" x14ac:dyDescent="0.35">
      <c r="A170" s="22" t="s">
        <v>88</v>
      </c>
      <c r="B170" s="56" t="s">
        <v>328</v>
      </c>
      <c r="C170" s="83"/>
      <c r="D170" s="83"/>
      <c r="E170" s="85">
        <v>0</v>
      </c>
      <c r="F170" s="85">
        <v>0</v>
      </c>
      <c r="G170" s="85">
        <v>0</v>
      </c>
      <c r="H170" s="85">
        <v>0</v>
      </c>
      <c r="I170" s="85">
        <v>0</v>
      </c>
      <c r="J170" s="85">
        <v>0</v>
      </c>
      <c r="K170" s="10"/>
      <c r="L170" s="33"/>
    </row>
    <row r="171" spans="1:22" x14ac:dyDescent="0.35">
      <c r="A171" s="22" t="s">
        <v>88</v>
      </c>
      <c r="B171" s="56" t="s">
        <v>329</v>
      </c>
      <c r="C171" s="83"/>
      <c r="D171" s="83"/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10"/>
      <c r="L171" s="33"/>
    </row>
    <row r="172" spans="1:22" x14ac:dyDescent="0.35">
      <c r="A172" s="22" t="s">
        <v>88</v>
      </c>
      <c r="B172" s="56" t="s">
        <v>330</v>
      </c>
      <c r="C172" s="40"/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10"/>
    </row>
    <row r="173" spans="1:22" ht="15" thickBot="1" x14ac:dyDescent="0.4">
      <c r="A173" s="93"/>
      <c r="B173" s="206" t="s">
        <v>76</v>
      </c>
      <c r="C173" s="40"/>
      <c r="E173" s="207">
        <f>SUM(E170:E172)</f>
        <v>0</v>
      </c>
      <c r="F173" s="207">
        <f t="shared" ref="F173:J173" si="4">SUM(F170:F172)</f>
        <v>0</v>
      </c>
      <c r="G173" s="207">
        <f t="shared" si="4"/>
        <v>0</v>
      </c>
      <c r="H173" s="207">
        <f t="shared" si="4"/>
        <v>0</v>
      </c>
      <c r="I173" s="207">
        <f t="shared" si="4"/>
        <v>0</v>
      </c>
      <c r="J173" s="207">
        <f t="shared" si="4"/>
        <v>0</v>
      </c>
      <c r="K173" s="10"/>
    </row>
    <row r="174" spans="1:22" ht="15.5" thickTop="1" thickBot="1" x14ac:dyDescent="0.4">
      <c r="K174" s="10"/>
      <c r="N174" s="89" t="s">
        <v>83</v>
      </c>
    </row>
    <row r="175" spans="1:22" x14ac:dyDescent="0.35">
      <c r="A175" s="22" t="s">
        <v>89</v>
      </c>
      <c r="B175" s="56" t="s">
        <v>328</v>
      </c>
      <c r="C175" s="40"/>
      <c r="D175" s="83" t="s">
        <v>90</v>
      </c>
      <c r="E175" s="87">
        <f t="shared" ref="E175:J177" si="5">Q175*E$12</f>
        <v>93.911014460614069</v>
      </c>
      <c r="F175" s="87">
        <f t="shared" si="5"/>
        <v>93.343594824116465</v>
      </c>
      <c r="G175" s="87">
        <f t="shared" si="5"/>
        <v>93.936049068583557</v>
      </c>
      <c r="H175" s="87">
        <f t="shared" si="5"/>
        <v>93.886274274328898</v>
      </c>
      <c r="I175" s="87">
        <f t="shared" si="5"/>
        <v>93.83652585472133</v>
      </c>
      <c r="J175" s="87">
        <f t="shared" si="5"/>
        <v>93.786803795785445</v>
      </c>
      <c r="K175" s="10"/>
      <c r="L175" s="33" t="s">
        <v>480</v>
      </c>
      <c r="N175" s="22" t="s">
        <v>89</v>
      </c>
      <c r="O175" s="56" t="s">
        <v>328</v>
      </c>
      <c r="Q175" s="87">
        <v>86.579579540992555</v>
      </c>
      <c r="R175" s="87">
        <v>86.579579540992555</v>
      </c>
      <c r="S175" s="87">
        <v>86.579579540992555</v>
      </c>
      <c r="T175" s="87">
        <v>86.579579540992555</v>
      </c>
      <c r="U175" s="87">
        <v>86.579579540992555</v>
      </c>
      <c r="V175" s="87">
        <v>86.579579540992555</v>
      </c>
    </row>
    <row r="176" spans="1:22" x14ac:dyDescent="0.35">
      <c r="A176" s="22" t="s">
        <v>89</v>
      </c>
      <c r="B176" s="56" t="s">
        <v>329</v>
      </c>
      <c r="C176" s="40"/>
      <c r="D176" s="83" t="s">
        <v>90</v>
      </c>
      <c r="E176" s="87">
        <f t="shared" si="5"/>
        <v>125.53211059125329</v>
      </c>
      <c r="F176" s="87">
        <f t="shared" si="5"/>
        <v>124.77363316483448</v>
      </c>
      <c r="G176" s="87">
        <f t="shared" si="5"/>
        <v>125.56557468696437</v>
      </c>
      <c r="H176" s="87">
        <f t="shared" si="5"/>
        <v>125.49904005295024</v>
      </c>
      <c r="I176" s="87">
        <f t="shared" si="5"/>
        <v>125.43254067428003</v>
      </c>
      <c r="J176" s="87">
        <f t="shared" si="5"/>
        <v>125.3660765322727</v>
      </c>
      <c r="K176" s="10"/>
      <c r="L176" s="33"/>
      <c r="N176" s="22" t="s">
        <v>89</v>
      </c>
      <c r="O176" s="56" t="s">
        <v>329</v>
      </c>
      <c r="Q176" s="87">
        <v>115.73208335900048</v>
      </c>
      <c r="R176" s="87">
        <v>115.73208335900048</v>
      </c>
      <c r="S176" s="87">
        <v>115.73208335900048</v>
      </c>
      <c r="T176" s="87">
        <v>115.73208335900048</v>
      </c>
      <c r="U176" s="87">
        <v>115.73208335900048</v>
      </c>
      <c r="V176" s="87">
        <v>115.73208335900048</v>
      </c>
    </row>
    <row r="177" spans="1:28" x14ac:dyDescent="0.35">
      <c r="A177" s="22" t="s">
        <v>89</v>
      </c>
      <c r="B177" s="56" t="s">
        <v>330</v>
      </c>
      <c r="C177" s="40"/>
      <c r="D177" s="83" t="s">
        <v>90</v>
      </c>
      <c r="E177" s="87">
        <f t="shared" si="5"/>
        <v>224.91870015686291</v>
      </c>
      <c r="F177" s="87">
        <f t="shared" si="5"/>
        <v>223.55971912766697</v>
      </c>
      <c r="G177" s="87">
        <f t="shared" si="5"/>
        <v>224.97865852826138</v>
      </c>
      <c r="H177" s="87">
        <f t="shared" si="5"/>
        <v>224.85944693110596</v>
      </c>
      <c r="I177" s="87">
        <f t="shared" si="5"/>
        <v>224.74029850174162</v>
      </c>
      <c r="J177" s="87">
        <f t="shared" si="5"/>
        <v>224.62121320669704</v>
      </c>
      <c r="K177" s="10"/>
      <c r="L177" s="33"/>
      <c r="N177" s="22" t="s">
        <v>89</v>
      </c>
      <c r="O177" s="56" t="s">
        <v>330</v>
      </c>
      <c r="Q177" s="87">
        <v>207.35977139992269</v>
      </c>
      <c r="R177" s="87">
        <v>207.35977139992269</v>
      </c>
      <c r="S177" s="87">
        <v>207.35977139992269</v>
      </c>
      <c r="T177" s="87">
        <v>207.35977139992269</v>
      </c>
      <c r="U177" s="87">
        <v>207.35977139992269</v>
      </c>
      <c r="V177" s="87">
        <v>207.35977139992269</v>
      </c>
    </row>
    <row r="178" spans="1:28" x14ac:dyDescent="0.35">
      <c r="K178" s="10"/>
      <c r="L178" s="33"/>
    </row>
    <row r="179" spans="1:28" x14ac:dyDescent="0.35">
      <c r="A179" s="22" t="s">
        <v>91</v>
      </c>
      <c r="B179" s="56" t="s">
        <v>92</v>
      </c>
      <c r="C179" s="40"/>
      <c r="E179" s="90">
        <v>11.5</v>
      </c>
      <c r="F179" s="90">
        <v>11.5</v>
      </c>
      <c r="G179" s="90">
        <v>11.5</v>
      </c>
      <c r="H179" s="90">
        <v>11.5</v>
      </c>
      <c r="I179" s="90">
        <v>11.5</v>
      </c>
      <c r="J179" s="90">
        <v>11.5</v>
      </c>
      <c r="K179" s="10"/>
      <c r="L179" s="33" t="s">
        <v>480</v>
      </c>
    </row>
    <row r="180" spans="1:28" x14ac:dyDescent="0.35">
      <c r="A180" s="22" t="s">
        <v>93</v>
      </c>
      <c r="B180" s="56" t="s">
        <v>92</v>
      </c>
      <c r="C180" s="40"/>
      <c r="E180" s="92">
        <f>IFERROR(SUM($E$173:E173)/SUM($E$163:E163),0)</f>
        <v>0</v>
      </c>
      <c r="F180" s="92">
        <f>IFERROR(SUM($E$173:F173)/SUM($E$163:F163),0)</f>
        <v>0</v>
      </c>
      <c r="G180" s="92">
        <f>IFERROR(SUM($E$173:G173)/SUM($E$163:G163),0)</f>
        <v>0</v>
      </c>
      <c r="H180" s="92">
        <f>IFERROR(SUM($E$173:H173)/SUM($E$163:H163),0)</f>
        <v>0</v>
      </c>
      <c r="I180" s="92">
        <f>IFERROR(SUM($E$173:I173)/SUM($E$163:I163),0)</f>
        <v>0</v>
      </c>
      <c r="J180" s="92">
        <f>IFERROR(SUM($E$173:J173)/SUM($E$163:J163),0)</f>
        <v>0</v>
      </c>
      <c r="K180" s="10"/>
    </row>
    <row r="181" spans="1:28" x14ac:dyDescent="0.35">
      <c r="A181" s="93"/>
      <c r="B181" s="40"/>
      <c r="C181" s="40"/>
      <c r="E181" s="94"/>
      <c r="F181" s="94"/>
      <c r="G181" s="94"/>
      <c r="H181" s="94"/>
      <c r="I181" s="94"/>
      <c r="J181" s="94"/>
      <c r="K181" s="10"/>
    </row>
    <row r="182" spans="1:28" ht="15" thickBot="1" x14ac:dyDescent="0.4">
      <c r="K182" s="10"/>
    </row>
    <row r="183" spans="1:28" s="27" customFormat="1" ht="15" thickBot="1" x14ac:dyDescent="0.35">
      <c r="A183" s="46" t="s">
        <v>95</v>
      </c>
      <c r="B183" s="47"/>
      <c r="C183" s="47"/>
      <c r="D183" s="47"/>
      <c r="E183" s="47"/>
      <c r="F183" s="47"/>
      <c r="G183" s="47"/>
      <c r="H183" s="47"/>
      <c r="I183" s="47"/>
      <c r="J183" s="48"/>
      <c r="K183" s="10"/>
      <c r="L183" s="26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5" spans="1:28" x14ac:dyDescent="0.35">
      <c r="A185" s="22" t="s">
        <v>84</v>
      </c>
      <c r="B185" s="56" t="s">
        <v>96</v>
      </c>
      <c r="C185" s="40"/>
      <c r="E185" s="95">
        <v>200</v>
      </c>
      <c r="F185" s="95">
        <v>203</v>
      </c>
      <c r="G185" s="95">
        <v>182</v>
      </c>
      <c r="H185" s="95">
        <v>108</v>
      </c>
      <c r="I185" s="95">
        <v>81</v>
      </c>
      <c r="J185" s="95">
        <v>43</v>
      </c>
      <c r="K185" s="10"/>
      <c r="L185" s="33" t="s">
        <v>481</v>
      </c>
    </row>
    <row r="186" spans="1:28" x14ac:dyDescent="0.35">
      <c r="A186" s="22" t="s">
        <v>86</v>
      </c>
      <c r="B186" s="56" t="s">
        <v>96</v>
      </c>
      <c r="C186" s="40"/>
      <c r="E186" s="85">
        <v>1</v>
      </c>
      <c r="F186" s="85">
        <v>1</v>
      </c>
      <c r="G186" s="85">
        <v>1</v>
      </c>
      <c r="H186" s="85">
        <v>1</v>
      </c>
      <c r="I186" s="85">
        <v>1</v>
      </c>
      <c r="J186" s="85">
        <v>1</v>
      </c>
      <c r="L186" s="33"/>
    </row>
    <row r="187" spans="1:28" s="2" customFormat="1" x14ac:dyDescent="0.35">
      <c r="A187" s="28"/>
      <c r="K187"/>
      <c r="L187" s="86"/>
    </row>
    <row r="188" spans="1:28" x14ac:dyDescent="0.35">
      <c r="A188" s="22" t="s">
        <v>87</v>
      </c>
      <c r="B188" s="56" t="s">
        <v>39</v>
      </c>
      <c r="C188" s="40"/>
      <c r="E188" s="53">
        <v>1900</v>
      </c>
      <c r="F188" s="53">
        <v>1928.5</v>
      </c>
      <c r="G188" s="53">
        <v>1729</v>
      </c>
      <c r="H188" s="53">
        <v>1026</v>
      </c>
      <c r="I188" s="53">
        <v>769.5</v>
      </c>
      <c r="J188" s="53">
        <v>408.5</v>
      </c>
      <c r="K188" s="10"/>
      <c r="L188" s="33" t="s">
        <v>481</v>
      </c>
    </row>
    <row r="189" spans="1:28" ht="15" thickBot="1" x14ac:dyDescent="0.4">
      <c r="A189" s="22" t="s">
        <v>88</v>
      </c>
      <c r="B189" s="56" t="s">
        <v>39</v>
      </c>
      <c r="C189" s="40"/>
      <c r="E189" s="85">
        <v>0</v>
      </c>
      <c r="F189" s="85">
        <v>0</v>
      </c>
      <c r="G189" s="85">
        <v>0</v>
      </c>
      <c r="H189" s="85">
        <v>0</v>
      </c>
      <c r="I189" s="85">
        <v>0</v>
      </c>
      <c r="J189" s="85">
        <v>0</v>
      </c>
    </row>
    <row r="190" spans="1:28" ht="15" thickBot="1" x14ac:dyDescent="0.4">
      <c r="N190" s="89" t="s">
        <v>95</v>
      </c>
    </row>
    <row r="191" spans="1:28" x14ac:dyDescent="0.35">
      <c r="A191" s="22" t="s">
        <v>97</v>
      </c>
      <c r="B191" s="56"/>
      <c r="C191" s="40"/>
      <c r="D191" s="83" t="s">
        <v>90</v>
      </c>
      <c r="E191" s="88">
        <f t="shared" ref="E191:J191" si="6">Q191*E12</f>
        <v>58.126757705484025</v>
      </c>
      <c r="F191" s="88">
        <f t="shared" si="6"/>
        <v>57.775550087107561</v>
      </c>
      <c r="G191" s="88">
        <f t="shared" si="6"/>
        <v>58.142253018787294</v>
      </c>
      <c r="H191" s="88">
        <f t="shared" si="6"/>
        <v>58.11144462616052</v>
      </c>
      <c r="I191" s="88">
        <f t="shared" si="6"/>
        <v>58.0806525582719</v>
      </c>
      <c r="J191" s="88">
        <f t="shared" si="6"/>
        <v>58.049876806471289</v>
      </c>
      <c r="K191" s="10"/>
      <c r="L191" s="33" t="s">
        <v>482</v>
      </c>
      <c r="N191" s="22" t="s">
        <v>97</v>
      </c>
      <c r="Q191" s="88">
        <v>53.588924271844661</v>
      </c>
      <c r="R191" s="88">
        <v>53.588924271844661</v>
      </c>
      <c r="S191" s="88">
        <v>53.588924271844661</v>
      </c>
      <c r="T191" s="88">
        <v>53.588924271844661</v>
      </c>
      <c r="U191" s="88">
        <v>53.588924271844661</v>
      </c>
      <c r="V191" s="88">
        <v>53.588924271844661</v>
      </c>
    </row>
    <row r="192" spans="1:28" x14ac:dyDescent="0.35">
      <c r="L192" s="33"/>
    </row>
    <row r="193" spans="1:22" x14ac:dyDescent="0.35">
      <c r="A193" s="22" t="s">
        <v>91</v>
      </c>
      <c r="B193" s="56" t="s">
        <v>92</v>
      </c>
      <c r="C193" s="40"/>
      <c r="E193" s="91">
        <v>9.5</v>
      </c>
      <c r="F193" s="91">
        <v>9.5</v>
      </c>
      <c r="G193" s="91">
        <v>9.5</v>
      </c>
      <c r="H193" s="91">
        <v>9.5</v>
      </c>
      <c r="I193" s="91">
        <v>9.5</v>
      </c>
      <c r="J193" s="91">
        <v>9.5</v>
      </c>
      <c r="K193" s="10"/>
      <c r="L193" s="33" t="s">
        <v>482</v>
      </c>
    </row>
    <row r="194" spans="1:22" x14ac:dyDescent="0.35">
      <c r="A194" s="22" t="s">
        <v>93</v>
      </c>
      <c r="B194" s="56" t="s">
        <v>92</v>
      </c>
      <c r="C194" s="40"/>
      <c r="E194" s="92">
        <f>IFERROR(SUM($E$189:E189)/SUM($E$186:E186),0)</f>
        <v>0</v>
      </c>
      <c r="F194" s="92">
        <f>IFERROR(SUM($E$189:F189)/SUM($E$186:F186),0)</f>
        <v>0</v>
      </c>
      <c r="G194" s="92">
        <f>IFERROR(SUM($E$189:G189)/SUM($E$186:G186),0)</f>
        <v>0</v>
      </c>
      <c r="H194" s="92">
        <f>IFERROR(SUM($E$189:H189)/SUM($E$186:H186),0)</f>
        <v>0</v>
      </c>
      <c r="I194" s="92">
        <f>IFERROR(SUM($E$189:I189)/SUM($E$186:I186),0)</f>
        <v>0</v>
      </c>
      <c r="J194" s="92">
        <f>IFERROR(SUM($E$189:J189)/SUM($E$186:J186),0)</f>
        <v>0</v>
      </c>
    </row>
    <row r="195" spans="1:22" ht="15" thickBot="1" x14ac:dyDescent="0.4">
      <c r="A195" s="93"/>
      <c r="B195" s="40"/>
      <c r="C195" s="40"/>
      <c r="E195" s="94"/>
      <c r="F195" s="94"/>
      <c r="G195" s="94"/>
      <c r="H195" s="94"/>
      <c r="I195" s="94"/>
      <c r="J195" s="94"/>
    </row>
    <row r="196" spans="1:22" ht="15" thickBot="1" x14ac:dyDescent="0.4">
      <c r="A196" s="46" t="s">
        <v>98</v>
      </c>
      <c r="B196" s="47"/>
      <c r="C196" s="47"/>
      <c r="D196" s="47"/>
      <c r="E196" s="47"/>
      <c r="F196" s="47"/>
      <c r="G196" s="47"/>
      <c r="H196" s="47"/>
      <c r="I196" s="47"/>
      <c r="J196" s="48"/>
      <c r="K196" s="40"/>
    </row>
    <row r="197" spans="1:22" ht="15" thickBot="1" x14ac:dyDescent="0.4">
      <c r="A197" s="93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N197" s="89" t="s">
        <v>98</v>
      </c>
    </row>
    <row r="198" spans="1:22" x14ac:dyDescent="0.35">
      <c r="A198" s="96" t="s">
        <v>99</v>
      </c>
      <c r="B198" s="97"/>
      <c r="C198" s="97"/>
      <c r="D198" s="83" t="s">
        <v>90</v>
      </c>
      <c r="E198" s="95">
        <f t="shared" ref="E198:J198" si="7">Q198*E12</f>
        <v>351649.29332794878</v>
      </c>
      <c r="F198" s="95">
        <f t="shared" si="7"/>
        <v>309769.01852391183</v>
      </c>
      <c r="G198" s="95">
        <f t="shared" si="7"/>
        <v>390687.24671937461</v>
      </c>
      <c r="H198" s="95">
        <f t="shared" si="7"/>
        <v>466230.56938788341</v>
      </c>
      <c r="I198" s="95">
        <f t="shared" si="7"/>
        <v>282870.50575332384</v>
      </c>
      <c r="J198" s="95">
        <f t="shared" si="7"/>
        <v>339043.64348522044</v>
      </c>
      <c r="K198" s="10"/>
      <c r="L198" s="33" t="s">
        <v>483</v>
      </c>
      <c r="N198" s="96" t="s">
        <v>99</v>
      </c>
      <c r="O198" s="97"/>
      <c r="P198" s="97"/>
      <c r="Q198" s="95">
        <v>324196.77433033969</v>
      </c>
      <c r="R198" s="95">
        <v>287322.03242398618</v>
      </c>
      <c r="S198" s="95">
        <v>360091.12463624211</v>
      </c>
      <c r="T198" s="95">
        <v>429946.19798005652</v>
      </c>
      <c r="U198" s="95">
        <v>260994.41800080726</v>
      </c>
      <c r="V198" s="95">
        <v>312989.19369204127</v>
      </c>
    </row>
    <row r="199" spans="1:22" x14ac:dyDescent="0.35">
      <c r="A199" s="96" t="s">
        <v>100</v>
      </c>
      <c r="B199" s="97"/>
      <c r="C199" s="97"/>
      <c r="D199" s="97"/>
      <c r="E199" s="98">
        <v>0</v>
      </c>
      <c r="F199" s="98">
        <v>0</v>
      </c>
      <c r="G199" s="98">
        <v>0</v>
      </c>
      <c r="H199" s="98">
        <v>0</v>
      </c>
      <c r="I199" s="98">
        <v>0</v>
      </c>
      <c r="J199" s="98">
        <v>0</v>
      </c>
      <c r="K199" s="40"/>
      <c r="L199" s="33"/>
    </row>
    <row r="200" spans="1:22" ht="15" thickBot="1" x14ac:dyDescent="0.4">
      <c r="A200" s="96"/>
      <c r="B200" s="97"/>
      <c r="C200" s="97"/>
      <c r="D200" s="97"/>
      <c r="E200" s="97"/>
      <c r="F200" s="97"/>
      <c r="G200" s="97"/>
      <c r="H200" s="97"/>
      <c r="I200" s="97"/>
      <c r="J200" s="97"/>
      <c r="K200" s="97"/>
    </row>
    <row r="201" spans="1:22" ht="15" thickBot="1" x14ac:dyDescent="0.4">
      <c r="A201" s="46" t="s">
        <v>101</v>
      </c>
      <c r="B201" s="47"/>
      <c r="C201" s="47"/>
      <c r="D201" s="47"/>
      <c r="E201" s="47"/>
      <c r="F201" s="47"/>
      <c r="G201" s="47"/>
      <c r="H201" s="47"/>
      <c r="I201" s="47"/>
      <c r="J201" s="48"/>
      <c r="K201" s="40"/>
    </row>
    <row r="202" spans="1:22" s="2" customFormat="1" ht="15" thickBot="1" x14ac:dyDescent="0.4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40"/>
      <c r="N202" s="89" t="s">
        <v>101</v>
      </c>
    </row>
    <row r="203" spans="1:22" x14ac:dyDescent="0.35">
      <c r="A203" s="93" t="s">
        <v>102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33" t="s">
        <v>485</v>
      </c>
      <c r="N203" s="93" t="s">
        <v>102</v>
      </c>
    </row>
    <row r="204" spans="1:22" x14ac:dyDescent="0.35">
      <c r="A204" s="99" t="s">
        <v>103</v>
      </c>
      <c r="B204" s="40" t="s">
        <v>94</v>
      </c>
      <c r="D204" s="83" t="s">
        <v>90</v>
      </c>
      <c r="E204" s="100">
        <f t="shared" ref="E204:J204" si="8">Q204*E12</f>
        <v>0</v>
      </c>
      <c r="F204" s="100">
        <f t="shared" si="8"/>
        <v>0</v>
      </c>
      <c r="G204" s="100">
        <f t="shared" si="8"/>
        <v>0</v>
      </c>
      <c r="H204" s="100">
        <f t="shared" si="8"/>
        <v>0</v>
      </c>
      <c r="I204" s="100">
        <f t="shared" si="8"/>
        <v>0</v>
      </c>
      <c r="J204" s="100">
        <f t="shared" si="8"/>
        <v>0</v>
      </c>
      <c r="K204" s="40"/>
      <c r="N204" s="99" t="s">
        <v>103</v>
      </c>
      <c r="Q204" s="100">
        <v>0</v>
      </c>
      <c r="R204" s="100">
        <v>0</v>
      </c>
      <c r="S204" s="100">
        <v>0</v>
      </c>
      <c r="T204" s="100">
        <v>0</v>
      </c>
      <c r="U204" s="100">
        <v>0</v>
      </c>
      <c r="V204" s="100">
        <v>0</v>
      </c>
    </row>
    <row r="205" spans="1:22" x14ac:dyDescent="0.35">
      <c r="A205" s="96" t="s">
        <v>104</v>
      </c>
      <c r="B205" s="40" t="s">
        <v>94</v>
      </c>
      <c r="E205" s="98">
        <v>0</v>
      </c>
      <c r="F205" s="98">
        <v>0</v>
      </c>
      <c r="G205" s="98">
        <v>0</v>
      </c>
      <c r="H205" s="98">
        <v>0</v>
      </c>
      <c r="I205" s="98">
        <v>0</v>
      </c>
      <c r="J205" s="98">
        <v>0</v>
      </c>
      <c r="K205" s="40"/>
    </row>
    <row r="206" spans="1:22" x14ac:dyDescent="0.35">
      <c r="A206" s="96"/>
    </row>
    <row r="207" spans="1:22" x14ac:dyDescent="0.35">
      <c r="A207" s="96"/>
    </row>
    <row r="208" spans="1:22" x14ac:dyDescent="0.35">
      <c r="A208" s="93" t="s">
        <v>105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33" t="s">
        <v>484</v>
      </c>
      <c r="N208" s="93" t="s">
        <v>105</v>
      </c>
    </row>
    <row r="209" spans="1:22" x14ac:dyDescent="0.35">
      <c r="A209" s="99" t="s">
        <v>103</v>
      </c>
      <c r="B209" s="40" t="s">
        <v>94</v>
      </c>
      <c r="D209" s="83" t="s">
        <v>90</v>
      </c>
      <c r="E209" s="100">
        <f t="shared" ref="E209:J209" si="9">Q209*E12</f>
        <v>0</v>
      </c>
      <c r="F209" s="100">
        <f t="shared" si="9"/>
        <v>0</v>
      </c>
      <c r="G209" s="100">
        <f t="shared" si="9"/>
        <v>0</v>
      </c>
      <c r="H209" s="100">
        <f t="shared" si="9"/>
        <v>0</v>
      </c>
      <c r="I209" s="100">
        <f t="shared" si="9"/>
        <v>0</v>
      </c>
      <c r="J209" s="100">
        <f t="shared" si="9"/>
        <v>0</v>
      </c>
      <c r="K209" s="40"/>
      <c r="N209" s="99" t="s">
        <v>103</v>
      </c>
      <c r="Q209" s="100">
        <v>0</v>
      </c>
      <c r="R209" s="100">
        <v>0</v>
      </c>
      <c r="S209" s="100">
        <v>0</v>
      </c>
      <c r="T209" s="100">
        <v>0</v>
      </c>
      <c r="U209" s="100">
        <v>0</v>
      </c>
      <c r="V209" s="100">
        <v>0</v>
      </c>
    </row>
    <row r="210" spans="1:22" x14ac:dyDescent="0.35">
      <c r="A210" s="96" t="s">
        <v>104</v>
      </c>
      <c r="B210" s="40" t="s">
        <v>94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40"/>
    </row>
    <row r="211" spans="1:22" ht="15" thickBot="1" x14ac:dyDescent="0.4">
      <c r="A211" s="96"/>
    </row>
    <row r="212" spans="1:22" ht="15" thickBot="1" x14ac:dyDescent="0.4">
      <c r="A212" s="69" t="s">
        <v>106</v>
      </c>
      <c r="B212" s="70"/>
      <c r="C212" s="70"/>
      <c r="D212" s="70"/>
      <c r="E212" s="70"/>
      <c r="F212" s="70"/>
      <c r="G212" s="70"/>
      <c r="H212" s="70"/>
      <c r="I212" s="70"/>
      <c r="J212" s="71"/>
    </row>
    <row r="213" spans="1:22" ht="15" thickBot="1" x14ac:dyDescent="0.4">
      <c r="A213" s="96"/>
      <c r="N213" s="101" t="s">
        <v>106</v>
      </c>
    </row>
    <row r="214" spans="1:22" x14ac:dyDescent="0.35">
      <c r="A214" t="s">
        <v>107</v>
      </c>
      <c r="B214" s="40" t="s">
        <v>94</v>
      </c>
      <c r="D214" s="83" t="s">
        <v>90</v>
      </c>
      <c r="E214" s="100">
        <f t="shared" ref="E214:J214" si="10">Q214*E12</f>
        <v>0</v>
      </c>
      <c r="F214" s="100">
        <f t="shared" si="10"/>
        <v>0</v>
      </c>
      <c r="G214" s="100">
        <f t="shared" si="10"/>
        <v>0</v>
      </c>
      <c r="H214" s="100">
        <f t="shared" si="10"/>
        <v>0</v>
      </c>
      <c r="I214" s="100">
        <f t="shared" si="10"/>
        <v>0</v>
      </c>
      <c r="J214" s="100">
        <f t="shared" si="10"/>
        <v>0</v>
      </c>
      <c r="L214" s="33" t="s">
        <v>486</v>
      </c>
      <c r="N214" t="s">
        <v>107</v>
      </c>
      <c r="Q214" s="100">
        <f>0</f>
        <v>0</v>
      </c>
      <c r="R214" s="100">
        <f>0</f>
        <v>0</v>
      </c>
      <c r="S214" s="100">
        <f>0</f>
        <v>0</v>
      </c>
      <c r="T214" s="100">
        <f>0</f>
        <v>0</v>
      </c>
      <c r="U214" s="100">
        <f>0</f>
        <v>0</v>
      </c>
      <c r="V214" s="100">
        <f>0</f>
        <v>0</v>
      </c>
    </row>
    <row r="215" spans="1:22" x14ac:dyDescent="0.35">
      <c r="A215" t="s">
        <v>108</v>
      </c>
      <c r="B215" s="40" t="s">
        <v>94</v>
      </c>
      <c r="C215" s="40"/>
      <c r="E215" s="98">
        <v>0</v>
      </c>
      <c r="F215" s="98">
        <v>0</v>
      </c>
      <c r="G215" s="98">
        <v>0</v>
      </c>
      <c r="H215" s="98">
        <v>0</v>
      </c>
      <c r="I215" s="98">
        <v>0</v>
      </c>
      <c r="J215" s="98">
        <v>0</v>
      </c>
    </row>
    <row r="216" spans="1:22" ht="15" thickBot="1" x14ac:dyDescent="0.4">
      <c r="A216"/>
      <c r="B216" s="40"/>
      <c r="C216" s="40"/>
    </row>
    <row r="217" spans="1:22" ht="15" thickBot="1" x14ac:dyDescent="0.4">
      <c r="A217" s="69" t="s">
        <v>109</v>
      </c>
      <c r="B217" s="70"/>
      <c r="C217" s="70"/>
      <c r="D217" s="70"/>
      <c r="E217" s="70"/>
      <c r="F217" s="70"/>
      <c r="G217" s="70"/>
      <c r="H217" s="70"/>
      <c r="I217" s="70"/>
      <c r="J217" s="71"/>
    </row>
    <row r="218" spans="1:22" ht="15" thickBot="1" x14ac:dyDescent="0.4">
      <c r="A218"/>
      <c r="B218" s="40"/>
      <c r="C218" s="40"/>
      <c r="N218" s="101" t="s">
        <v>109</v>
      </c>
    </row>
    <row r="219" spans="1:22" x14ac:dyDescent="0.35">
      <c r="A219" t="s">
        <v>110</v>
      </c>
      <c r="B219" s="40" t="s">
        <v>94</v>
      </c>
      <c r="C219" s="40"/>
      <c r="D219" s="83" t="s">
        <v>90</v>
      </c>
      <c r="E219" s="100">
        <f t="shared" ref="E219:J219" si="11">Q219*E12</f>
        <v>54233.928461243173</v>
      </c>
      <c r="F219" s="100">
        <f t="shared" si="11"/>
        <v>53906.241702133339</v>
      </c>
      <c r="G219" s="100">
        <f t="shared" si="11"/>
        <v>54248.386032013448</v>
      </c>
      <c r="H219" s="100">
        <f t="shared" si="11"/>
        <v>54219.64091999134</v>
      </c>
      <c r="I219" s="100">
        <f t="shared" si="11"/>
        <v>54190.911039417122</v>
      </c>
      <c r="J219" s="100">
        <f t="shared" si="11"/>
        <v>54162.196382219961</v>
      </c>
      <c r="K219" s="10"/>
      <c r="L219" s="33" t="s">
        <v>487</v>
      </c>
      <c r="N219" t="s">
        <v>110</v>
      </c>
      <c r="Q219" s="100">
        <v>50000</v>
      </c>
      <c r="R219" s="100">
        <v>50000</v>
      </c>
      <c r="S219" s="100">
        <v>50000</v>
      </c>
      <c r="T219" s="100">
        <v>50000</v>
      </c>
      <c r="U219" s="100">
        <v>50000</v>
      </c>
      <c r="V219" s="100">
        <v>50000</v>
      </c>
    </row>
    <row r="220" spans="1:22" x14ac:dyDescent="0.35">
      <c r="A220" t="s">
        <v>111</v>
      </c>
      <c r="B220" s="40" t="s">
        <v>94</v>
      </c>
      <c r="C220" s="40"/>
      <c r="E220" s="98">
        <v>0</v>
      </c>
      <c r="F220" s="98">
        <v>0</v>
      </c>
      <c r="G220" s="98">
        <v>0</v>
      </c>
      <c r="H220" s="98">
        <v>0</v>
      </c>
      <c r="I220" s="98">
        <v>0</v>
      </c>
      <c r="J220" s="98">
        <v>0</v>
      </c>
    </row>
    <row r="221" spans="1:22" ht="15" thickBot="1" x14ac:dyDescent="0.4">
      <c r="A221"/>
      <c r="B221" s="40"/>
      <c r="C221" s="40"/>
    </row>
    <row r="222" spans="1:22" ht="15" thickBot="1" x14ac:dyDescent="0.4">
      <c r="A222" s="69" t="s">
        <v>376</v>
      </c>
      <c r="B222" s="70"/>
      <c r="C222" s="70"/>
      <c r="D222" s="70"/>
      <c r="E222" s="70"/>
      <c r="F222" s="70"/>
      <c r="G222" s="70"/>
      <c r="H222" s="70"/>
      <c r="I222" s="70"/>
      <c r="J222" s="71"/>
    </row>
    <row r="223" spans="1:22" x14ac:dyDescent="0.35">
      <c r="A223"/>
      <c r="B223" s="40"/>
      <c r="C223" s="40"/>
    </row>
    <row r="224" spans="1:22" x14ac:dyDescent="0.35">
      <c r="A224" s="225" t="s">
        <v>358</v>
      </c>
      <c r="B224" s="40"/>
      <c r="C224" s="40"/>
    </row>
    <row r="225" spans="1:12" x14ac:dyDescent="0.35">
      <c r="A225" s="226" t="s">
        <v>359</v>
      </c>
      <c r="B225" s="40" t="s">
        <v>94</v>
      </c>
      <c r="C225" s="40"/>
      <c r="D225" s="83" t="s">
        <v>90</v>
      </c>
      <c r="E225" s="100">
        <f t="shared" ref="E225:J225" si="12">Q225*E20</f>
        <v>0</v>
      </c>
      <c r="F225" s="100">
        <f t="shared" si="12"/>
        <v>0</v>
      </c>
      <c r="G225" s="100">
        <f t="shared" si="12"/>
        <v>0</v>
      </c>
      <c r="H225" s="100">
        <f t="shared" si="12"/>
        <v>0</v>
      </c>
      <c r="I225" s="100">
        <f t="shared" si="12"/>
        <v>0</v>
      </c>
      <c r="J225" s="100">
        <f t="shared" si="12"/>
        <v>0</v>
      </c>
    </row>
    <row r="226" spans="1:12" x14ac:dyDescent="0.35">
      <c r="A226" s="226" t="s">
        <v>360</v>
      </c>
      <c r="B226" s="40" t="s">
        <v>94</v>
      </c>
      <c r="C226" s="40"/>
      <c r="E226" s="98">
        <v>0</v>
      </c>
      <c r="F226" s="98">
        <v>0</v>
      </c>
      <c r="G226" s="98">
        <v>0</v>
      </c>
      <c r="H226" s="98">
        <v>0</v>
      </c>
      <c r="I226" s="98">
        <v>0</v>
      </c>
      <c r="J226" s="98">
        <v>0</v>
      </c>
    </row>
    <row r="227" spans="1:12" x14ac:dyDescent="0.35">
      <c r="A227"/>
      <c r="B227" s="40"/>
      <c r="C227" s="40"/>
    </row>
    <row r="228" spans="1:12" x14ac:dyDescent="0.35">
      <c r="A228" s="225" t="s">
        <v>368</v>
      </c>
      <c r="B228" s="40"/>
      <c r="C228" s="40"/>
    </row>
    <row r="229" spans="1:12" x14ac:dyDescent="0.35">
      <c r="A229" s="226" t="s">
        <v>361</v>
      </c>
      <c r="B229" s="40" t="s">
        <v>369</v>
      </c>
      <c r="C229" s="40"/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</row>
    <row r="230" spans="1:12" x14ac:dyDescent="0.35">
      <c r="A230" s="226" t="s">
        <v>362</v>
      </c>
      <c r="B230" s="40" t="s">
        <v>369</v>
      </c>
      <c r="C230" s="40"/>
      <c r="E230" s="98">
        <v>0</v>
      </c>
      <c r="F230" s="98">
        <v>0</v>
      </c>
      <c r="G230" s="98">
        <v>0</v>
      </c>
      <c r="H230" s="98">
        <v>0</v>
      </c>
      <c r="I230" s="98">
        <v>0</v>
      </c>
      <c r="J230" s="98">
        <v>0</v>
      </c>
      <c r="L230" s="177" t="s">
        <v>426</v>
      </c>
    </row>
    <row r="231" spans="1:12" x14ac:dyDescent="0.35">
      <c r="A231" s="226" t="s">
        <v>363</v>
      </c>
      <c r="B231" s="40" t="s">
        <v>369</v>
      </c>
      <c r="C231" s="40"/>
      <c r="E231" s="98">
        <v>0</v>
      </c>
      <c r="F231" s="98">
        <v>0</v>
      </c>
      <c r="G231" s="98">
        <v>0</v>
      </c>
      <c r="H231" s="98">
        <v>0</v>
      </c>
      <c r="I231" s="98">
        <v>0</v>
      </c>
      <c r="J231" s="98">
        <v>0</v>
      </c>
    </row>
    <row r="232" spans="1:12" x14ac:dyDescent="0.35">
      <c r="A232" s="226" t="s">
        <v>364</v>
      </c>
      <c r="B232" s="40" t="s">
        <v>369</v>
      </c>
      <c r="C232" s="40"/>
      <c r="E232" s="98">
        <v>0</v>
      </c>
      <c r="F232" s="98">
        <v>0</v>
      </c>
      <c r="G232" s="98">
        <v>0</v>
      </c>
      <c r="H232" s="98">
        <v>0</v>
      </c>
      <c r="I232" s="98">
        <v>0</v>
      </c>
      <c r="J232" s="98">
        <v>0</v>
      </c>
    </row>
    <row r="233" spans="1:12" x14ac:dyDescent="0.35">
      <c r="A233" s="226" t="s">
        <v>365</v>
      </c>
      <c r="B233" s="40" t="s">
        <v>369</v>
      </c>
      <c r="C233" s="40"/>
      <c r="E233" s="98">
        <v>0</v>
      </c>
      <c r="F233" s="98">
        <v>0</v>
      </c>
      <c r="G233" s="98">
        <v>0</v>
      </c>
      <c r="H233" s="98">
        <v>0</v>
      </c>
      <c r="I233" s="98">
        <v>0</v>
      </c>
      <c r="J233" s="98">
        <v>0</v>
      </c>
    </row>
    <row r="234" spans="1:12" x14ac:dyDescent="0.35">
      <c r="A234" s="226" t="s">
        <v>366</v>
      </c>
      <c r="B234" s="40" t="s">
        <v>369</v>
      </c>
      <c r="C234" s="40"/>
      <c r="E234" s="98">
        <v>0</v>
      </c>
      <c r="F234" s="98">
        <v>0</v>
      </c>
      <c r="G234" s="98">
        <v>0</v>
      </c>
      <c r="H234" s="98">
        <v>0</v>
      </c>
      <c r="I234" s="98">
        <v>0</v>
      </c>
      <c r="J234" s="98">
        <v>0</v>
      </c>
    </row>
    <row r="235" spans="1:12" x14ac:dyDescent="0.35">
      <c r="A235" s="226" t="s">
        <v>367</v>
      </c>
      <c r="B235" s="40" t="s">
        <v>369</v>
      </c>
      <c r="C235" s="40"/>
      <c r="E235" s="98">
        <v>0</v>
      </c>
      <c r="F235" s="98">
        <v>0</v>
      </c>
      <c r="G235" s="98">
        <v>0</v>
      </c>
      <c r="H235" s="98">
        <v>0</v>
      </c>
      <c r="I235" s="98">
        <v>0</v>
      </c>
      <c r="J235" s="98">
        <v>0</v>
      </c>
    </row>
    <row r="236" spans="1:12" x14ac:dyDescent="0.35">
      <c r="A236" s="226"/>
      <c r="B236" s="40"/>
      <c r="C236" s="40"/>
    </row>
    <row r="237" spans="1:12" x14ac:dyDescent="0.35">
      <c r="A237" s="225" t="s">
        <v>451</v>
      </c>
      <c r="B237" s="40"/>
      <c r="C237" s="40"/>
    </row>
    <row r="238" spans="1:12" x14ac:dyDescent="0.35">
      <c r="A238" s="226" t="s">
        <v>361</v>
      </c>
      <c r="B238" s="40"/>
      <c r="C238" s="40"/>
      <c r="E238" s="245">
        <v>0.47010108141087503</v>
      </c>
      <c r="F238" s="245">
        <v>0.47010108141087503</v>
      </c>
      <c r="G238" s="245">
        <v>0.47010108141087503</v>
      </c>
      <c r="H238" s="245">
        <v>0.47010108141087503</v>
      </c>
      <c r="I238" s="245">
        <v>0.47010108141087503</v>
      </c>
      <c r="J238" s="245">
        <v>0.47010108141087503</v>
      </c>
      <c r="L238" s="33" t="s">
        <v>502</v>
      </c>
    </row>
    <row r="239" spans="1:12" x14ac:dyDescent="0.35">
      <c r="A239" s="226" t="s">
        <v>362</v>
      </c>
      <c r="B239" s="40"/>
      <c r="C239" s="40"/>
      <c r="E239" s="245">
        <v>0.47010108141087503</v>
      </c>
      <c r="F239" s="245">
        <v>0.47010108141087503</v>
      </c>
      <c r="G239" s="245">
        <v>0.47010108141087503</v>
      </c>
      <c r="H239" s="245">
        <v>0.47010108141087503</v>
      </c>
      <c r="I239" s="245">
        <v>0.47010108141087503</v>
      </c>
      <c r="J239" s="245">
        <v>0.47010108141087503</v>
      </c>
    </row>
    <row r="240" spans="1:12" x14ac:dyDescent="0.35">
      <c r="A240" s="226" t="s">
        <v>363</v>
      </c>
      <c r="B240" s="40"/>
      <c r="C240" s="40"/>
      <c r="E240" s="245">
        <v>0.45411764464290527</v>
      </c>
      <c r="F240" s="245">
        <v>0.45411764464290527</v>
      </c>
      <c r="G240" s="245">
        <v>0.45411764464290527</v>
      </c>
      <c r="H240" s="245">
        <v>0.45411764464290527</v>
      </c>
      <c r="I240" s="245">
        <v>0.45411764464290527</v>
      </c>
      <c r="J240" s="245">
        <v>0.45411764464290527</v>
      </c>
      <c r="L240" s="227"/>
    </row>
    <row r="241" spans="1:22" x14ac:dyDescent="0.35">
      <c r="A241" s="226" t="s">
        <v>364</v>
      </c>
      <c r="B241" s="40"/>
      <c r="C241" s="40"/>
      <c r="E241" s="245">
        <v>0.25855559477598128</v>
      </c>
      <c r="F241" s="245">
        <v>0.25855559477598128</v>
      </c>
      <c r="G241" s="245">
        <v>0.25855559477598128</v>
      </c>
      <c r="H241" s="245">
        <v>0.25855559477598128</v>
      </c>
      <c r="I241" s="245">
        <v>0.25855559477598128</v>
      </c>
      <c r="J241" s="245">
        <v>0.25855559477598128</v>
      </c>
    </row>
    <row r="242" spans="1:22" x14ac:dyDescent="0.35">
      <c r="A242" s="226" t="s">
        <v>365</v>
      </c>
      <c r="B242" s="40"/>
      <c r="C242" s="40"/>
      <c r="E242" s="245">
        <v>0.25855559477598128</v>
      </c>
      <c r="F242" s="245">
        <v>0.25855559477598128</v>
      </c>
      <c r="G242" s="245">
        <v>0.25855559477598128</v>
      </c>
      <c r="H242" s="245">
        <v>0.25855559477598128</v>
      </c>
      <c r="I242" s="245">
        <v>0.25855559477598128</v>
      </c>
      <c r="J242" s="245">
        <v>0.25855559477598128</v>
      </c>
    </row>
    <row r="243" spans="1:22" x14ac:dyDescent="0.35">
      <c r="A243" s="226" t="s">
        <v>366</v>
      </c>
      <c r="B243" s="40"/>
      <c r="C243" s="40"/>
      <c r="E243" s="245">
        <v>0.25855559477598128</v>
      </c>
      <c r="F243" s="245">
        <v>0.25855559477598128</v>
      </c>
      <c r="G243" s="245">
        <v>0.25855559477598128</v>
      </c>
      <c r="H243" s="245">
        <v>0.25855559477598128</v>
      </c>
      <c r="I243" s="245">
        <v>0.25855559477598128</v>
      </c>
      <c r="J243" s="245">
        <v>0.25855559477598128</v>
      </c>
    </row>
    <row r="244" spans="1:22" x14ac:dyDescent="0.35">
      <c r="A244" s="226" t="s">
        <v>367</v>
      </c>
      <c r="B244" s="40"/>
      <c r="C244" s="40"/>
      <c r="E244" s="245">
        <v>0.19569530378746422</v>
      </c>
      <c r="F244" s="245">
        <v>0.19569530378746422</v>
      </c>
      <c r="G244" s="245">
        <v>0.19569530378746422</v>
      </c>
      <c r="H244" s="245">
        <v>0.19569530378746422</v>
      </c>
      <c r="I244" s="245">
        <v>0.19569530378746422</v>
      </c>
      <c r="J244" s="245">
        <v>0.19569530378746422</v>
      </c>
    </row>
    <row r="245" spans="1:22" ht="15" thickBot="1" x14ac:dyDescent="0.4">
      <c r="A245" s="226"/>
      <c r="B245" s="40"/>
      <c r="C245" s="40"/>
    </row>
    <row r="246" spans="1:22" ht="15" thickBot="1" x14ac:dyDescent="0.4">
      <c r="A246" s="69" t="s">
        <v>112</v>
      </c>
      <c r="B246" s="70"/>
      <c r="C246" s="70"/>
      <c r="D246" s="70"/>
      <c r="E246" s="70"/>
      <c r="F246" s="70"/>
      <c r="G246" s="70"/>
      <c r="H246" s="70"/>
      <c r="I246" s="70"/>
      <c r="J246" s="71"/>
    </row>
    <row r="247" spans="1:22" ht="15" thickBot="1" x14ac:dyDescent="0.4">
      <c r="A247"/>
      <c r="B247" s="40"/>
      <c r="C247" s="40"/>
      <c r="D247" s="83" t="s">
        <v>113</v>
      </c>
      <c r="E247" s="94"/>
      <c r="F247" s="94"/>
      <c r="G247" s="94"/>
      <c r="H247" s="94"/>
      <c r="I247" s="94"/>
      <c r="J247" s="94"/>
      <c r="N247" s="101" t="s">
        <v>112</v>
      </c>
    </row>
    <row r="248" spans="1:22" x14ac:dyDescent="0.35">
      <c r="A248" s="78"/>
      <c r="B248" s="56" t="s">
        <v>13</v>
      </c>
      <c r="C248" s="40"/>
      <c r="D248" s="83"/>
      <c r="E248" s="57">
        <f t="shared" ref="E248:J257" si="13">Q248*E$12</f>
        <v>0</v>
      </c>
      <c r="F248" s="57">
        <f t="shared" si="13"/>
        <v>0</v>
      </c>
      <c r="G248" s="57">
        <f t="shared" si="13"/>
        <v>0</v>
      </c>
      <c r="H248" s="57">
        <f t="shared" si="13"/>
        <v>0</v>
      </c>
      <c r="I248" s="57">
        <f t="shared" si="13"/>
        <v>0</v>
      </c>
      <c r="J248" s="57">
        <f t="shared" si="13"/>
        <v>0</v>
      </c>
      <c r="L248" s="33" t="s">
        <v>488</v>
      </c>
      <c r="N248" s="56" t="s">
        <v>13</v>
      </c>
      <c r="Q248" s="57">
        <v>0</v>
      </c>
      <c r="R248" s="57">
        <v>0</v>
      </c>
      <c r="S248" s="57">
        <v>0</v>
      </c>
      <c r="T248" s="57">
        <v>0</v>
      </c>
      <c r="U248" s="57">
        <v>0</v>
      </c>
      <c r="V248" s="57">
        <v>0</v>
      </c>
    </row>
    <row r="249" spans="1:22" x14ac:dyDescent="0.35">
      <c r="A249" s="54"/>
      <c r="B249" s="56" t="s">
        <v>114</v>
      </c>
      <c r="C249" s="40"/>
      <c r="D249" s="83"/>
      <c r="E249" s="53">
        <f t="shared" si="13"/>
        <v>2602122.781418636</v>
      </c>
      <c r="F249" s="53">
        <f t="shared" si="13"/>
        <v>2202031.857044124</v>
      </c>
      <c r="G249" s="53">
        <f t="shared" si="13"/>
        <v>2880098.0096801161</v>
      </c>
      <c r="H249" s="53">
        <f t="shared" si="13"/>
        <v>3423047.9742158833</v>
      </c>
      <c r="I249" s="53">
        <f t="shared" si="13"/>
        <v>1748438.0635115611</v>
      </c>
      <c r="J249" s="53">
        <f t="shared" si="13"/>
        <v>2174037.4437214416</v>
      </c>
      <c r="N249" s="56" t="s">
        <v>114</v>
      </c>
      <c r="Q249" s="53">
        <v>2398980.5415609651</v>
      </c>
      <c r="R249" s="53">
        <v>2042464.6455708845</v>
      </c>
      <c r="S249" s="53">
        <v>2654547.1859572851</v>
      </c>
      <c r="T249" s="53">
        <v>3156649.4319531452</v>
      </c>
      <c r="U249" s="53">
        <v>1613220.7689217392</v>
      </c>
      <c r="V249" s="53">
        <v>2006969.4260359807</v>
      </c>
    </row>
    <row r="250" spans="1:22" x14ac:dyDescent="0.35">
      <c r="A250" s="54"/>
      <c r="B250" s="56" t="s">
        <v>16</v>
      </c>
      <c r="C250" s="40"/>
      <c r="D250" s="83"/>
      <c r="E250" s="53">
        <f t="shared" si="13"/>
        <v>0</v>
      </c>
      <c r="F250" s="53">
        <f t="shared" si="13"/>
        <v>0</v>
      </c>
      <c r="G250" s="53">
        <f t="shared" si="13"/>
        <v>0</v>
      </c>
      <c r="H250" s="53">
        <f t="shared" si="13"/>
        <v>0</v>
      </c>
      <c r="I250" s="53">
        <f t="shared" si="13"/>
        <v>0</v>
      </c>
      <c r="J250" s="53">
        <f t="shared" si="13"/>
        <v>0</v>
      </c>
      <c r="N250" s="56" t="s">
        <v>16</v>
      </c>
      <c r="Q250" s="57">
        <v>0</v>
      </c>
      <c r="R250" s="57">
        <v>0</v>
      </c>
      <c r="S250" s="57">
        <v>0</v>
      </c>
      <c r="T250" s="57">
        <v>0</v>
      </c>
      <c r="U250" s="57">
        <v>0</v>
      </c>
      <c r="V250" s="57">
        <v>0</v>
      </c>
    </row>
    <row r="251" spans="1:22" x14ac:dyDescent="0.35">
      <c r="A251" s="80"/>
      <c r="B251" s="56" t="s">
        <v>115</v>
      </c>
      <c r="C251" s="40"/>
      <c r="D251" s="83"/>
      <c r="E251" s="53">
        <f t="shared" si="13"/>
        <v>0</v>
      </c>
      <c r="F251" s="53">
        <f t="shared" si="13"/>
        <v>0</v>
      </c>
      <c r="G251" s="53">
        <f t="shared" si="13"/>
        <v>0</v>
      </c>
      <c r="H251" s="53">
        <f t="shared" si="13"/>
        <v>0</v>
      </c>
      <c r="I251" s="53">
        <f t="shared" si="13"/>
        <v>0</v>
      </c>
      <c r="J251" s="53">
        <f t="shared" si="13"/>
        <v>0</v>
      </c>
      <c r="N251" s="56" t="s">
        <v>115</v>
      </c>
      <c r="Q251" s="53">
        <v>0</v>
      </c>
      <c r="R251" s="53">
        <v>0</v>
      </c>
      <c r="S251" s="53">
        <v>0</v>
      </c>
      <c r="T251" s="53">
        <v>0</v>
      </c>
      <c r="U251" s="53">
        <v>0</v>
      </c>
      <c r="V251" s="53">
        <v>0</v>
      </c>
    </row>
    <row r="252" spans="1:22" x14ac:dyDescent="0.35">
      <c r="A252" s="102" t="s">
        <v>116</v>
      </c>
      <c r="B252" s="56" t="s">
        <v>18</v>
      </c>
      <c r="C252" s="40"/>
      <c r="D252" s="83"/>
      <c r="E252" s="53">
        <f t="shared" si="13"/>
        <v>763800.24928243482</v>
      </c>
      <c r="F252" s="53">
        <f t="shared" si="13"/>
        <v>739238.33193662029</v>
      </c>
      <c r="G252" s="53">
        <f t="shared" si="13"/>
        <v>821719.22891187156</v>
      </c>
      <c r="H252" s="53">
        <f t="shared" si="13"/>
        <v>867414.78967041941</v>
      </c>
      <c r="I252" s="53">
        <f t="shared" si="13"/>
        <v>738277.66117039986</v>
      </c>
      <c r="J252" s="53">
        <f t="shared" si="13"/>
        <v>910102.41580106074</v>
      </c>
      <c r="N252" s="56" t="s">
        <v>18</v>
      </c>
      <c r="Q252" s="53">
        <v>704171.974033067</v>
      </c>
      <c r="R252" s="53">
        <v>685670.44241498748</v>
      </c>
      <c r="S252" s="53">
        <v>757367.44354657177</v>
      </c>
      <c r="T252" s="53">
        <v>799908.2758131976</v>
      </c>
      <c r="U252" s="53">
        <v>681182.1825927553</v>
      </c>
      <c r="V252" s="53">
        <v>840163.87498257332</v>
      </c>
    </row>
    <row r="253" spans="1:22" x14ac:dyDescent="0.35">
      <c r="A253" s="80"/>
      <c r="B253" s="56" t="s">
        <v>17</v>
      </c>
      <c r="C253" s="40"/>
      <c r="D253" s="83"/>
      <c r="E253" s="53">
        <f t="shared" si="13"/>
        <v>158344.21469970956</v>
      </c>
      <c r="F253" s="53">
        <f t="shared" si="13"/>
        <v>153296.09970609768</v>
      </c>
      <c r="G253" s="53">
        <f t="shared" si="13"/>
        <v>167644.66322251287</v>
      </c>
      <c r="H253" s="53">
        <f t="shared" si="13"/>
        <v>166887.0511093316</v>
      </c>
      <c r="I253" s="53">
        <f t="shared" si="13"/>
        <v>137974.3137630352</v>
      </c>
      <c r="J253" s="53">
        <f t="shared" si="13"/>
        <v>168332.23428591248</v>
      </c>
      <c r="N253" s="56" t="s">
        <v>17</v>
      </c>
      <c r="Q253" s="53">
        <v>145982.61567283107</v>
      </c>
      <c r="R253" s="53">
        <v>142187.70857107535</v>
      </c>
      <c r="S253" s="53">
        <v>154515.80727542861</v>
      </c>
      <c r="T253" s="53">
        <v>153899.0744660194</v>
      </c>
      <c r="U253" s="53">
        <v>127303.92524926929</v>
      </c>
      <c r="V253" s="53">
        <v>155396.42548651475</v>
      </c>
    </row>
    <row r="254" spans="1:22" x14ac:dyDescent="0.35">
      <c r="A254" s="81"/>
      <c r="B254" s="56" t="s">
        <v>117</v>
      </c>
      <c r="C254" s="40"/>
      <c r="D254" s="83"/>
      <c r="E254" s="53">
        <f t="shared" si="13"/>
        <v>150569.90257841724</v>
      </c>
      <c r="F254" s="53">
        <f t="shared" si="13"/>
        <v>156419.99625837372</v>
      </c>
      <c r="G254" s="53">
        <f t="shared" si="13"/>
        <v>205055.22860175811</v>
      </c>
      <c r="H254" s="53">
        <f t="shared" si="13"/>
        <v>371842.92999253172</v>
      </c>
      <c r="I254" s="53">
        <f t="shared" si="13"/>
        <v>341989.3328512772</v>
      </c>
      <c r="J254" s="53">
        <f t="shared" si="13"/>
        <v>306296.57532970171</v>
      </c>
      <c r="N254" s="56" t="s">
        <v>117</v>
      </c>
      <c r="Q254" s="53">
        <v>138815.22770936461</v>
      </c>
      <c r="R254" s="53">
        <v>145085.23625398969</v>
      </c>
      <c r="S254" s="53">
        <v>188996.61685856371</v>
      </c>
      <c r="T254" s="53">
        <v>342904.27203422273</v>
      </c>
      <c r="U254" s="53">
        <v>315541.22849357768</v>
      </c>
      <c r="V254" s="53">
        <v>282758.63590185839</v>
      </c>
    </row>
    <row r="255" spans="1:22" x14ac:dyDescent="0.35">
      <c r="A255" s="80"/>
      <c r="B255" s="56" t="s">
        <v>118</v>
      </c>
      <c r="C255" s="40"/>
      <c r="D255" s="83"/>
      <c r="E255" s="53">
        <f t="shared" si="13"/>
        <v>138221.24500395887</v>
      </c>
      <c r="F255" s="53">
        <f t="shared" si="13"/>
        <v>144237.11504739529</v>
      </c>
      <c r="G255" s="53">
        <f t="shared" si="13"/>
        <v>159033.67510795797</v>
      </c>
      <c r="H255" s="53">
        <f t="shared" si="13"/>
        <v>277734.86929815158</v>
      </c>
      <c r="I255" s="53">
        <f t="shared" si="13"/>
        <v>269164.3159554911</v>
      </c>
      <c r="J255" s="53">
        <f t="shared" si="13"/>
        <v>218289.29406646994</v>
      </c>
      <c r="N255" s="56" t="s">
        <v>118</v>
      </c>
      <c r="Q255" s="53">
        <v>127430.60379881477</v>
      </c>
      <c r="R255" s="53">
        <v>133785.17078263231</v>
      </c>
      <c r="S255" s="53">
        <v>146579.1765805787</v>
      </c>
      <c r="T255" s="53">
        <v>256120.16659054253</v>
      </c>
      <c r="U255" s="53">
        <v>248348.21079101961</v>
      </c>
      <c r="V255" s="53">
        <v>201514.44055740751</v>
      </c>
    </row>
    <row r="256" spans="1:22" x14ac:dyDescent="0.35">
      <c r="A256" s="80"/>
      <c r="B256" s="56" t="s">
        <v>19</v>
      </c>
      <c r="C256" s="40"/>
      <c r="D256" s="83"/>
      <c r="E256" s="53">
        <f t="shared" si="13"/>
        <v>54233.928461243173</v>
      </c>
      <c r="F256" s="53">
        <f t="shared" si="13"/>
        <v>53906.241702133339</v>
      </c>
      <c r="G256" s="53">
        <f t="shared" si="13"/>
        <v>54248.386032013448</v>
      </c>
      <c r="H256" s="53">
        <f t="shared" si="13"/>
        <v>54219.64091999134</v>
      </c>
      <c r="I256" s="53">
        <f t="shared" si="13"/>
        <v>54190.911039417122</v>
      </c>
      <c r="J256" s="53">
        <f t="shared" si="13"/>
        <v>54162.196382219961</v>
      </c>
      <c r="N256" s="56" t="s">
        <v>19</v>
      </c>
      <c r="Q256" s="53">
        <v>50000</v>
      </c>
      <c r="R256" s="53">
        <v>50000</v>
      </c>
      <c r="S256" s="53">
        <v>50000</v>
      </c>
      <c r="T256" s="53">
        <v>50000</v>
      </c>
      <c r="U256" s="53">
        <v>50000</v>
      </c>
      <c r="V256" s="53">
        <v>50000</v>
      </c>
    </row>
    <row r="257" spans="1:22" x14ac:dyDescent="0.35">
      <c r="A257" s="82"/>
      <c r="B257" s="56" t="s">
        <v>119</v>
      </c>
      <c r="C257" s="40"/>
      <c r="D257" s="83"/>
      <c r="E257" s="53">
        <f t="shared" si="13"/>
        <v>351649.29332794878</v>
      </c>
      <c r="F257" s="53">
        <f t="shared" si="13"/>
        <v>309769.01852391183</v>
      </c>
      <c r="G257" s="53">
        <f t="shared" si="13"/>
        <v>390687.24671937461</v>
      </c>
      <c r="H257" s="53">
        <f t="shared" si="13"/>
        <v>466230.56938788341</v>
      </c>
      <c r="I257" s="53">
        <f t="shared" si="13"/>
        <v>282870.50575332384</v>
      </c>
      <c r="J257" s="53">
        <f t="shared" si="13"/>
        <v>339043.64348522044</v>
      </c>
      <c r="N257" s="56" t="s">
        <v>119</v>
      </c>
      <c r="Q257" s="53">
        <v>324196.77433033969</v>
      </c>
      <c r="R257" s="53">
        <v>287322.03242398618</v>
      </c>
      <c r="S257" s="53">
        <v>360091.12463624211</v>
      </c>
      <c r="T257" s="53">
        <v>429946.19798005652</v>
      </c>
      <c r="U257" s="53">
        <v>260994.41800080726</v>
      </c>
      <c r="V257" s="53">
        <v>312989.19369204127</v>
      </c>
    </row>
    <row r="258" spans="1:22" ht="15" thickBot="1" x14ac:dyDescent="0.4">
      <c r="A258" s="93"/>
      <c r="B258" s="1" t="s">
        <v>120</v>
      </c>
      <c r="C258" s="40"/>
      <c r="D258" s="83" t="s">
        <v>90</v>
      </c>
      <c r="E258" s="103">
        <f t="shared" ref="E258:J258" si="14">SUM(E248:E257)</f>
        <v>4218941.6147723487</v>
      </c>
      <c r="F258" s="103">
        <f t="shared" si="14"/>
        <v>3758898.6602186561</v>
      </c>
      <c r="G258" s="103">
        <f t="shared" si="14"/>
        <v>4678486.4382756036</v>
      </c>
      <c r="H258" s="103">
        <f t="shared" si="14"/>
        <v>5627377.8245941922</v>
      </c>
      <c r="I258" s="103">
        <f t="shared" si="14"/>
        <v>3572905.1040445054</v>
      </c>
      <c r="J258" s="103">
        <f t="shared" si="14"/>
        <v>4170263.8030720274</v>
      </c>
    </row>
    <row r="259" spans="1:22" x14ac:dyDescent="0.35">
      <c r="A259" s="93"/>
      <c r="B259" s="1"/>
      <c r="C259" s="40"/>
      <c r="D259" s="83"/>
      <c r="E259" s="242"/>
      <c r="F259" s="242"/>
      <c r="G259" s="242"/>
      <c r="H259" s="242"/>
      <c r="I259" s="242"/>
      <c r="J259" s="242"/>
    </row>
    <row r="260" spans="1:22" x14ac:dyDescent="0.35">
      <c r="A260" s="122" t="s">
        <v>459</v>
      </c>
      <c r="B260" s="244">
        <v>-2.3738901265601899E-4</v>
      </c>
      <c r="E260" s="53">
        <f>E258*$B$260</f>
        <v>-1001.5303843841982</v>
      </c>
      <c r="F260" s="53">
        <f t="shared" ref="F260:J260" si="15">F258*$B$260</f>
        <v>-892.32124162333935</v>
      </c>
      <c r="G260" s="53">
        <f t="shared" si="15"/>
        <v>-1110.6212763068204</v>
      </c>
      <c r="H260" s="53">
        <f t="shared" si="15"/>
        <v>-1335.8776656227913</v>
      </c>
      <c r="I260" s="53">
        <f t="shared" si="15"/>
        <v>-848.16841496277596</v>
      </c>
      <c r="J260" s="53">
        <f t="shared" si="15"/>
        <v>-989.97480672640336</v>
      </c>
    </row>
    <row r="261" spans="1:22" ht="15" thickBot="1" x14ac:dyDescent="0.4">
      <c r="A261" t="s">
        <v>446</v>
      </c>
      <c r="D261" s="83"/>
      <c r="E261" s="103">
        <f>SUM(E258,E260)</f>
        <v>4217940.0843879646</v>
      </c>
      <c r="F261" s="103">
        <f t="shared" ref="F261:J261" si="16">SUM(F258,F260)</f>
        <v>3758006.3389770328</v>
      </c>
      <c r="G261" s="103">
        <f t="shared" si="16"/>
        <v>4677375.8169992967</v>
      </c>
      <c r="H261" s="103">
        <f t="shared" si="16"/>
        <v>5626041.9469285691</v>
      </c>
      <c r="I261" s="103">
        <f t="shared" si="16"/>
        <v>3572056.9356295425</v>
      </c>
      <c r="J261" s="103">
        <f t="shared" si="16"/>
        <v>4169273.828265301</v>
      </c>
    </row>
    <row r="262" spans="1:22" x14ac:dyDescent="0.35">
      <c r="A262"/>
      <c r="D262" s="83"/>
      <c r="E262" s="105"/>
      <c r="F262" s="105"/>
      <c r="G262" s="105"/>
      <c r="H262" s="105"/>
      <c r="I262" s="105"/>
      <c r="J262" s="105"/>
    </row>
    <row r="263" spans="1:22" x14ac:dyDescent="0.35">
      <c r="A263" s="78"/>
      <c r="B263" s="56" t="s">
        <v>13</v>
      </c>
      <c r="D263" s="83"/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</row>
    <row r="264" spans="1:22" x14ac:dyDescent="0.35">
      <c r="A264" s="54"/>
      <c r="B264" s="56" t="s">
        <v>114</v>
      </c>
      <c r="D264" s="83"/>
      <c r="E264" s="98">
        <v>0</v>
      </c>
      <c r="F264" s="98">
        <v>0</v>
      </c>
      <c r="G264" s="98">
        <v>0</v>
      </c>
      <c r="H264" s="98">
        <v>0</v>
      </c>
      <c r="I264" s="98">
        <v>0</v>
      </c>
      <c r="J264" s="98">
        <v>0</v>
      </c>
    </row>
    <row r="265" spans="1:22" x14ac:dyDescent="0.35">
      <c r="A265" s="54"/>
      <c r="B265" s="56" t="s">
        <v>16</v>
      </c>
      <c r="D265" s="83"/>
      <c r="E265" s="98">
        <v>0</v>
      </c>
      <c r="F265" s="98">
        <v>0</v>
      </c>
      <c r="G265" s="98">
        <v>0</v>
      </c>
      <c r="H265" s="98">
        <v>0</v>
      </c>
      <c r="I265" s="98">
        <v>0</v>
      </c>
      <c r="J265" s="98">
        <v>0</v>
      </c>
    </row>
    <row r="266" spans="1:22" x14ac:dyDescent="0.35">
      <c r="A266" s="80"/>
      <c r="B266" s="56" t="s">
        <v>115</v>
      </c>
      <c r="D266" s="83"/>
      <c r="E266" s="98">
        <v>0</v>
      </c>
      <c r="F266" s="98">
        <v>0</v>
      </c>
      <c r="G266" s="98">
        <v>0</v>
      </c>
      <c r="H266" s="98">
        <v>0</v>
      </c>
      <c r="I266" s="98">
        <v>0</v>
      </c>
      <c r="J266" s="98">
        <v>0</v>
      </c>
    </row>
    <row r="267" spans="1:22" x14ac:dyDescent="0.35">
      <c r="A267" s="80"/>
      <c r="B267" s="56" t="s">
        <v>18</v>
      </c>
      <c r="D267" s="83"/>
      <c r="E267" s="98">
        <v>0</v>
      </c>
      <c r="F267" s="98">
        <v>0</v>
      </c>
      <c r="G267" s="98">
        <v>0</v>
      </c>
      <c r="H267" s="98">
        <v>0</v>
      </c>
      <c r="I267" s="98">
        <v>0</v>
      </c>
      <c r="J267" s="98">
        <v>0</v>
      </c>
    </row>
    <row r="268" spans="1:22" x14ac:dyDescent="0.35">
      <c r="A268" s="102" t="s">
        <v>121</v>
      </c>
      <c r="B268" s="56" t="s">
        <v>17</v>
      </c>
      <c r="D268" s="83"/>
      <c r="E268" s="98">
        <v>0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</row>
    <row r="269" spans="1:22" x14ac:dyDescent="0.35">
      <c r="A269" s="81"/>
      <c r="B269" s="56" t="s">
        <v>117</v>
      </c>
      <c r="D269" s="83"/>
      <c r="E269" s="98">
        <v>0</v>
      </c>
      <c r="F269" s="98">
        <v>0</v>
      </c>
      <c r="G269" s="98">
        <v>0</v>
      </c>
      <c r="H269" s="98">
        <v>0</v>
      </c>
      <c r="I269" s="98">
        <v>0</v>
      </c>
      <c r="J269" s="98">
        <v>0</v>
      </c>
    </row>
    <row r="270" spans="1:22" x14ac:dyDescent="0.35">
      <c r="A270" s="80"/>
      <c r="B270" s="56" t="s">
        <v>118</v>
      </c>
      <c r="D270" s="83"/>
      <c r="E270" s="98">
        <v>0</v>
      </c>
      <c r="F270" s="98">
        <v>0</v>
      </c>
      <c r="G270" s="98">
        <v>0</v>
      </c>
      <c r="H270" s="98">
        <v>0</v>
      </c>
      <c r="I270" s="98">
        <v>0</v>
      </c>
      <c r="J270" s="98">
        <v>0</v>
      </c>
    </row>
    <row r="271" spans="1:22" x14ac:dyDescent="0.35">
      <c r="A271" s="80"/>
      <c r="B271" s="56" t="s">
        <v>19</v>
      </c>
      <c r="D271" s="83"/>
      <c r="E271" s="98">
        <v>0</v>
      </c>
      <c r="F271" s="98">
        <v>0</v>
      </c>
      <c r="G271" s="98">
        <v>0</v>
      </c>
      <c r="H271" s="98">
        <v>0</v>
      </c>
      <c r="I271" s="98">
        <v>0</v>
      </c>
      <c r="J271" s="98">
        <v>0</v>
      </c>
    </row>
    <row r="272" spans="1:22" x14ac:dyDescent="0.35">
      <c r="A272" s="82"/>
      <c r="B272" s="56" t="s">
        <v>119</v>
      </c>
      <c r="D272" s="83"/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</row>
    <row r="273" spans="1:28" ht="15" thickBot="1" x14ac:dyDescent="0.4">
      <c r="A273"/>
      <c r="B273" s="1" t="s">
        <v>120</v>
      </c>
      <c r="D273" s="83"/>
      <c r="E273" s="103">
        <f t="shared" ref="E273:J273" si="17">SUM(E263:E272)</f>
        <v>0</v>
      </c>
      <c r="F273" s="103">
        <f t="shared" si="17"/>
        <v>0</v>
      </c>
      <c r="G273" s="103">
        <f t="shared" si="17"/>
        <v>0</v>
      </c>
      <c r="H273" s="103">
        <f t="shared" si="17"/>
        <v>0</v>
      </c>
      <c r="I273" s="103">
        <f t="shared" si="17"/>
        <v>0</v>
      </c>
      <c r="J273" s="103">
        <f t="shared" si="17"/>
        <v>0</v>
      </c>
      <c r="K273" s="83"/>
    </row>
    <row r="274" spans="1:28" x14ac:dyDescent="0.35">
      <c r="A274"/>
      <c r="D274" s="83"/>
      <c r="E274" s="83"/>
      <c r="F274" s="83"/>
      <c r="G274" s="83"/>
      <c r="H274" s="83"/>
      <c r="I274" s="83"/>
      <c r="J274" s="83"/>
      <c r="K274" s="83"/>
    </row>
    <row r="275" spans="1:28" x14ac:dyDescent="0.35">
      <c r="A275" s="122" t="s">
        <v>459</v>
      </c>
      <c r="D275" s="83"/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83"/>
    </row>
    <row r="276" spans="1:28" ht="15" thickBot="1" x14ac:dyDescent="0.4">
      <c r="A276" t="s">
        <v>448</v>
      </c>
      <c r="B276" s="1" t="s">
        <v>120</v>
      </c>
      <c r="C276" s="40"/>
      <c r="D276" s="83"/>
      <c r="E276" s="103">
        <f>SUM(E273,E275)</f>
        <v>0</v>
      </c>
      <c r="F276" s="103">
        <f t="shared" ref="F276" si="18">SUM(F273,F275)</f>
        <v>0</v>
      </c>
      <c r="G276" s="103">
        <f t="shared" ref="G276" si="19">SUM(G273,G275)</f>
        <v>0</v>
      </c>
      <c r="H276" s="103">
        <f t="shared" ref="H276" si="20">SUM(H273,H275)</f>
        <v>0</v>
      </c>
      <c r="I276" s="103">
        <f t="shared" ref="I276" si="21">SUM(I273,I275)</f>
        <v>0</v>
      </c>
      <c r="J276" s="103">
        <f t="shared" ref="J276" si="22">SUM(J273,J275)</f>
        <v>0</v>
      </c>
      <c r="K276" s="83"/>
    </row>
    <row r="277" spans="1:28" ht="15" thickBot="1" x14ac:dyDescent="0.4">
      <c r="K277" s="83"/>
    </row>
    <row r="278" spans="1:28" s="27" customFormat="1" ht="15" thickBot="1" x14ac:dyDescent="0.35">
      <c r="A278" s="69" t="s">
        <v>122</v>
      </c>
      <c r="B278" s="70"/>
      <c r="C278" s="70"/>
      <c r="D278" s="70"/>
      <c r="E278" s="70"/>
      <c r="F278" s="70"/>
      <c r="G278" s="70"/>
      <c r="H278" s="70"/>
      <c r="I278" s="70"/>
      <c r="J278" s="71"/>
      <c r="K278" s="10"/>
      <c r="L278" s="26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80" spans="1:28" x14ac:dyDescent="0.35">
      <c r="A280" s="78"/>
      <c r="B280" s="39" t="s">
        <v>123</v>
      </c>
      <c r="C280" s="40"/>
      <c r="E280" s="57">
        <v>0</v>
      </c>
      <c r="F280" s="57">
        <v>0</v>
      </c>
      <c r="G280" s="57">
        <v>0</v>
      </c>
      <c r="H280" s="57">
        <v>0</v>
      </c>
      <c r="I280" s="57">
        <v>0</v>
      </c>
      <c r="J280" s="57">
        <v>0</v>
      </c>
      <c r="L280" s="33" t="s">
        <v>479</v>
      </c>
    </row>
    <row r="281" spans="1:28" x14ac:dyDescent="0.35">
      <c r="A281" s="54"/>
      <c r="B281" s="39" t="s">
        <v>124</v>
      </c>
      <c r="C281" s="40"/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</row>
    <row r="282" spans="1:28" x14ac:dyDescent="0.35">
      <c r="A282" s="54"/>
      <c r="B282" s="39" t="s">
        <v>125</v>
      </c>
      <c r="C282" s="40"/>
      <c r="E282" s="53">
        <v>15501.260214213627</v>
      </c>
      <c r="F282" s="57">
        <v>15863.568056776377</v>
      </c>
      <c r="G282" s="57">
        <v>18916.082950808996</v>
      </c>
      <c r="H282" s="57">
        <v>17639.922518475112</v>
      </c>
      <c r="I282" s="57">
        <v>11923.826871113715</v>
      </c>
      <c r="J282" s="57">
        <v>17880.510140964288</v>
      </c>
    </row>
    <row r="283" spans="1:28" x14ac:dyDescent="0.35">
      <c r="A283" s="80"/>
      <c r="B283" s="39" t="s">
        <v>126</v>
      </c>
      <c r="C283" s="40"/>
      <c r="E283" s="57">
        <v>0</v>
      </c>
      <c r="F283" s="57">
        <v>0</v>
      </c>
      <c r="G283" s="57">
        <v>0</v>
      </c>
      <c r="H283" s="57">
        <v>0</v>
      </c>
      <c r="I283" s="57">
        <v>0</v>
      </c>
      <c r="J283" s="57">
        <v>0</v>
      </c>
    </row>
    <row r="284" spans="1:28" x14ac:dyDescent="0.35">
      <c r="A284" s="80"/>
      <c r="B284" s="39" t="s">
        <v>127</v>
      </c>
      <c r="C284" s="40"/>
      <c r="E284" s="53">
        <v>3870.3226226519519</v>
      </c>
      <c r="F284" s="57">
        <v>2352.623628609565</v>
      </c>
      <c r="G284" s="57">
        <v>6471.1413875052904</v>
      </c>
      <c r="H284" s="57">
        <v>8305.503141582838</v>
      </c>
      <c r="I284" s="57">
        <v>2701.6183221017677</v>
      </c>
      <c r="J284" s="57">
        <v>1658.4379985024577</v>
      </c>
    </row>
    <row r="285" spans="1:28" x14ac:dyDescent="0.35">
      <c r="A285" s="102"/>
      <c r="B285" s="39" t="s">
        <v>128</v>
      </c>
      <c r="C285" s="40"/>
      <c r="E285" s="53">
        <v>4857.3975323110981</v>
      </c>
      <c r="F285" s="57">
        <v>2318.3898167138714</v>
      </c>
      <c r="G285" s="57">
        <v>2077.8021942246964</v>
      </c>
      <c r="H285" s="57">
        <v>2466.7363349285411</v>
      </c>
      <c r="I285" s="57">
        <v>1127.8139141192173</v>
      </c>
      <c r="J285" s="57">
        <v>1251.4360126314421</v>
      </c>
    </row>
    <row r="286" spans="1:28" x14ac:dyDescent="0.35">
      <c r="A286" s="81" t="s">
        <v>138</v>
      </c>
      <c r="B286" s="39" t="s">
        <v>130</v>
      </c>
      <c r="C286" s="40"/>
      <c r="E286" s="53">
        <v>44.694143308265787</v>
      </c>
      <c r="F286" s="57">
        <v>809.24927564540815</v>
      </c>
      <c r="G286" s="57">
        <v>807.3473972067585</v>
      </c>
      <c r="H286" s="57">
        <v>3531.7882605723216</v>
      </c>
      <c r="I286" s="57">
        <v>833.97369534785298</v>
      </c>
      <c r="J286" s="57">
        <v>1283.7679460884851</v>
      </c>
    </row>
    <row r="287" spans="1:28" x14ac:dyDescent="0.35">
      <c r="A287" s="80"/>
      <c r="B287" s="39" t="s">
        <v>131</v>
      </c>
      <c r="C287" s="40"/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</row>
    <row r="288" spans="1:28" x14ac:dyDescent="0.35">
      <c r="A288" s="80"/>
      <c r="B288" s="39" t="s">
        <v>132</v>
      </c>
      <c r="C288" s="40"/>
      <c r="E288" s="57">
        <v>253.90077155972264</v>
      </c>
      <c r="F288" s="57">
        <v>0</v>
      </c>
      <c r="G288" s="57">
        <v>144.54276133737019</v>
      </c>
      <c r="H288" s="57">
        <v>776.91734218836473</v>
      </c>
      <c r="I288" s="57">
        <v>379.42474851059677</v>
      </c>
      <c r="J288" s="57">
        <v>0</v>
      </c>
    </row>
    <row r="289" spans="1:12" x14ac:dyDescent="0.35">
      <c r="A289" s="80"/>
      <c r="B289" s="39" t="s">
        <v>133</v>
      </c>
      <c r="C289" s="40"/>
      <c r="E289" s="57">
        <v>0</v>
      </c>
      <c r="F289" s="57">
        <v>0</v>
      </c>
      <c r="G289" s="57">
        <v>0</v>
      </c>
      <c r="H289" s="53">
        <v>0</v>
      </c>
      <c r="I289" s="57">
        <v>0</v>
      </c>
      <c r="J289" s="57">
        <v>0</v>
      </c>
    </row>
    <row r="290" spans="1:12" x14ac:dyDescent="0.35">
      <c r="A290" s="106"/>
      <c r="B290" s="39" t="s">
        <v>134</v>
      </c>
      <c r="C290" s="40"/>
      <c r="E290" s="57">
        <v>0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</row>
    <row r="291" spans="1:12" x14ac:dyDescent="0.35">
      <c r="A291" s="106"/>
      <c r="B291" s="39" t="s">
        <v>135</v>
      </c>
      <c r="C291" s="40"/>
      <c r="E291" s="57">
        <v>0</v>
      </c>
      <c r="F291" s="57">
        <v>0</v>
      </c>
      <c r="G291" s="57">
        <v>0</v>
      </c>
      <c r="H291" s="57">
        <v>0</v>
      </c>
      <c r="I291" s="57">
        <v>0</v>
      </c>
      <c r="J291" s="57">
        <v>0</v>
      </c>
    </row>
    <row r="292" spans="1:12" x14ac:dyDescent="0.35">
      <c r="A292" s="106"/>
      <c r="B292" s="39" t="s">
        <v>136</v>
      </c>
      <c r="C292" s="40"/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7">
        <v>0</v>
      </c>
    </row>
    <row r="293" spans="1:12" x14ac:dyDescent="0.35">
      <c r="A293" s="107"/>
      <c r="B293" s="39" t="s">
        <v>137</v>
      </c>
      <c r="C293" s="40"/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0</v>
      </c>
    </row>
    <row r="295" spans="1:12" x14ac:dyDescent="0.35">
      <c r="A295" s="108" t="s">
        <v>139</v>
      </c>
      <c r="B295" s="56" t="s">
        <v>140</v>
      </c>
      <c r="C295" s="40"/>
      <c r="E295" s="95">
        <v>541.25</v>
      </c>
      <c r="F295" s="95">
        <v>522.80000000000086</v>
      </c>
      <c r="G295" s="95">
        <v>599.09999999999775</v>
      </c>
      <c r="H295" s="95">
        <v>675.90000000000191</v>
      </c>
      <c r="I295" s="95">
        <v>581.19999999999538</v>
      </c>
      <c r="J295" s="95">
        <v>746.00009999999565</v>
      </c>
      <c r="K295" s="10"/>
      <c r="L295" s="33" t="s">
        <v>489</v>
      </c>
    </row>
    <row r="296" spans="1:12" x14ac:dyDescent="0.35">
      <c r="A296" s="107"/>
      <c r="B296" s="56" t="s">
        <v>141</v>
      </c>
      <c r="C296" s="40"/>
      <c r="E296" s="95">
        <v>200</v>
      </c>
      <c r="F296" s="95">
        <v>203</v>
      </c>
      <c r="G296" s="95">
        <v>182</v>
      </c>
      <c r="H296" s="95">
        <v>108</v>
      </c>
      <c r="I296" s="95">
        <v>81</v>
      </c>
      <c r="J296" s="95">
        <v>43</v>
      </c>
      <c r="K296" s="10"/>
    </row>
    <row r="298" spans="1:12" x14ac:dyDescent="0.35">
      <c r="A298" s="109"/>
      <c r="B298" s="39" t="s">
        <v>142</v>
      </c>
      <c r="C298" s="40"/>
      <c r="E298" s="57">
        <v>19.95</v>
      </c>
      <c r="F298" s="57">
        <v>20.714285714285715</v>
      </c>
      <c r="G298" s="57">
        <v>29.513513513513516</v>
      </c>
      <c r="H298" s="57">
        <v>56.208791208791204</v>
      </c>
      <c r="I298" s="57">
        <v>50.060606060606062</v>
      </c>
      <c r="J298" s="57">
        <v>46.8</v>
      </c>
      <c r="K298" s="10"/>
      <c r="L298" s="33" t="s">
        <v>490</v>
      </c>
    </row>
    <row r="299" spans="1:12" x14ac:dyDescent="0.35">
      <c r="A299" s="106"/>
      <c r="B299" s="39" t="s">
        <v>143</v>
      </c>
      <c r="C299" s="40"/>
      <c r="E299" s="57">
        <v>29.450000000000003</v>
      </c>
      <c r="F299" s="57">
        <v>32.142857142857139</v>
      </c>
      <c r="G299" s="57">
        <v>46.162162162162168</v>
      </c>
      <c r="H299" s="57">
        <v>84.313186813186803</v>
      </c>
      <c r="I299" s="57">
        <v>76.36363636363636</v>
      </c>
      <c r="J299" s="57">
        <v>71.933333333333337</v>
      </c>
    </row>
    <row r="300" spans="1:12" x14ac:dyDescent="0.35">
      <c r="A300" s="106" t="s">
        <v>352</v>
      </c>
      <c r="B300" s="39" t="s">
        <v>144</v>
      </c>
      <c r="C300" s="40"/>
      <c r="E300" s="57">
        <v>5.7</v>
      </c>
      <c r="F300" s="57">
        <v>5</v>
      </c>
      <c r="G300" s="57">
        <v>7.5675675675675675</v>
      </c>
      <c r="H300" s="57">
        <v>13.626373626373628</v>
      </c>
      <c r="I300" s="57">
        <v>11.878787878787879</v>
      </c>
      <c r="J300" s="57">
        <v>11.266666666666667</v>
      </c>
    </row>
    <row r="301" spans="1:12" x14ac:dyDescent="0.35">
      <c r="A301" s="106"/>
      <c r="B301" s="39" t="s">
        <v>145</v>
      </c>
      <c r="C301" s="40"/>
      <c r="E301" s="57">
        <v>1.9</v>
      </c>
      <c r="F301" s="57">
        <v>2.1428571428571428</v>
      </c>
      <c r="G301" s="57">
        <v>0.7567567567567568</v>
      </c>
      <c r="H301" s="57">
        <v>0.85164835164835173</v>
      </c>
      <c r="I301" s="57">
        <v>1.696969696969697</v>
      </c>
      <c r="J301" s="57">
        <v>0</v>
      </c>
    </row>
    <row r="302" spans="1:12" x14ac:dyDescent="0.35">
      <c r="A302" s="107"/>
      <c r="B302" s="39" t="s">
        <v>146</v>
      </c>
      <c r="C302" s="40"/>
      <c r="E302" s="57">
        <v>0</v>
      </c>
      <c r="F302" s="57">
        <v>0</v>
      </c>
      <c r="G302" s="57">
        <v>0</v>
      </c>
      <c r="H302" s="57">
        <v>0</v>
      </c>
      <c r="I302" s="57">
        <v>0</v>
      </c>
      <c r="J302" s="57">
        <v>0</v>
      </c>
    </row>
    <row r="304" spans="1:12" x14ac:dyDescent="0.35">
      <c r="A304" s="109"/>
      <c r="B304" s="110"/>
      <c r="C304" s="111"/>
      <c r="E304" s="53">
        <v>275.51641754742838</v>
      </c>
      <c r="F304" s="53">
        <v>278.73332393308897</v>
      </c>
      <c r="G304" s="53">
        <v>282.1678101761276</v>
      </c>
      <c r="H304" s="53">
        <v>297.12335019475688</v>
      </c>
      <c r="I304" s="53">
        <v>283.18529511448099</v>
      </c>
      <c r="J304" s="53">
        <v>293.14738863691298</v>
      </c>
      <c r="K304" s="10"/>
      <c r="L304" s="33" t="s">
        <v>476</v>
      </c>
    </row>
    <row r="305" spans="1:12" x14ac:dyDescent="0.35">
      <c r="A305" s="106" t="s">
        <v>147</v>
      </c>
      <c r="B305" s="39" t="s">
        <v>79</v>
      </c>
      <c r="C305" s="111"/>
      <c r="E305" s="57">
        <v>0</v>
      </c>
      <c r="F305" s="57">
        <v>0</v>
      </c>
      <c r="G305" s="57">
        <v>0</v>
      </c>
      <c r="H305" s="57">
        <v>0</v>
      </c>
      <c r="I305" s="57">
        <v>0</v>
      </c>
      <c r="J305" s="57">
        <v>0</v>
      </c>
      <c r="L305" s="33" t="s">
        <v>477</v>
      </c>
    </row>
    <row r="306" spans="1:12" x14ac:dyDescent="0.35">
      <c r="A306" s="107"/>
      <c r="B306" s="39" t="s">
        <v>82</v>
      </c>
      <c r="C306" s="111"/>
      <c r="E306" s="57">
        <v>0</v>
      </c>
      <c r="F306" s="57">
        <v>0</v>
      </c>
      <c r="G306" s="57">
        <v>0</v>
      </c>
      <c r="H306" s="57">
        <v>0</v>
      </c>
      <c r="I306" s="57">
        <v>0</v>
      </c>
      <c r="J306" s="57">
        <v>0</v>
      </c>
      <c r="L306" s="33" t="s">
        <v>477</v>
      </c>
    </row>
    <row r="307" spans="1:12" x14ac:dyDescent="0.35">
      <c r="A307" s="112"/>
      <c r="B307" s="8"/>
      <c r="C307" s="111"/>
      <c r="E307" s="57">
        <v>465.73358245257162</v>
      </c>
      <c r="F307" s="57">
        <v>447.0666760669119</v>
      </c>
      <c r="G307" s="57">
        <v>498.93218982387015</v>
      </c>
      <c r="H307" s="57">
        <v>486.77664980524503</v>
      </c>
      <c r="I307" s="57">
        <v>379.01470488551439</v>
      </c>
      <c r="J307" s="57">
        <v>495.85271136308268</v>
      </c>
      <c r="K307" s="10"/>
      <c r="L307" s="33" t="s">
        <v>476</v>
      </c>
    </row>
    <row r="308" spans="1:12" x14ac:dyDescent="0.35">
      <c r="A308" s="106" t="s">
        <v>148</v>
      </c>
      <c r="B308" s="56" t="s">
        <v>79</v>
      </c>
      <c r="C308" s="111"/>
      <c r="E308" s="57">
        <v>0</v>
      </c>
      <c r="F308" s="57">
        <v>0</v>
      </c>
      <c r="G308" s="57">
        <v>0</v>
      </c>
      <c r="H308" s="57">
        <v>0</v>
      </c>
      <c r="I308" s="57">
        <v>0</v>
      </c>
      <c r="J308" s="57">
        <v>0</v>
      </c>
      <c r="L308" s="33" t="s">
        <v>477</v>
      </c>
    </row>
    <row r="309" spans="1:12" x14ac:dyDescent="0.35">
      <c r="A309" s="107"/>
      <c r="B309" s="56" t="s">
        <v>82</v>
      </c>
      <c r="C309" s="111"/>
      <c r="E309" s="57">
        <v>0</v>
      </c>
      <c r="F309" s="57">
        <v>0</v>
      </c>
      <c r="G309" s="57">
        <v>0</v>
      </c>
      <c r="H309" s="57">
        <v>0</v>
      </c>
      <c r="I309" s="57">
        <v>0</v>
      </c>
      <c r="J309" s="57">
        <v>0</v>
      </c>
      <c r="L309" s="33" t="s">
        <v>477</v>
      </c>
    </row>
    <row r="310" spans="1:12" x14ac:dyDescent="0.35">
      <c r="A310" s="93"/>
      <c r="B310" s="40"/>
      <c r="C310" s="40"/>
      <c r="E310" s="113"/>
      <c r="F310" s="113"/>
      <c r="G310" s="113"/>
      <c r="H310" s="113"/>
      <c r="I310" s="113"/>
      <c r="J310" s="113"/>
      <c r="K310" s="113"/>
    </row>
    <row r="311" spans="1:12" x14ac:dyDescent="0.35">
      <c r="A311" s="114"/>
      <c r="B311" s="39" t="s">
        <v>59</v>
      </c>
      <c r="C311" s="40"/>
      <c r="E311" s="57">
        <v>19.95</v>
      </c>
      <c r="F311" s="57">
        <v>20.714285714285715</v>
      </c>
      <c r="G311" s="57">
        <v>29.513513513513516</v>
      </c>
      <c r="H311" s="57">
        <v>56.208791208791204</v>
      </c>
      <c r="I311" s="57">
        <v>50.060606060606062</v>
      </c>
      <c r="J311" s="57">
        <v>46.8</v>
      </c>
      <c r="K311" s="10"/>
      <c r="L311" s="33" t="s">
        <v>491</v>
      </c>
    </row>
    <row r="312" spans="1:12" x14ac:dyDescent="0.35">
      <c r="A312" s="54"/>
      <c r="B312" s="39" t="s">
        <v>60</v>
      </c>
      <c r="C312" s="40"/>
      <c r="E312" s="57">
        <v>12.456845965770173</v>
      </c>
      <c r="F312" s="57">
        <v>13.595878449179182</v>
      </c>
      <c r="G312" s="57">
        <v>19.5258045331395</v>
      </c>
      <c r="H312" s="57">
        <v>35.663035009000772</v>
      </c>
      <c r="I312" s="57">
        <v>32.300511224716601</v>
      </c>
      <c r="J312" s="57">
        <v>30.426568867155666</v>
      </c>
      <c r="K312" s="113"/>
    </row>
    <row r="313" spans="1:12" x14ac:dyDescent="0.35">
      <c r="A313" s="54"/>
      <c r="B313" s="39" t="s">
        <v>62</v>
      </c>
      <c r="C313" s="40"/>
      <c r="E313" s="57">
        <v>8.496577017114916</v>
      </c>
      <c r="F313" s="57">
        <v>9.2734893468389785</v>
      </c>
      <c r="G313" s="57">
        <v>13.318178814511334</v>
      </c>
      <c r="H313" s="57">
        <v>24.325075902093015</v>
      </c>
      <c r="I313" s="57">
        <v>22.031562569459879</v>
      </c>
      <c r="J313" s="57">
        <v>20.753382233088836</v>
      </c>
      <c r="K313" s="113"/>
    </row>
    <row r="314" spans="1:12" x14ac:dyDescent="0.35">
      <c r="A314" s="80"/>
      <c r="B314" s="39" t="s">
        <v>63</v>
      </c>
      <c r="C314" s="40"/>
      <c r="E314" s="57">
        <v>8.496577017114916</v>
      </c>
      <c r="F314" s="57">
        <v>9.2734893468389785</v>
      </c>
      <c r="G314" s="57">
        <v>13.318178814511334</v>
      </c>
      <c r="H314" s="57">
        <v>24.325075902093015</v>
      </c>
      <c r="I314" s="57">
        <v>22.031562569459879</v>
      </c>
      <c r="J314" s="57">
        <v>20.753382233088836</v>
      </c>
      <c r="K314" s="113"/>
    </row>
    <row r="315" spans="1:12" x14ac:dyDescent="0.35">
      <c r="A315" s="80"/>
      <c r="B315" s="39" t="s">
        <v>64</v>
      </c>
      <c r="C315" s="40"/>
      <c r="E315" s="57">
        <v>5.3545454545454554</v>
      </c>
      <c r="F315" s="57">
        <v>4.6969696969696972</v>
      </c>
      <c r="G315" s="57">
        <v>7.1089271089271096</v>
      </c>
      <c r="H315" s="57">
        <v>12.800532800532803</v>
      </c>
      <c r="I315" s="57">
        <v>11.158861340679524</v>
      </c>
      <c r="J315" s="57">
        <v>10.583838383838385</v>
      </c>
      <c r="K315" s="113"/>
    </row>
    <row r="316" spans="1:12" x14ac:dyDescent="0.35">
      <c r="A316" s="102"/>
      <c r="B316" s="39" t="s">
        <v>66</v>
      </c>
      <c r="C316" s="40"/>
      <c r="E316" s="57">
        <v>0</v>
      </c>
      <c r="F316" s="57">
        <v>0</v>
      </c>
      <c r="G316" s="57">
        <v>0</v>
      </c>
      <c r="H316" s="57">
        <v>0</v>
      </c>
      <c r="I316" s="57">
        <v>0</v>
      </c>
      <c r="J316" s="57">
        <v>0</v>
      </c>
      <c r="K316" s="113"/>
    </row>
    <row r="317" spans="1:12" x14ac:dyDescent="0.35">
      <c r="A317" s="81" t="s">
        <v>353</v>
      </c>
      <c r="B317" s="39" t="s">
        <v>67</v>
      </c>
      <c r="C317" s="40"/>
      <c r="E317" s="57">
        <v>0.34545454545454546</v>
      </c>
      <c r="F317" s="57">
        <v>0.30303030303030304</v>
      </c>
      <c r="G317" s="57">
        <v>0.45864045864045866</v>
      </c>
      <c r="H317" s="57">
        <v>0.82584082584082597</v>
      </c>
      <c r="I317" s="57">
        <v>0.71992653810835627</v>
      </c>
      <c r="J317" s="57">
        <v>0.6828282828282829</v>
      </c>
      <c r="K317" s="113"/>
    </row>
    <row r="318" spans="1:12" x14ac:dyDescent="0.35">
      <c r="A318" s="80"/>
      <c r="B318" s="39" t="s">
        <v>68</v>
      </c>
      <c r="C318" s="40"/>
      <c r="E318" s="57">
        <v>0.84444444444444433</v>
      </c>
      <c r="F318" s="57">
        <v>0.95238095238095233</v>
      </c>
      <c r="G318" s="57">
        <v>0.33633633633633636</v>
      </c>
      <c r="H318" s="57">
        <v>0.37851037851037855</v>
      </c>
      <c r="I318" s="57">
        <v>0.75420875420875422</v>
      </c>
      <c r="J318" s="57">
        <v>0</v>
      </c>
      <c r="K318" s="113"/>
    </row>
    <row r="319" spans="1:12" x14ac:dyDescent="0.35">
      <c r="A319" s="80"/>
      <c r="B319" s="39" t="s">
        <v>70</v>
      </c>
      <c r="C319" s="40"/>
      <c r="E319" s="57">
        <v>0.6333333333333333</v>
      </c>
      <c r="F319" s="57">
        <v>0.71428571428571419</v>
      </c>
      <c r="G319" s="57">
        <v>0.25225225225225223</v>
      </c>
      <c r="H319" s="57">
        <v>0.28388278388278387</v>
      </c>
      <c r="I319" s="57">
        <v>0.56565656565656564</v>
      </c>
      <c r="J319" s="57">
        <v>0</v>
      </c>
      <c r="K319" s="113"/>
    </row>
    <row r="320" spans="1:12" x14ac:dyDescent="0.35">
      <c r="A320" s="80"/>
      <c r="B320" s="39" t="s">
        <v>71</v>
      </c>
      <c r="C320" s="40"/>
      <c r="E320" s="57">
        <v>0.42222222222222217</v>
      </c>
      <c r="F320" s="57">
        <v>0.47619047619047616</v>
      </c>
      <c r="G320" s="57">
        <v>0.16816816816816818</v>
      </c>
      <c r="H320" s="57">
        <v>0.18925518925518928</v>
      </c>
      <c r="I320" s="57">
        <v>0.37710437710437711</v>
      </c>
      <c r="J320" s="57">
        <v>0</v>
      </c>
      <c r="K320" s="113"/>
    </row>
    <row r="321" spans="1:12" x14ac:dyDescent="0.35">
      <c r="A321" s="106"/>
      <c r="B321" s="39" t="s">
        <v>72</v>
      </c>
      <c r="C321" s="40"/>
      <c r="E321" s="57">
        <v>0</v>
      </c>
      <c r="F321" s="57">
        <v>0</v>
      </c>
      <c r="G321" s="57">
        <v>0</v>
      </c>
      <c r="H321" s="57">
        <v>0</v>
      </c>
      <c r="I321" s="57">
        <v>0</v>
      </c>
      <c r="J321" s="57">
        <v>0</v>
      </c>
      <c r="K321" s="113"/>
    </row>
    <row r="322" spans="1:12" x14ac:dyDescent="0.35">
      <c r="A322" s="106"/>
      <c r="B322" s="39" t="s">
        <v>74</v>
      </c>
      <c r="C322" s="40"/>
      <c r="E322" s="57">
        <v>0</v>
      </c>
      <c r="F322" s="57">
        <v>0</v>
      </c>
      <c r="G322" s="57">
        <v>0</v>
      </c>
      <c r="H322" s="57">
        <v>0</v>
      </c>
      <c r="I322" s="57">
        <v>0</v>
      </c>
      <c r="J322" s="57">
        <v>0</v>
      </c>
      <c r="K322" s="113"/>
    </row>
    <row r="323" spans="1:12" x14ac:dyDescent="0.35">
      <c r="A323" s="107"/>
      <c r="B323" s="39" t="s">
        <v>75</v>
      </c>
      <c r="C323" s="40"/>
      <c r="E323" s="57">
        <v>0</v>
      </c>
      <c r="F323" s="57">
        <v>0</v>
      </c>
      <c r="G323" s="57">
        <v>0</v>
      </c>
      <c r="H323" s="57">
        <v>0</v>
      </c>
      <c r="I323" s="57">
        <v>0</v>
      </c>
      <c r="J323" s="57">
        <v>0</v>
      </c>
      <c r="K323" s="113"/>
    </row>
    <row r="324" spans="1:12" x14ac:dyDescent="0.35">
      <c r="A324" s="40"/>
      <c r="B324" s="40"/>
      <c r="C324" s="40"/>
      <c r="E324" s="115"/>
      <c r="F324" s="115"/>
      <c r="G324" s="115"/>
      <c r="H324" s="115"/>
      <c r="I324" s="115"/>
      <c r="J324" s="115"/>
      <c r="K324" s="113"/>
    </row>
    <row r="325" spans="1:12" x14ac:dyDescent="0.35">
      <c r="A325" s="114"/>
      <c r="B325" s="56" t="s">
        <v>59</v>
      </c>
      <c r="C325" s="40"/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7">
        <v>0</v>
      </c>
      <c r="K325" s="113"/>
      <c r="L325" s="33" t="s">
        <v>478</v>
      </c>
    </row>
    <row r="326" spans="1:12" x14ac:dyDescent="0.35">
      <c r="A326" s="54"/>
      <c r="B326" s="56" t="s">
        <v>60</v>
      </c>
      <c r="C326" s="40"/>
      <c r="E326" s="57">
        <v>0</v>
      </c>
      <c r="F326" s="57">
        <v>0</v>
      </c>
      <c r="G326" s="57">
        <v>0</v>
      </c>
      <c r="H326" s="57">
        <v>0</v>
      </c>
      <c r="I326" s="57">
        <v>0</v>
      </c>
      <c r="J326" s="57">
        <v>0</v>
      </c>
      <c r="K326" s="113"/>
    </row>
    <row r="327" spans="1:12" x14ac:dyDescent="0.35">
      <c r="A327" s="54"/>
      <c r="B327" s="56" t="s">
        <v>62</v>
      </c>
      <c r="C327" s="40"/>
      <c r="E327" s="57">
        <v>0</v>
      </c>
      <c r="F327" s="57">
        <v>0</v>
      </c>
      <c r="G327" s="57">
        <v>0</v>
      </c>
      <c r="H327" s="57">
        <v>0</v>
      </c>
      <c r="I327" s="57">
        <v>0</v>
      </c>
      <c r="J327" s="57">
        <v>0</v>
      </c>
      <c r="K327" s="113"/>
    </row>
    <row r="328" spans="1:12" x14ac:dyDescent="0.35">
      <c r="A328" s="80"/>
      <c r="B328" s="56" t="s">
        <v>63</v>
      </c>
      <c r="C328" s="40"/>
      <c r="E328" s="57">
        <v>0</v>
      </c>
      <c r="F328" s="57">
        <v>0</v>
      </c>
      <c r="G328" s="57">
        <v>0</v>
      </c>
      <c r="H328" s="57">
        <v>0</v>
      </c>
      <c r="I328" s="57">
        <v>0</v>
      </c>
      <c r="J328" s="57">
        <v>0</v>
      </c>
      <c r="K328" s="113"/>
    </row>
    <row r="329" spans="1:12" x14ac:dyDescent="0.35">
      <c r="A329" s="80"/>
      <c r="B329" s="56" t="s">
        <v>64</v>
      </c>
      <c r="C329" s="40"/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0</v>
      </c>
      <c r="K329" s="113"/>
    </row>
    <row r="330" spans="1:12" x14ac:dyDescent="0.35">
      <c r="A330" s="102"/>
      <c r="B330" s="56" t="s">
        <v>66</v>
      </c>
      <c r="C330" s="40"/>
      <c r="E330" s="57">
        <v>0</v>
      </c>
      <c r="F330" s="57">
        <v>0</v>
      </c>
      <c r="G330" s="57">
        <v>0</v>
      </c>
      <c r="H330" s="57">
        <v>0</v>
      </c>
      <c r="I330" s="57">
        <v>0</v>
      </c>
      <c r="J330" s="57">
        <v>0</v>
      </c>
      <c r="K330" s="113"/>
    </row>
    <row r="331" spans="1:12" x14ac:dyDescent="0.35">
      <c r="A331" s="81" t="s">
        <v>354</v>
      </c>
      <c r="B331" s="56" t="s">
        <v>67</v>
      </c>
      <c r="C331" s="40"/>
      <c r="E331" s="57">
        <v>0</v>
      </c>
      <c r="F331" s="57">
        <v>0</v>
      </c>
      <c r="G331" s="57">
        <v>0</v>
      </c>
      <c r="H331" s="57">
        <v>0</v>
      </c>
      <c r="I331" s="57">
        <v>0</v>
      </c>
      <c r="J331" s="57">
        <v>0</v>
      </c>
      <c r="K331" s="113"/>
    </row>
    <row r="332" spans="1:12" x14ac:dyDescent="0.35">
      <c r="A332" s="80"/>
      <c r="B332" s="56" t="s">
        <v>68</v>
      </c>
      <c r="C332" s="40"/>
      <c r="E332" s="57">
        <v>0</v>
      </c>
      <c r="F332" s="57">
        <v>0</v>
      </c>
      <c r="G332" s="57">
        <v>0</v>
      </c>
      <c r="H332" s="57">
        <v>0</v>
      </c>
      <c r="I332" s="57">
        <v>0</v>
      </c>
      <c r="J332" s="57">
        <v>0</v>
      </c>
      <c r="K332" s="113"/>
    </row>
    <row r="333" spans="1:12" x14ac:dyDescent="0.35">
      <c r="A333" s="80"/>
      <c r="B333" s="56" t="s">
        <v>70</v>
      </c>
      <c r="C333" s="40"/>
      <c r="E333" s="57">
        <v>0</v>
      </c>
      <c r="F333" s="57">
        <v>0</v>
      </c>
      <c r="G333" s="57">
        <v>0</v>
      </c>
      <c r="H333" s="57">
        <v>0</v>
      </c>
      <c r="I333" s="57">
        <v>0</v>
      </c>
      <c r="J333" s="57">
        <v>0</v>
      </c>
      <c r="K333" s="113"/>
    </row>
    <row r="334" spans="1:12" x14ac:dyDescent="0.35">
      <c r="A334" s="80"/>
      <c r="B334" s="56" t="s">
        <v>71</v>
      </c>
      <c r="C334" s="40"/>
      <c r="E334" s="57">
        <v>0</v>
      </c>
      <c r="F334" s="57">
        <v>0</v>
      </c>
      <c r="G334" s="57">
        <v>0</v>
      </c>
      <c r="H334" s="57">
        <v>0</v>
      </c>
      <c r="I334" s="57">
        <v>0</v>
      </c>
      <c r="J334" s="57">
        <v>0</v>
      </c>
      <c r="K334" s="113"/>
    </row>
    <row r="335" spans="1:12" x14ac:dyDescent="0.35">
      <c r="A335" s="106"/>
      <c r="B335" s="56" t="s">
        <v>72</v>
      </c>
      <c r="C335" s="40"/>
      <c r="E335" s="57">
        <v>0</v>
      </c>
      <c r="F335" s="57">
        <v>0</v>
      </c>
      <c r="G335" s="57">
        <v>0</v>
      </c>
      <c r="H335" s="57">
        <v>0</v>
      </c>
      <c r="I335" s="57">
        <v>0</v>
      </c>
      <c r="J335" s="57">
        <v>0</v>
      </c>
      <c r="K335" s="113"/>
    </row>
    <row r="336" spans="1:12" x14ac:dyDescent="0.35">
      <c r="A336" s="106"/>
      <c r="B336" s="56" t="s">
        <v>74</v>
      </c>
      <c r="C336" s="40"/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57">
        <v>0</v>
      </c>
      <c r="K336" s="113"/>
    </row>
    <row r="337" spans="1:12" x14ac:dyDescent="0.35">
      <c r="A337" s="107"/>
      <c r="B337" s="56" t="s">
        <v>75</v>
      </c>
      <c r="C337" s="40"/>
      <c r="E337" s="57">
        <v>0</v>
      </c>
      <c r="F337" s="57">
        <v>0</v>
      </c>
      <c r="G337" s="57">
        <v>0</v>
      </c>
      <c r="H337" s="57">
        <v>0</v>
      </c>
      <c r="I337" s="57">
        <v>0</v>
      </c>
      <c r="J337" s="57">
        <v>0</v>
      </c>
      <c r="K337" s="113"/>
    </row>
    <row r="338" spans="1:12" x14ac:dyDescent="0.35">
      <c r="A338" s="116"/>
      <c r="B338" s="40"/>
      <c r="C338" s="40"/>
      <c r="E338" s="115"/>
      <c r="F338" s="115"/>
      <c r="G338" s="115"/>
      <c r="H338" s="115"/>
      <c r="I338" s="115"/>
      <c r="J338" s="115"/>
      <c r="K338" s="113"/>
    </row>
    <row r="339" spans="1:12" x14ac:dyDescent="0.35">
      <c r="A339" s="114"/>
      <c r="B339" s="56" t="s">
        <v>59</v>
      </c>
      <c r="C339" s="40"/>
      <c r="E339" s="57">
        <v>0</v>
      </c>
      <c r="F339" s="57">
        <v>0</v>
      </c>
      <c r="G339" s="57">
        <v>0</v>
      </c>
      <c r="H339" s="57">
        <v>0</v>
      </c>
      <c r="I339" s="57">
        <v>0</v>
      </c>
      <c r="J339" s="57">
        <v>0</v>
      </c>
      <c r="K339" s="113"/>
      <c r="L339" s="33" t="s">
        <v>478</v>
      </c>
    </row>
    <row r="340" spans="1:12" x14ac:dyDescent="0.35">
      <c r="A340" s="54"/>
      <c r="B340" s="56" t="s">
        <v>60</v>
      </c>
      <c r="C340" s="40"/>
      <c r="E340" s="57">
        <v>0</v>
      </c>
      <c r="F340" s="57">
        <v>0</v>
      </c>
      <c r="G340" s="57">
        <v>0</v>
      </c>
      <c r="H340" s="57">
        <v>0</v>
      </c>
      <c r="I340" s="57">
        <v>0</v>
      </c>
      <c r="J340" s="57">
        <v>0</v>
      </c>
      <c r="K340" s="113"/>
    </row>
    <row r="341" spans="1:12" x14ac:dyDescent="0.35">
      <c r="A341" s="54"/>
      <c r="B341" s="56" t="s">
        <v>62</v>
      </c>
      <c r="C341" s="40"/>
      <c r="E341" s="57">
        <v>0</v>
      </c>
      <c r="F341" s="57">
        <v>0</v>
      </c>
      <c r="G341" s="57">
        <v>0</v>
      </c>
      <c r="H341" s="57">
        <v>0</v>
      </c>
      <c r="I341" s="57">
        <v>0</v>
      </c>
      <c r="J341" s="57">
        <v>0</v>
      </c>
      <c r="K341" s="113"/>
    </row>
    <row r="342" spans="1:12" x14ac:dyDescent="0.35">
      <c r="A342" s="80"/>
      <c r="B342" s="56" t="s">
        <v>63</v>
      </c>
      <c r="C342" s="40"/>
      <c r="E342" s="57">
        <v>0</v>
      </c>
      <c r="F342" s="57">
        <v>0</v>
      </c>
      <c r="G342" s="57">
        <v>0</v>
      </c>
      <c r="H342" s="57">
        <v>0</v>
      </c>
      <c r="I342" s="57">
        <v>0</v>
      </c>
      <c r="J342" s="57">
        <v>0</v>
      </c>
      <c r="K342" s="113"/>
    </row>
    <row r="343" spans="1:12" x14ac:dyDescent="0.35">
      <c r="A343" s="80"/>
      <c r="B343" s="56" t="s">
        <v>64</v>
      </c>
      <c r="C343" s="40"/>
      <c r="E343" s="57">
        <v>0</v>
      </c>
      <c r="F343" s="57">
        <v>0</v>
      </c>
      <c r="G343" s="57">
        <v>0</v>
      </c>
      <c r="H343" s="57">
        <v>0</v>
      </c>
      <c r="I343" s="57">
        <v>0</v>
      </c>
      <c r="J343" s="57">
        <v>0</v>
      </c>
      <c r="K343" s="113"/>
    </row>
    <row r="344" spans="1:12" x14ac:dyDescent="0.35">
      <c r="A344" s="102"/>
      <c r="B344" s="56" t="s">
        <v>66</v>
      </c>
      <c r="C344" s="40"/>
      <c r="E344" s="57">
        <v>0</v>
      </c>
      <c r="F344" s="57">
        <v>0</v>
      </c>
      <c r="G344" s="57">
        <v>0</v>
      </c>
      <c r="H344" s="57">
        <v>0</v>
      </c>
      <c r="I344" s="57">
        <v>0</v>
      </c>
      <c r="J344" s="57">
        <v>0</v>
      </c>
      <c r="K344" s="113"/>
    </row>
    <row r="345" spans="1:12" x14ac:dyDescent="0.35">
      <c r="A345" s="81" t="s">
        <v>355</v>
      </c>
      <c r="B345" s="56" t="s">
        <v>67</v>
      </c>
      <c r="C345" s="40"/>
      <c r="E345" s="57">
        <v>0</v>
      </c>
      <c r="F345" s="57">
        <v>0</v>
      </c>
      <c r="G345" s="57">
        <v>0</v>
      </c>
      <c r="H345" s="57">
        <v>0</v>
      </c>
      <c r="I345" s="57">
        <v>0</v>
      </c>
      <c r="J345" s="57">
        <v>0</v>
      </c>
      <c r="K345" s="113"/>
    </row>
    <row r="346" spans="1:12" x14ac:dyDescent="0.35">
      <c r="A346" s="80"/>
      <c r="B346" s="56" t="s">
        <v>68</v>
      </c>
      <c r="C346" s="40"/>
      <c r="E346" s="57">
        <v>0</v>
      </c>
      <c r="F346" s="57">
        <v>0</v>
      </c>
      <c r="G346" s="57">
        <v>0</v>
      </c>
      <c r="H346" s="57">
        <v>0</v>
      </c>
      <c r="I346" s="57">
        <v>0</v>
      </c>
      <c r="J346" s="57">
        <v>0</v>
      </c>
      <c r="K346" s="113"/>
    </row>
    <row r="347" spans="1:12" x14ac:dyDescent="0.35">
      <c r="A347" s="80"/>
      <c r="B347" s="56" t="s">
        <v>70</v>
      </c>
      <c r="C347" s="40"/>
      <c r="E347" s="57">
        <v>0</v>
      </c>
      <c r="F347" s="57">
        <v>0</v>
      </c>
      <c r="G347" s="57">
        <v>0</v>
      </c>
      <c r="H347" s="57">
        <v>0</v>
      </c>
      <c r="I347" s="57">
        <v>0</v>
      </c>
      <c r="J347" s="57">
        <v>0</v>
      </c>
      <c r="K347" s="113"/>
    </row>
    <row r="348" spans="1:12" x14ac:dyDescent="0.35">
      <c r="A348" s="80"/>
      <c r="B348" s="56" t="s">
        <v>71</v>
      </c>
      <c r="C348" s="40"/>
      <c r="E348" s="57">
        <v>0</v>
      </c>
      <c r="F348" s="57">
        <v>0</v>
      </c>
      <c r="G348" s="57">
        <v>0</v>
      </c>
      <c r="H348" s="57">
        <v>0</v>
      </c>
      <c r="I348" s="57">
        <v>0</v>
      </c>
      <c r="J348" s="57">
        <v>0</v>
      </c>
      <c r="K348" s="113"/>
    </row>
    <row r="349" spans="1:12" x14ac:dyDescent="0.35">
      <c r="A349" s="106"/>
      <c r="B349" s="56" t="s">
        <v>72</v>
      </c>
      <c r="C349" s="40"/>
      <c r="E349" s="57">
        <v>0</v>
      </c>
      <c r="F349" s="57">
        <v>0</v>
      </c>
      <c r="G349" s="57">
        <v>0</v>
      </c>
      <c r="H349" s="57">
        <v>0</v>
      </c>
      <c r="I349" s="57">
        <v>0</v>
      </c>
      <c r="J349" s="57">
        <v>0</v>
      </c>
      <c r="K349" s="113"/>
    </row>
    <row r="350" spans="1:12" x14ac:dyDescent="0.35">
      <c r="A350" s="106"/>
      <c r="B350" s="56" t="s">
        <v>74</v>
      </c>
      <c r="C350" s="40"/>
      <c r="E350" s="57">
        <v>0</v>
      </c>
      <c r="F350" s="57">
        <v>0</v>
      </c>
      <c r="G350" s="57">
        <v>0</v>
      </c>
      <c r="H350" s="57">
        <v>0</v>
      </c>
      <c r="I350" s="57">
        <v>0</v>
      </c>
      <c r="J350" s="57">
        <v>0</v>
      </c>
      <c r="K350" s="113"/>
    </row>
    <row r="351" spans="1:12" x14ac:dyDescent="0.35">
      <c r="A351" s="107"/>
      <c r="B351" s="56" t="s">
        <v>75</v>
      </c>
      <c r="C351" s="40"/>
      <c r="E351" s="57">
        <v>0</v>
      </c>
      <c r="F351" s="57">
        <v>0</v>
      </c>
      <c r="G351" s="57">
        <v>0</v>
      </c>
      <c r="H351" s="57">
        <v>0</v>
      </c>
      <c r="I351" s="57">
        <v>0</v>
      </c>
      <c r="J351" s="57">
        <v>0</v>
      </c>
      <c r="K351" s="113"/>
    </row>
    <row r="352" spans="1:12" x14ac:dyDescent="0.35">
      <c r="A352" s="116"/>
      <c r="B352" s="40"/>
      <c r="C352" s="40"/>
      <c r="E352" s="115"/>
      <c r="F352" s="115"/>
      <c r="G352" s="115"/>
      <c r="H352" s="115"/>
      <c r="I352" s="115"/>
      <c r="J352" s="115"/>
      <c r="K352" s="113"/>
    </row>
    <row r="353" spans="1:12" x14ac:dyDescent="0.35">
      <c r="A353" s="114"/>
      <c r="B353" s="56" t="s">
        <v>59</v>
      </c>
      <c r="C353" s="40"/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115"/>
      <c r="L353" s="33" t="s">
        <v>478</v>
      </c>
    </row>
    <row r="354" spans="1:12" x14ac:dyDescent="0.35">
      <c r="A354" s="54"/>
      <c r="B354" s="56" t="s">
        <v>60</v>
      </c>
      <c r="C354" s="40"/>
      <c r="E354" s="57">
        <v>0</v>
      </c>
      <c r="F354" s="57">
        <v>0</v>
      </c>
      <c r="G354" s="57">
        <v>0</v>
      </c>
      <c r="H354" s="57">
        <v>0</v>
      </c>
      <c r="I354" s="57">
        <v>0</v>
      </c>
      <c r="J354" s="57">
        <v>0</v>
      </c>
      <c r="K354" s="115"/>
    </row>
    <row r="355" spans="1:12" x14ac:dyDescent="0.35">
      <c r="A355" s="54"/>
      <c r="B355" s="56" t="s">
        <v>62</v>
      </c>
      <c r="C355" s="40"/>
      <c r="E355" s="57">
        <v>0</v>
      </c>
      <c r="F355" s="57">
        <v>0</v>
      </c>
      <c r="G355" s="57">
        <v>0</v>
      </c>
      <c r="H355" s="57">
        <v>0</v>
      </c>
      <c r="I355" s="57">
        <v>0</v>
      </c>
      <c r="J355" s="57">
        <v>0</v>
      </c>
      <c r="K355" s="115"/>
    </row>
    <row r="356" spans="1:12" x14ac:dyDescent="0.35">
      <c r="A356" s="80"/>
      <c r="B356" s="56" t="s">
        <v>63</v>
      </c>
      <c r="C356" s="40"/>
      <c r="E356" s="57">
        <v>0</v>
      </c>
      <c r="F356" s="57">
        <v>0</v>
      </c>
      <c r="G356" s="57">
        <v>0</v>
      </c>
      <c r="H356" s="57">
        <v>0</v>
      </c>
      <c r="I356" s="57">
        <v>0</v>
      </c>
      <c r="J356" s="57">
        <v>0</v>
      </c>
      <c r="K356" s="115"/>
    </row>
    <row r="357" spans="1:12" x14ac:dyDescent="0.35">
      <c r="A357" s="80"/>
      <c r="B357" s="56" t="s">
        <v>64</v>
      </c>
      <c r="C357" s="40"/>
      <c r="E357" s="57">
        <v>0</v>
      </c>
      <c r="F357" s="57">
        <v>0</v>
      </c>
      <c r="G357" s="57">
        <v>0</v>
      </c>
      <c r="H357" s="57">
        <v>0</v>
      </c>
      <c r="I357" s="57">
        <v>0</v>
      </c>
      <c r="J357" s="57">
        <v>0</v>
      </c>
      <c r="K357" s="115"/>
    </row>
    <row r="358" spans="1:12" x14ac:dyDescent="0.35">
      <c r="A358" s="102"/>
      <c r="B358" s="56" t="s">
        <v>66</v>
      </c>
      <c r="C358" s="40"/>
      <c r="E358" s="57">
        <v>0</v>
      </c>
      <c r="F358" s="57">
        <v>0</v>
      </c>
      <c r="G358" s="57">
        <v>0</v>
      </c>
      <c r="H358" s="57">
        <v>0</v>
      </c>
      <c r="I358" s="57">
        <v>0</v>
      </c>
      <c r="J358" s="57">
        <v>0</v>
      </c>
      <c r="K358" s="115"/>
    </row>
    <row r="359" spans="1:12" x14ac:dyDescent="0.35">
      <c r="A359" s="81" t="s">
        <v>356</v>
      </c>
      <c r="B359" s="56" t="s">
        <v>67</v>
      </c>
      <c r="C359" s="40"/>
      <c r="E359" s="57">
        <v>0</v>
      </c>
      <c r="F359" s="57">
        <v>0</v>
      </c>
      <c r="G359" s="57">
        <v>0</v>
      </c>
      <c r="H359" s="57">
        <v>0</v>
      </c>
      <c r="I359" s="57">
        <v>0</v>
      </c>
      <c r="J359" s="57">
        <v>0</v>
      </c>
      <c r="K359" s="115"/>
    </row>
    <row r="360" spans="1:12" x14ac:dyDescent="0.35">
      <c r="A360" s="80"/>
      <c r="B360" s="56" t="s">
        <v>68</v>
      </c>
      <c r="C360" s="40"/>
      <c r="E360" s="57">
        <v>0</v>
      </c>
      <c r="F360" s="57">
        <v>0</v>
      </c>
      <c r="G360" s="57">
        <v>0</v>
      </c>
      <c r="H360" s="57">
        <v>0</v>
      </c>
      <c r="I360" s="57">
        <v>0</v>
      </c>
      <c r="J360" s="57">
        <v>0</v>
      </c>
      <c r="K360" s="115"/>
    </row>
    <row r="361" spans="1:12" x14ac:dyDescent="0.35">
      <c r="A361" s="80"/>
      <c r="B361" s="56" t="s">
        <v>70</v>
      </c>
      <c r="C361" s="40"/>
      <c r="E361" s="57">
        <v>0</v>
      </c>
      <c r="F361" s="57">
        <v>0</v>
      </c>
      <c r="G361" s="57">
        <v>0</v>
      </c>
      <c r="H361" s="57">
        <v>0</v>
      </c>
      <c r="I361" s="57">
        <v>0</v>
      </c>
      <c r="J361" s="57">
        <v>0</v>
      </c>
      <c r="K361" s="115"/>
    </row>
    <row r="362" spans="1:12" x14ac:dyDescent="0.35">
      <c r="A362" s="80"/>
      <c r="B362" s="56" t="s">
        <v>71</v>
      </c>
      <c r="C362" s="40"/>
      <c r="E362" s="57">
        <v>0</v>
      </c>
      <c r="F362" s="57">
        <v>0</v>
      </c>
      <c r="G362" s="57">
        <v>0</v>
      </c>
      <c r="H362" s="57">
        <v>0</v>
      </c>
      <c r="I362" s="57">
        <v>0</v>
      </c>
      <c r="J362" s="57">
        <v>0</v>
      </c>
      <c r="K362" s="115"/>
    </row>
    <row r="363" spans="1:12" x14ac:dyDescent="0.35">
      <c r="A363" s="106"/>
      <c r="B363" s="56" t="s">
        <v>72</v>
      </c>
      <c r="C363" s="40"/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115"/>
    </row>
    <row r="364" spans="1:12" x14ac:dyDescent="0.35">
      <c r="A364" s="106"/>
      <c r="B364" s="56" t="s">
        <v>74</v>
      </c>
      <c r="C364" s="40"/>
      <c r="E364" s="57">
        <v>0</v>
      </c>
      <c r="F364" s="57">
        <v>0</v>
      </c>
      <c r="G364" s="57">
        <v>0</v>
      </c>
      <c r="H364" s="57">
        <v>0</v>
      </c>
      <c r="I364" s="57">
        <v>0</v>
      </c>
      <c r="J364" s="57">
        <v>0</v>
      </c>
      <c r="K364" s="115"/>
    </row>
    <row r="365" spans="1:12" x14ac:dyDescent="0.35">
      <c r="A365" s="106"/>
      <c r="B365" s="56" t="s">
        <v>75</v>
      </c>
      <c r="C365" s="40"/>
      <c r="E365" s="57">
        <v>0</v>
      </c>
      <c r="F365" s="57">
        <v>0</v>
      </c>
      <c r="G365" s="57">
        <v>0</v>
      </c>
      <c r="H365" s="57">
        <v>0</v>
      </c>
      <c r="I365" s="57">
        <v>0</v>
      </c>
      <c r="J365" s="57">
        <v>0</v>
      </c>
      <c r="K365" s="115"/>
    </row>
    <row r="366" spans="1:12" x14ac:dyDescent="0.35">
      <c r="A366" s="117"/>
      <c r="B366" s="56" t="s">
        <v>149</v>
      </c>
      <c r="E366" s="57">
        <v>0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115"/>
    </row>
    <row r="367" spans="1:12" x14ac:dyDescent="0.35">
      <c r="A367" s="116"/>
      <c r="B367" s="40"/>
      <c r="C367" s="40"/>
      <c r="E367" s="115"/>
      <c r="F367" s="115"/>
      <c r="G367" s="115"/>
      <c r="H367" s="115"/>
      <c r="I367" s="115"/>
      <c r="J367" s="115"/>
      <c r="K367" s="115"/>
    </row>
    <row r="368" spans="1:12" ht="15" thickBot="1" x14ac:dyDescent="0.4">
      <c r="K368" s="115"/>
    </row>
    <row r="369" spans="1:28" s="27" customFormat="1" ht="15" thickBot="1" x14ac:dyDescent="0.35">
      <c r="A369" s="69" t="s">
        <v>150</v>
      </c>
      <c r="B369" s="70"/>
      <c r="C369" s="70"/>
      <c r="D369" s="70"/>
      <c r="E369" s="70"/>
      <c r="F369" s="70"/>
      <c r="G369" s="70"/>
      <c r="H369" s="70"/>
      <c r="I369" s="70"/>
      <c r="J369" s="71"/>
      <c r="K369" s="115"/>
      <c r="L369" s="26"/>
      <c r="M369" s="12"/>
      <c r="N369" s="89" t="s">
        <v>151</v>
      </c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s="27" customFormat="1" x14ac:dyDescent="0.35">
      <c r="A370" s="49"/>
      <c r="B370" s="10"/>
      <c r="C370" s="10"/>
      <c r="D370" s="83" t="s">
        <v>113</v>
      </c>
      <c r="E370" s="10"/>
      <c r="F370" s="10"/>
      <c r="G370" s="10"/>
      <c r="H370" s="10"/>
      <c r="I370" s="10"/>
      <c r="J370" s="10"/>
      <c r="K370" s="115"/>
      <c r="L370" s="26"/>
      <c r="M370" s="12"/>
      <c r="N370" s="34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x14ac:dyDescent="0.35">
      <c r="A371" s="78"/>
      <c r="B371" s="39" t="s">
        <v>123</v>
      </c>
      <c r="C371" s="40"/>
      <c r="D371" s="83"/>
      <c r="E371" s="53">
        <f>Q371*E$12</f>
        <v>44.269542369193289</v>
      </c>
      <c r="F371" s="53">
        <f t="shared" ref="F371:J384" si="23">R371*F$12</f>
        <v>44.002061416258016</v>
      </c>
      <c r="G371" s="53">
        <f t="shared" si="23"/>
        <v>44.281343654107175</v>
      </c>
      <c r="H371" s="53">
        <f t="shared" si="23"/>
        <v>44.257879874317013</v>
      </c>
      <c r="I371" s="53">
        <f t="shared" si="23"/>
        <v>44.234428527504633</v>
      </c>
      <c r="J371" s="53">
        <f t="shared" si="23"/>
        <v>44.210989607082062</v>
      </c>
      <c r="K371" s="115"/>
      <c r="L371" s="33" t="s">
        <v>492</v>
      </c>
      <c r="N371" s="2"/>
      <c r="O371" s="56" t="s">
        <v>123</v>
      </c>
      <c r="P371" s="12"/>
      <c r="Q371" s="53">
        <v>40.813512523649592</v>
      </c>
      <c r="R371" s="53">
        <v>40.813512523649592</v>
      </c>
      <c r="S371" s="53">
        <v>40.813512523649592</v>
      </c>
      <c r="T371" s="53">
        <v>40.813512523649592</v>
      </c>
      <c r="U371" s="53">
        <v>40.813512523649592</v>
      </c>
      <c r="V371" s="53">
        <v>40.813512523649592</v>
      </c>
    </row>
    <row r="372" spans="1:28" x14ac:dyDescent="0.35">
      <c r="A372" s="54"/>
      <c r="B372" s="39" t="s">
        <v>124</v>
      </c>
      <c r="C372" s="40"/>
      <c r="E372" s="53">
        <f t="shared" ref="E372:E384" si="24">Q372*E$12</f>
        <v>47.011799320599671</v>
      </c>
      <c r="F372" s="53">
        <f t="shared" si="23"/>
        <v>46.727749379974433</v>
      </c>
      <c r="G372" s="53">
        <f t="shared" si="23"/>
        <v>47.024331630815794</v>
      </c>
      <c r="H372" s="53">
        <f t="shared" si="23"/>
        <v>46.999414397707795</v>
      </c>
      <c r="I372" s="53">
        <f t="shared" si="23"/>
        <v>46.974510367732812</v>
      </c>
      <c r="J372" s="53">
        <f t="shared" si="23"/>
        <v>46.949619533894776</v>
      </c>
      <c r="K372" s="115"/>
      <c r="L372" s="33"/>
      <c r="N372" s="2"/>
      <c r="O372" s="56" t="s">
        <v>124</v>
      </c>
      <c r="P372" s="12"/>
      <c r="Q372" s="53">
        <v>43.341687255972424</v>
      </c>
      <c r="R372" s="53">
        <v>43.341687255972424</v>
      </c>
      <c r="S372" s="53">
        <v>43.341687255972424</v>
      </c>
      <c r="T372" s="53">
        <v>43.341687255972424</v>
      </c>
      <c r="U372" s="53">
        <v>43.341687255972424</v>
      </c>
      <c r="V372" s="53">
        <v>43.341687255972424</v>
      </c>
    </row>
    <row r="373" spans="1:28" x14ac:dyDescent="0.35">
      <c r="A373" s="54"/>
      <c r="B373" s="39" t="s">
        <v>125</v>
      </c>
      <c r="C373" s="40"/>
      <c r="E373" s="53">
        <f t="shared" si="24"/>
        <v>49.229370158797273</v>
      </c>
      <c r="F373" s="53">
        <f t="shared" si="23"/>
        <v>48.931921435865782</v>
      </c>
      <c r="G373" s="53">
        <f t="shared" si="23"/>
        <v>49.242493624554612</v>
      </c>
      <c r="H373" s="53">
        <f t="shared" si="23"/>
        <v>49.216401032700347</v>
      </c>
      <c r="I373" s="53">
        <f t="shared" si="23"/>
        <v>49.190322266777706</v>
      </c>
      <c r="J373" s="53">
        <f t="shared" si="23"/>
        <v>49.164257319460596</v>
      </c>
      <c r="K373" s="115"/>
      <c r="L373" s="33"/>
      <c r="N373" s="2"/>
      <c r="O373" s="56" t="s">
        <v>125</v>
      </c>
      <c r="P373" s="12"/>
      <c r="Q373" s="53">
        <v>45.386137013823117</v>
      </c>
      <c r="R373" s="53">
        <v>45.386137013823117</v>
      </c>
      <c r="S373" s="53">
        <v>45.386137013823117</v>
      </c>
      <c r="T373" s="53">
        <v>45.386137013823117</v>
      </c>
      <c r="U373" s="53">
        <v>45.386137013823117</v>
      </c>
      <c r="V373" s="53">
        <v>45.386137013823117</v>
      </c>
    </row>
    <row r="374" spans="1:28" x14ac:dyDescent="0.35">
      <c r="A374" s="80"/>
      <c r="B374" s="39" t="s">
        <v>126</v>
      </c>
      <c r="C374" s="40"/>
      <c r="E374" s="53">
        <f t="shared" si="24"/>
        <v>51.452824080544382</v>
      </c>
      <c r="F374" s="53">
        <f t="shared" si="23"/>
        <v>51.141941029134024</v>
      </c>
      <c r="G374" s="53">
        <f t="shared" si="23"/>
        <v>51.466540270143419</v>
      </c>
      <c r="H374" s="53">
        <f t="shared" si="23"/>
        <v>51.43926920138604</v>
      </c>
      <c r="I374" s="53">
        <f t="shared" si="23"/>
        <v>51.412012583011126</v>
      </c>
      <c r="J374" s="53">
        <f t="shared" si="23"/>
        <v>51.384770407361721</v>
      </c>
      <c r="K374" s="115"/>
      <c r="L374" s="33"/>
      <c r="N374" s="2"/>
      <c r="O374" s="56" t="s">
        <v>126</v>
      </c>
      <c r="P374" s="12"/>
      <c r="Q374" s="53">
        <v>47.436010575293068</v>
      </c>
      <c r="R374" s="53">
        <v>47.436010575293068</v>
      </c>
      <c r="S374" s="53">
        <v>47.436010575293068</v>
      </c>
      <c r="T374" s="53">
        <v>47.436010575293068</v>
      </c>
      <c r="U374" s="53">
        <v>47.436010575293068</v>
      </c>
      <c r="V374" s="53">
        <v>47.436010575293068</v>
      </c>
    </row>
    <row r="375" spans="1:28" x14ac:dyDescent="0.35">
      <c r="A375" s="80"/>
      <c r="B375" s="39" t="s">
        <v>127</v>
      </c>
      <c r="C375" s="40"/>
      <c r="E375" s="53">
        <f t="shared" si="24"/>
        <v>54.470369847948277</v>
      </c>
      <c r="F375" s="53">
        <f t="shared" si="23"/>
        <v>54.14125448659761</v>
      </c>
      <c r="G375" s="53">
        <f t="shared" si="23"/>
        <v>54.484890448784384</v>
      </c>
      <c r="H375" s="53">
        <f t="shared" si="23"/>
        <v>54.456020017901182</v>
      </c>
      <c r="I375" s="53">
        <f t="shared" si="23"/>
        <v>54.427164884869775</v>
      </c>
      <c r="J375" s="53">
        <f t="shared" si="23"/>
        <v>54.398325041584144</v>
      </c>
      <c r="K375" s="115"/>
      <c r="L375" s="33"/>
      <c r="N375" s="2"/>
      <c r="O375" s="56" t="s">
        <v>127</v>
      </c>
      <c r="P375" s="12"/>
      <c r="Q375" s="53">
        <v>50.217982906100993</v>
      </c>
      <c r="R375" s="53">
        <v>50.217982906100993</v>
      </c>
      <c r="S375" s="53">
        <v>50.217982906100993</v>
      </c>
      <c r="T375" s="53">
        <v>50.217982906100993</v>
      </c>
      <c r="U375" s="53">
        <v>50.217982906100993</v>
      </c>
      <c r="V375" s="53">
        <v>50.217982906100993</v>
      </c>
    </row>
    <row r="376" spans="1:28" x14ac:dyDescent="0.35">
      <c r="A376" s="102"/>
      <c r="B376" s="39" t="s">
        <v>128</v>
      </c>
      <c r="C376" s="40"/>
      <c r="E376" s="53">
        <f t="shared" si="24"/>
        <v>62.540691796915489</v>
      </c>
      <c r="F376" s="53">
        <f t="shared" si="23"/>
        <v>62.162814752252139</v>
      </c>
      <c r="G376" s="53">
        <f t="shared" si="23"/>
        <v>62.557363767826139</v>
      </c>
      <c r="H376" s="53">
        <f t="shared" si="23"/>
        <v>62.524215898168727</v>
      </c>
      <c r="I376" s="53">
        <f t="shared" si="23"/>
        <v>62.491085592890578</v>
      </c>
      <c r="J376" s="53">
        <f t="shared" si="23"/>
        <v>62.457972842684676</v>
      </c>
      <c r="K376" s="115"/>
      <c r="L376" s="33"/>
      <c r="N376" s="2"/>
      <c r="O376" s="56" t="s">
        <v>128</v>
      </c>
      <c r="P376" s="12"/>
      <c r="Q376" s="53">
        <v>57.65827183403146</v>
      </c>
      <c r="R376" s="53">
        <v>57.65827183403146</v>
      </c>
      <c r="S376" s="53">
        <v>57.65827183403146</v>
      </c>
      <c r="T376" s="53">
        <v>57.65827183403146</v>
      </c>
      <c r="U376" s="53">
        <v>57.65827183403146</v>
      </c>
      <c r="V376" s="53">
        <v>57.65827183403146</v>
      </c>
    </row>
    <row r="377" spans="1:28" x14ac:dyDescent="0.35">
      <c r="A377" s="81" t="s">
        <v>129</v>
      </c>
      <c r="B377" s="39" t="s">
        <v>130</v>
      </c>
      <c r="C377" s="40"/>
      <c r="E377" s="53">
        <f t="shared" si="24"/>
        <v>78.134306307505511</v>
      </c>
      <c r="F377" s="53">
        <f t="shared" si="23"/>
        <v>77.662211101872415</v>
      </c>
      <c r="G377" s="53">
        <f t="shared" si="23"/>
        <v>78.155135192579451</v>
      </c>
      <c r="H377" s="53">
        <f t="shared" si="23"/>
        <v>78.113722382346012</v>
      </c>
      <c r="I377" s="53">
        <f t="shared" si="23"/>
        <v>78.072331515915081</v>
      </c>
      <c r="J377" s="53">
        <f t="shared" si="23"/>
        <v>78.030962581659082</v>
      </c>
      <c r="K377" s="115"/>
      <c r="N377" s="34" t="s">
        <v>152</v>
      </c>
      <c r="O377" s="56" t="s">
        <v>130</v>
      </c>
      <c r="P377" s="12"/>
      <c r="Q377" s="53">
        <v>72.034525733593227</v>
      </c>
      <c r="R377" s="53">
        <v>72.034525733593227</v>
      </c>
      <c r="S377" s="53">
        <v>72.034525733593227</v>
      </c>
      <c r="T377" s="53">
        <v>72.034525733593227</v>
      </c>
      <c r="U377" s="53">
        <v>72.034525733593227</v>
      </c>
      <c r="V377" s="53">
        <v>72.034525733593227</v>
      </c>
    </row>
    <row r="378" spans="1:28" x14ac:dyDescent="0.35">
      <c r="A378" s="80"/>
      <c r="B378" s="39" t="s">
        <v>131</v>
      </c>
      <c r="C378" s="40"/>
      <c r="E378" s="53">
        <f t="shared" si="24"/>
        <v>84.68703886267636</v>
      </c>
      <c r="F378" s="53">
        <f t="shared" si="23"/>
        <v>84.175351398926608</v>
      </c>
      <c r="G378" s="53">
        <f t="shared" si="23"/>
        <v>84.709614561918897</v>
      </c>
      <c r="H378" s="53">
        <f t="shared" si="23"/>
        <v>84.664728666908204</v>
      </c>
      <c r="I378" s="53">
        <f t="shared" si="23"/>
        <v>84.619866556016731</v>
      </c>
      <c r="J378" s="53">
        <f t="shared" si="23"/>
        <v>84.575028216641726</v>
      </c>
      <c r="K378" s="115"/>
      <c r="N378" s="2"/>
      <c r="O378" s="56" t="s">
        <v>131</v>
      </c>
      <c r="P378" s="12"/>
      <c r="Q378" s="118">
        <v>78.075700272381781</v>
      </c>
      <c r="R378" s="118">
        <v>78.075700272381781</v>
      </c>
      <c r="S378" s="118">
        <v>78.075700272381781</v>
      </c>
      <c r="T378" s="118">
        <v>78.075700272381781</v>
      </c>
      <c r="U378" s="118">
        <v>78.075700272381781</v>
      </c>
      <c r="V378" s="118">
        <v>78.075700272381781</v>
      </c>
    </row>
    <row r="379" spans="1:28" x14ac:dyDescent="0.35">
      <c r="A379" s="80"/>
      <c r="B379" s="39" t="s">
        <v>132</v>
      </c>
      <c r="C379" s="40"/>
      <c r="E379" s="53">
        <f t="shared" si="24"/>
        <v>103.12763390065308</v>
      </c>
      <c r="F379" s="53">
        <f t="shared" si="23"/>
        <v>102.50452653804112</v>
      </c>
      <c r="G379" s="53">
        <f t="shared" si="23"/>
        <v>103.15512545635985</v>
      </c>
      <c r="H379" s="53">
        <f t="shared" si="23"/>
        <v>103.10046566177817</v>
      </c>
      <c r="I379" s="53">
        <f t="shared" si="23"/>
        <v>103.04583483030549</v>
      </c>
      <c r="J379" s="53">
        <f t="shared" si="23"/>
        <v>102.99123294659486</v>
      </c>
      <c r="K379" s="115"/>
      <c r="N379" s="2"/>
      <c r="O379" s="56" t="s">
        <v>132</v>
      </c>
      <c r="P379" s="12"/>
      <c r="Q379" s="53">
        <v>95.076676931443828</v>
      </c>
      <c r="R379" s="53">
        <v>95.076676931443828</v>
      </c>
      <c r="S379" s="53">
        <v>95.076676931443828</v>
      </c>
      <c r="T379" s="53">
        <v>95.076676931443828</v>
      </c>
      <c r="U379" s="53">
        <v>95.076676931443828</v>
      </c>
      <c r="V379" s="53">
        <v>95.076676931443828</v>
      </c>
    </row>
    <row r="380" spans="1:28" x14ac:dyDescent="0.35">
      <c r="A380" s="80"/>
      <c r="B380" s="39" t="s">
        <v>133</v>
      </c>
      <c r="C380" s="40"/>
      <c r="E380" s="53">
        <f t="shared" si="24"/>
        <v>131.49733838834291</v>
      </c>
      <c r="F380" s="53">
        <f t="shared" si="23"/>
        <v>130.70281846565581</v>
      </c>
      <c r="G380" s="53">
        <f t="shared" si="23"/>
        <v>131.53239268239449</v>
      </c>
      <c r="H380" s="53">
        <f t="shared" si="23"/>
        <v>131.46269635336526</v>
      </c>
      <c r="I380" s="53">
        <f t="shared" si="23"/>
        <v>131.39303695499763</v>
      </c>
      <c r="J380" s="53">
        <f t="shared" si="23"/>
        <v>131.32341446772273</v>
      </c>
      <c r="K380" s="115"/>
      <c r="N380" s="2"/>
      <c r="O380" s="56" t="s">
        <v>133</v>
      </c>
      <c r="P380" s="12"/>
      <c r="Q380" s="53">
        <v>121.23161839761799</v>
      </c>
      <c r="R380" s="53">
        <v>121.23161839761799</v>
      </c>
      <c r="S380" s="53">
        <v>121.23161839761799</v>
      </c>
      <c r="T380" s="53">
        <v>121.23161839761799</v>
      </c>
      <c r="U380" s="53">
        <v>121.23161839761799</v>
      </c>
      <c r="V380" s="53">
        <v>121.23161839761799</v>
      </c>
    </row>
    <row r="381" spans="1:28" x14ac:dyDescent="0.35">
      <c r="A381" s="106"/>
      <c r="B381" s="39" t="s">
        <v>134</v>
      </c>
      <c r="C381" s="40"/>
      <c r="E381" s="53">
        <f t="shared" si="24"/>
        <v>151.42613445313467</v>
      </c>
      <c r="F381" s="53">
        <f t="shared" si="23"/>
        <v>150.51120277380892</v>
      </c>
      <c r="G381" s="53">
        <f t="shared" si="23"/>
        <v>151.46650132526509</v>
      </c>
      <c r="H381" s="53">
        <f t="shared" si="23"/>
        <v>151.3862423191147</v>
      </c>
      <c r="I381" s="53">
        <f t="shared" si="23"/>
        <v>151.3060258405728</v>
      </c>
      <c r="J381" s="53">
        <f t="shared" si="23"/>
        <v>151.22585186710489</v>
      </c>
      <c r="K381" s="115"/>
      <c r="N381" s="2"/>
      <c r="O381" s="56" t="s">
        <v>134</v>
      </c>
      <c r="P381" s="12"/>
      <c r="Q381" s="53">
        <v>139.6046153666955</v>
      </c>
      <c r="R381" s="53">
        <v>139.6046153666955</v>
      </c>
      <c r="S381" s="53">
        <v>139.6046153666955</v>
      </c>
      <c r="T381" s="53">
        <v>139.6046153666955</v>
      </c>
      <c r="U381" s="53">
        <v>139.6046153666955</v>
      </c>
      <c r="V381" s="53">
        <v>139.6046153666955</v>
      </c>
    </row>
    <row r="382" spans="1:28" x14ac:dyDescent="0.35">
      <c r="A382" s="106"/>
      <c r="B382" s="39" t="s">
        <v>135</v>
      </c>
      <c r="C382" s="40"/>
      <c r="E382" s="53">
        <f t="shared" si="24"/>
        <v>176.09596458643662</v>
      </c>
      <c r="F382" s="53">
        <f t="shared" si="23"/>
        <v>175.03197535377601</v>
      </c>
      <c r="G382" s="53">
        <f t="shared" si="23"/>
        <v>176.14290789190247</v>
      </c>
      <c r="H382" s="53">
        <f t="shared" si="23"/>
        <v>176.04957336179746</v>
      </c>
      <c r="I382" s="53">
        <f t="shared" si="23"/>
        <v>175.95628828775409</v>
      </c>
      <c r="J382" s="53">
        <f t="shared" si="23"/>
        <v>175.86305264356659</v>
      </c>
      <c r="K382" s="115"/>
      <c r="N382" s="2"/>
      <c r="O382" s="56" t="s">
        <v>135</v>
      </c>
      <c r="P382" s="12"/>
      <c r="Q382" s="53">
        <v>162.34852386940668</v>
      </c>
      <c r="R382" s="53">
        <v>162.34852386940668</v>
      </c>
      <c r="S382" s="53">
        <v>162.34852386940668</v>
      </c>
      <c r="T382" s="53">
        <v>162.34852386940668</v>
      </c>
      <c r="U382" s="53">
        <v>162.34852386940668</v>
      </c>
      <c r="V382" s="53">
        <v>162.34852386940668</v>
      </c>
    </row>
    <row r="383" spans="1:28" x14ac:dyDescent="0.35">
      <c r="A383" s="106"/>
      <c r="B383" s="39" t="s">
        <v>136</v>
      </c>
      <c r="C383" s="40"/>
      <c r="E383" s="53">
        <f t="shared" si="24"/>
        <v>206.3009233389823</v>
      </c>
      <c r="F383" s="53">
        <f t="shared" si="23"/>
        <v>205.05443275848475</v>
      </c>
      <c r="G383" s="53">
        <f t="shared" si="23"/>
        <v>206.3559186211566</v>
      </c>
      <c r="H383" s="53">
        <f t="shared" si="23"/>
        <v>206.24657483360704</v>
      </c>
      <c r="I383" s="53">
        <f t="shared" si="23"/>
        <v>206.13728898509774</v>
      </c>
      <c r="J383" s="53">
        <f t="shared" si="23"/>
        <v>206.02806104492797</v>
      </c>
      <c r="K383" s="115"/>
      <c r="N383" s="2"/>
      <c r="O383" s="56" t="s">
        <v>136</v>
      </c>
      <c r="P383" s="12"/>
      <c r="Q383" s="53">
        <v>190.19544516898654</v>
      </c>
      <c r="R383" s="53">
        <v>190.19544516898654</v>
      </c>
      <c r="S383" s="53">
        <v>190.19544516898654</v>
      </c>
      <c r="T383" s="53">
        <v>190.19544516898654</v>
      </c>
      <c r="U383" s="53">
        <v>190.19544516898654</v>
      </c>
      <c r="V383" s="53">
        <v>190.19544516898654</v>
      </c>
    </row>
    <row r="384" spans="1:28" x14ac:dyDescent="0.35">
      <c r="A384" s="107"/>
      <c r="B384" s="39" t="s">
        <v>137</v>
      </c>
      <c r="C384" s="40"/>
      <c r="E384" s="53">
        <f t="shared" si="24"/>
        <v>314.56234516847275</v>
      </c>
      <c r="F384" s="53">
        <f t="shared" si="23"/>
        <v>312.66172837100237</v>
      </c>
      <c r="G384" s="53">
        <f t="shared" si="23"/>
        <v>314.64620056113876</v>
      </c>
      <c r="H384" s="53">
        <f t="shared" si="23"/>
        <v>314.47947596444521</v>
      </c>
      <c r="I384" s="53">
        <f t="shared" si="23"/>
        <v>314.31283971171104</v>
      </c>
      <c r="J384" s="53">
        <f t="shared" si="23"/>
        <v>314.14629175612447</v>
      </c>
      <c r="K384" s="115"/>
      <c r="N384" s="2"/>
      <c r="O384" s="56" t="s">
        <v>137</v>
      </c>
      <c r="P384" s="12"/>
      <c r="Q384" s="53">
        <v>290.0051260285029</v>
      </c>
      <c r="R384" s="53">
        <v>290.0051260285029</v>
      </c>
      <c r="S384" s="53">
        <v>290.0051260285029</v>
      </c>
      <c r="T384" s="53">
        <v>290.0051260285029</v>
      </c>
      <c r="U384" s="53">
        <v>290.0051260285029</v>
      </c>
      <c r="V384" s="53">
        <v>290.0051260285029</v>
      </c>
    </row>
    <row r="385" spans="1:22" x14ac:dyDescent="0.35">
      <c r="K385" s="115"/>
      <c r="P385" s="12"/>
    </row>
    <row r="386" spans="1:22" x14ac:dyDescent="0.35">
      <c r="A386" s="78"/>
      <c r="B386" s="39" t="s">
        <v>123</v>
      </c>
      <c r="C386" s="40"/>
      <c r="E386" s="118">
        <f>Q386*E$12</f>
        <v>73.32666198260803</v>
      </c>
      <c r="F386" s="118">
        <f t="shared" ref="F386:J399" si="25">R386*F$12</f>
        <v>72.883615039427539</v>
      </c>
      <c r="G386" s="118">
        <f t="shared" si="25"/>
        <v>73.346209255598211</v>
      </c>
      <c r="H386" s="118">
        <f t="shared" si="25"/>
        <v>73.30734459702191</v>
      </c>
      <c r="I386" s="118">
        <f t="shared" si="25"/>
        <v>73.268500532034579</v>
      </c>
      <c r="J386" s="118">
        <f t="shared" si="25"/>
        <v>73.229677049724117</v>
      </c>
      <c r="K386" s="115"/>
      <c r="L386" s="33"/>
      <c r="O386" s="56" t="s">
        <v>123</v>
      </c>
      <c r="P386" s="12"/>
      <c r="Q386" s="118">
        <v>67.602204065863461</v>
      </c>
      <c r="R386" s="118">
        <v>67.602204065863461</v>
      </c>
      <c r="S386" s="118">
        <v>67.602204065863461</v>
      </c>
      <c r="T386" s="118">
        <v>67.602204065863461</v>
      </c>
      <c r="U386" s="118">
        <v>67.602204065863461</v>
      </c>
      <c r="V386" s="118">
        <v>67.602204065863461</v>
      </c>
    </row>
    <row r="387" spans="1:22" x14ac:dyDescent="0.35">
      <c r="A387" s="54"/>
      <c r="B387" s="39" t="s">
        <v>124</v>
      </c>
      <c r="C387" s="40"/>
      <c r="E387" s="118">
        <f t="shared" ref="E387:E399" si="26">Q387*E$12</f>
        <v>76.054175580534817</v>
      </c>
      <c r="F387" s="118">
        <f t="shared" si="25"/>
        <v>75.594648730464087</v>
      </c>
      <c r="G387" s="118">
        <f t="shared" si="25"/>
        <v>76.074449948573928</v>
      </c>
      <c r="H387" s="118">
        <f t="shared" si="25"/>
        <v>76.034139650964306</v>
      </c>
      <c r="I387" s="118">
        <f t="shared" si="25"/>
        <v>75.993850712958263</v>
      </c>
      <c r="J387" s="118">
        <f t="shared" si="25"/>
        <v>75.953583123237777</v>
      </c>
      <c r="K387" s="115"/>
      <c r="L387" s="33"/>
      <c r="O387" s="56" t="s">
        <v>124</v>
      </c>
      <c r="P387" s="12"/>
      <c r="Q387" s="53">
        <v>70.116786427231517</v>
      </c>
      <c r="R387" s="53">
        <v>70.116786427231517</v>
      </c>
      <c r="S387" s="53">
        <v>70.116786427231517</v>
      </c>
      <c r="T387" s="53">
        <v>70.116786427231517</v>
      </c>
      <c r="U387" s="53">
        <v>70.116786427231517</v>
      </c>
      <c r="V387" s="53">
        <v>70.116786427231517</v>
      </c>
    </row>
    <row r="388" spans="1:22" x14ac:dyDescent="0.35">
      <c r="A388" s="54"/>
      <c r="B388" s="39" t="s">
        <v>125</v>
      </c>
      <c r="C388" s="40"/>
      <c r="E388" s="118">
        <f t="shared" si="26"/>
        <v>78.592671712873866</v>
      </c>
      <c r="F388" s="118">
        <f t="shared" si="25"/>
        <v>78.117807018132467</v>
      </c>
      <c r="G388" s="118">
        <f t="shared" si="25"/>
        <v>78.613622788068895</v>
      </c>
      <c r="H388" s="118">
        <f t="shared" si="25"/>
        <v>78.571967034620798</v>
      </c>
      <c r="I388" s="118">
        <f t="shared" si="25"/>
        <v>78.530333353705842</v>
      </c>
      <c r="J388" s="118">
        <f t="shared" si="25"/>
        <v>78.488721733628267</v>
      </c>
      <c r="K388" s="115"/>
      <c r="L388" s="33"/>
      <c r="O388" s="56" t="s">
        <v>125</v>
      </c>
      <c r="P388" s="12"/>
      <c r="Q388" s="53">
        <v>72.457107518071467</v>
      </c>
      <c r="R388" s="53">
        <v>72.457107518071467</v>
      </c>
      <c r="S388" s="53">
        <v>72.457107518071467</v>
      </c>
      <c r="T388" s="53">
        <v>72.457107518071467</v>
      </c>
      <c r="U388" s="53">
        <v>72.457107518071467</v>
      </c>
      <c r="V388" s="53">
        <v>72.457107518071467</v>
      </c>
    </row>
    <row r="389" spans="1:22" x14ac:dyDescent="0.35">
      <c r="A389" s="80"/>
      <c r="B389" s="39" t="s">
        <v>126</v>
      </c>
      <c r="C389" s="40"/>
      <c r="E389" s="118">
        <f t="shared" si="26"/>
        <v>81.348895752895302</v>
      </c>
      <c r="F389" s="118">
        <f t="shared" si="25"/>
        <v>80.857377679933279</v>
      </c>
      <c r="G389" s="118">
        <f t="shared" si="25"/>
        <v>81.370581576710762</v>
      </c>
      <c r="H389" s="118">
        <f t="shared" si="25"/>
        <v>81.327464967096859</v>
      </c>
      <c r="I389" s="118">
        <f t="shared" si="25"/>
        <v>81.284371204093958</v>
      </c>
      <c r="J389" s="118">
        <f t="shared" si="25"/>
        <v>81.241300275596103</v>
      </c>
      <c r="K389" s="115"/>
      <c r="L389" s="33"/>
      <c r="O389" s="56" t="s">
        <v>126</v>
      </c>
      <c r="P389" s="12"/>
      <c r="Q389" s="53">
        <v>74.998158957846016</v>
      </c>
      <c r="R389" s="53">
        <v>74.998158957846016</v>
      </c>
      <c r="S389" s="53">
        <v>74.998158957846016</v>
      </c>
      <c r="T389" s="53">
        <v>74.998158957846016</v>
      </c>
      <c r="U389" s="53">
        <v>74.998158957846016</v>
      </c>
      <c r="V389" s="53">
        <v>74.998158957846016</v>
      </c>
    </row>
    <row r="390" spans="1:22" x14ac:dyDescent="0.35">
      <c r="A390" s="80"/>
      <c r="B390" s="39" t="s">
        <v>127</v>
      </c>
      <c r="C390" s="40"/>
      <c r="E390" s="118">
        <f t="shared" si="26"/>
        <v>85.338789978629237</v>
      </c>
      <c r="F390" s="118">
        <f t="shared" si="25"/>
        <v>84.82316457018338</v>
      </c>
      <c r="G390" s="118">
        <f t="shared" si="25"/>
        <v>85.361539420363798</v>
      </c>
      <c r="H390" s="118">
        <f t="shared" si="25"/>
        <v>85.316308083682742</v>
      </c>
      <c r="I390" s="118">
        <f t="shared" si="25"/>
        <v>85.271100714163367</v>
      </c>
      <c r="J390" s="118">
        <f t="shared" si="25"/>
        <v>85.225917299105987</v>
      </c>
      <c r="K390" s="115"/>
      <c r="L390" s="33"/>
      <c r="O390" s="56" t="s">
        <v>127</v>
      </c>
      <c r="P390" s="12"/>
      <c r="Q390" s="53">
        <v>78.676570552706977</v>
      </c>
      <c r="R390" s="53">
        <v>78.676570552706977</v>
      </c>
      <c r="S390" s="53">
        <v>78.676570552706977</v>
      </c>
      <c r="T390" s="53">
        <v>78.676570552706977</v>
      </c>
      <c r="U390" s="53">
        <v>78.676570552706977</v>
      </c>
      <c r="V390" s="53">
        <v>78.676570552706977</v>
      </c>
    </row>
    <row r="391" spans="1:22" x14ac:dyDescent="0.35">
      <c r="A391" s="102"/>
      <c r="B391" s="39" t="s">
        <v>128</v>
      </c>
      <c r="C391" s="40"/>
      <c r="E391" s="118">
        <f t="shared" si="26"/>
        <v>96.915204782326299</v>
      </c>
      <c r="F391" s="118">
        <f t="shared" si="25"/>
        <v>96.329633530812018</v>
      </c>
      <c r="G391" s="118">
        <f t="shared" si="25"/>
        <v>96.941040241265213</v>
      </c>
      <c r="H391" s="118">
        <f t="shared" si="25"/>
        <v>96.88967316354919</v>
      </c>
      <c r="I391" s="118">
        <f t="shared" si="25"/>
        <v>96.838333304198756</v>
      </c>
      <c r="J391" s="118">
        <f t="shared" si="25"/>
        <v>96.78702064879144</v>
      </c>
      <c r="K391" s="115"/>
      <c r="L391" s="33"/>
      <c r="O391" s="56" t="s">
        <v>128</v>
      </c>
      <c r="P391" s="12"/>
      <c r="Q391" s="53">
        <v>89.349239057598567</v>
      </c>
      <c r="R391" s="53">
        <v>89.349239057598567</v>
      </c>
      <c r="S391" s="53">
        <v>89.349239057598567</v>
      </c>
      <c r="T391" s="53">
        <v>89.349239057598567</v>
      </c>
      <c r="U391" s="53">
        <v>89.349239057598567</v>
      </c>
      <c r="V391" s="53">
        <v>89.349239057598567</v>
      </c>
    </row>
    <row r="392" spans="1:22" x14ac:dyDescent="0.35">
      <c r="A392" s="81" t="s">
        <v>138</v>
      </c>
      <c r="B392" s="39" t="s">
        <v>130</v>
      </c>
      <c r="C392" s="40"/>
      <c r="E392" s="118">
        <f t="shared" si="26"/>
        <v>121.10324049283915</v>
      </c>
      <c r="F392" s="118">
        <f t="shared" si="25"/>
        <v>120.37152273753848</v>
      </c>
      <c r="G392" s="118">
        <f t="shared" si="25"/>
        <v>121.13552394933237</v>
      </c>
      <c r="H392" s="118">
        <f t="shared" si="25"/>
        <v>121.07133670874376</v>
      </c>
      <c r="I392" s="118">
        <f t="shared" si="25"/>
        <v>121.00718347966324</v>
      </c>
      <c r="J392" s="118">
        <f t="shared" si="25"/>
        <v>120.94306424406884</v>
      </c>
      <c r="K392" s="115"/>
      <c r="N392" s="34" t="s">
        <v>153</v>
      </c>
      <c r="O392" s="56" t="s">
        <v>130</v>
      </c>
      <c r="P392" s="12"/>
      <c r="Q392" s="53">
        <v>111.64896581240868</v>
      </c>
      <c r="R392" s="53">
        <v>111.64896581240868</v>
      </c>
      <c r="S392" s="53">
        <v>111.64896581240868</v>
      </c>
      <c r="T392" s="53">
        <v>111.64896581240868</v>
      </c>
      <c r="U392" s="53">
        <v>111.64896581240868</v>
      </c>
      <c r="V392" s="53">
        <v>111.64896581240868</v>
      </c>
    </row>
    <row r="393" spans="1:22" x14ac:dyDescent="0.35">
      <c r="A393" s="80"/>
      <c r="B393" s="39" t="s">
        <v>131</v>
      </c>
      <c r="C393" s="40"/>
      <c r="E393" s="118">
        <f t="shared" si="26"/>
        <v>131.58430882636972</v>
      </c>
      <c r="F393" s="118">
        <f t="shared" si="25"/>
        <v>130.78926341969529</v>
      </c>
      <c r="G393" s="118">
        <f t="shared" si="25"/>
        <v>131.61938630482445</v>
      </c>
      <c r="H393" s="118">
        <f t="shared" si="25"/>
        <v>131.54964387965109</v>
      </c>
      <c r="I393" s="118">
        <f t="shared" si="25"/>
        <v>131.47993840956468</v>
      </c>
      <c r="J393" s="118">
        <f t="shared" si="25"/>
        <v>131.41026987498353</v>
      </c>
      <c r="K393" s="115"/>
      <c r="O393" s="56" t="s">
        <v>131</v>
      </c>
      <c r="P393" s="12"/>
      <c r="Q393" s="53">
        <v>121.31179923689551</v>
      </c>
      <c r="R393" s="53">
        <v>121.31179923689551</v>
      </c>
      <c r="S393" s="53">
        <v>121.31179923689551</v>
      </c>
      <c r="T393" s="53">
        <v>121.31179923689551</v>
      </c>
      <c r="U393" s="53">
        <v>121.31179923689551</v>
      </c>
      <c r="V393" s="53">
        <v>121.31179923689551</v>
      </c>
    </row>
    <row r="394" spans="1:22" x14ac:dyDescent="0.35">
      <c r="A394" s="80"/>
      <c r="B394" s="39" t="s">
        <v>132</v>
      </c>
      <c r="C394" s="40"/>
      <c r="E394" s="118">
        <f t="shared" si="26"/>
        <v>162.38875806041611</v>
      </c>
      <c r="F394" s="118">
        <f t="shared" si="25"/>
        <v>161.40758912513022</v>
      </c>
      <c r="G394" s="118">
        <f t="shared" si="25"/>
        <v>162.43204732653729</v>
      </c>
      <c r="H394" s="118">
        <f t="shared" si="25"/>
        <v>162.34597790147407</v>
      </c>
      <c r="I394" s="118">
        <f t="shared" si="25"/>
        <v>162.25995408284172</v>
      </c>
      <c r="J394" s="118">
        <f t="shared" si="25"/>
        <v>162.17397584647424</v>
      </c>
      <c r="K394" s="115"/>
      <c r="O394" s="56" t="s">
        <v>132</v>
      </c>
      <c r="P394" s="12"/>
      <c r="Q394" s="53">
        <v>149.7114100599064</v>
      </c>
      <c r="R394" s="53">
        <v>149.7114100599064</v>
      </c>
      <c r="S394" s="53">
        <v>149.7114100599064</v>
      </c>
      <c r="T394" s="53">
        <v>149.7114100599064</v>
      </c>
      <c r="U394" s="53">
        <v>149.7114100599064</v>
      </c>
      <c r="V394" s="53">
        <v>149.7114100599064</v>
      </c>
    </row>
    <row r="395" spans="1:22" x14ac:dyDescent="0.35">
      <c r="A395" s="80"/>
      <c r="B395" s="39" t="s">
        <v>133</v>
      </c>
      <c r="C395" s="40"/>
      <c r="E395" s="118">
        <f t="shared" si="26"/>
        <v>222.20733714622355</v>
      </c>
      <c r="F395" s="118">
        <f t="shared" si="25"/>
        <v>220.86473844047228</v>
      </c>
      <c r="G395" s="118">
        <f t="shared" si="25"/>
        <v>222.2665727279639</v>
      </c>
      <c r="H395" s="118">
        <f t="shared" si="25"/>
        <v>222.14879820969409</v>
      </c>
      <c r="I395" s="118">
        <f t="shared" si="25"/>
        <v>222.03108609773656</v>
      </c>
      <c r="J395" s="118">
        <f t="shared" si="25"/>
        <v>221.91343635902351</v>
      </c>
      <c r="K395" s="115"/>
      <c r="O395" s="56" t="s">
        <v>133</v>
      </c>
      <c r="P395" s="12"/>
      <c r="Q395" s="53">
        <v>204.86007878354053</v>
      </c>
      <c r="R395" s="53">
        <v>204.86007878354053</v>
      </c>
      <c r="S395" s="53">
        <v>204.86007878354053</v>
      </c>
      <c r="T395" s="53">
        <v>204.86007878354053</v>
      </c>
      <c r="U395" s="53">
        <v>204.86007878354053</v>
      </c>
      <c r="V395" s="53">
        <v>204.86007878354053</v>
      </c>
    </row>
    <row r="396" spans="1:22" x14ac:dyDescent="0.35">
      <c r="A396" s="106"/>
      <c r="B396" s="39" t="s">
        <v>134</v>
      </c>
      <c r="C396" s="40"/>
      <c r="E396" s="118">
        <f t="shared" si="26"/>
        <v>253.63256452759074</v>
      </c>
      <c r="F396" s="118">
        <f t="shared" si="25"/>
        <v>252.10009149027138</v>
      </c>
      <c r="G396" s="118">
        <f t="shared" si="25"/>
        <v>253.70017738277835</v>
      </c>
      <c r="H396" s="118">
        <f t="shared" si="25"/>
        <v>253.56574683926698</v>
      </c>
      <c r="I396" s="118">
        <f t="shared" si="25"/>
        <v>253.43138752775559</v>
      </c>
      <c r="J396" s="118">
        <f t="shared" si="25"/>
        <v>253.29709941049981</v>
      </c>
      <c r="K396" s="115"/>
      <c r="O396" s="56" t="s">
        <v>134</v>
      </c>
      <c r="P396" s="12"/>
      <c r="Q396" s="53">
        <v>233.8320049126097</v>
      </c>
      <c r="R396" s="53">
        <v>233.8320049126097</v>
      </c>
      <c r="S396" s="53">
        <v>233.8320049126097</v>
      </c>
      <c r="T396" s="53">
        <v>233.8320049126097</v>
      </c>
      <c r="U396" s="53">
        <v>233.8320049126097</v>
      </c>
      <c r="V396" s="53">
        <v>233.8320049126097</v>
      </c>
    </row>
    <row r="397" spans="1:22" x14ac:dyDescent="0.35">
      <c r="A397" s="106"/>
      <c r="B397" s="39" t="s">
        <v>135</v>
      </c>
      <c r="C397" s="40"/>
      <c r="E397" s="118">
        <f t="shared" si="26"/>
        <v>291.10812763592372</v>
      </c>
      <c r="F397" s="118">
        <f t="shared" si="25"/>
        <v>289.34922354023911</v>
      </c>
      <c r="G397" s="118">
        <f t="shared" si="25"/>
        <v>291.18573065079858</v>
      </c>
      <c r="H397" s="118">
        <f t="shared" si="25"/>
        <v>291.03143727805457</v>
      </c>
      <c r="I397" s="118">
        <f t="shared" si="25"/>
        <v>290.87722566221817</v>
      </c>
      <c r="J397" s="118">
        <f t="shared" si="25"/>
        <v>290.72309575996803</v>
      </c>
      <c r="K397" s="115"/>
      <c r="O397" s="56" t="s">
        <v>135</v>
      </c>
      <c r="P397" s="12"/>
      <c r="Q397" s="53">
        <v>268.38192981350812</v>
      </c>
      <c r="R397" s="53">
        <v>268.38192981350812</v>
      </c>
      <c r="S397" s="53">
        <v>268.38192981350812</v>
      </c>
      <c r="T397" s="53">
        <v>268.38192981350812</v>
      </c>
      <c r="U397" s="53">
        <v>268.38192981350812</v>
      </c>
      <c r="V397" s="53">
        <v>268.38192981350812</v>
      </c>
    </row>
    <row r="398" spans="1:22" x14ac:dyDescent="0.35">
      <c r="A398" s="106"/>
      <c r="B398" s="39" t="s">
        <v>136</v>
      </c>
      <c r="C398" s="40"/>
      <c r="E398" s="118">
        <f t="shared" si="26"/>
        <v>334.87115775776886</v>
      </c>
      <c r="F398" s="118">
        <f t="shared" si="25"/>
        <v>332.84783310623789</v>
      </c>
      <c r="G398" s="118">
        <f t="shared" si="25"/>
        <v>334.96042703254892</v>
      </c>
      <c r="H398" s="118">
        <f t="shared" si="25"/>
        <v>334.7829383420588</v>
      </c>
      <c r="I398" s="118">
        <f t="shared" si="25"/>
        <v>334.60554369920146</v>
      </c>
      <c r="J398" s="118">
        <f t="shared" si="25"/>
        <v>334.42824305414308</v>
      </c>
      <c r="K398" s="115"/>
      <c r="O398" s="56" t="s">
        <v>136</v>
      </c>
      <c r="P398" s="12"/>
      <c r="Q398" s="53">
        <v>308.72847243315186</v>
      </c>
      <c r="R398" s="53">
        <v>308.72847243315186</v>
      </c>
      <c r="S398" s="53">
        <v>308.72847243315186</v>
      </c>
      <c r="T398" s="53">
        <v>308.72847243315186</v>
      </c>
      <c r="U398" s="53">
        <v>308.72847243315186</v>
      </c>
      <c r="V398" s="53">
        <v>308.72847243315186</v>
      </c>
    </row>
    <row r="399" spans="1:22" x14ac:dyDescent="0.35">
      <c r="A399" s="107"/>
      <c r="B399" s="39" t="s">
        <v>137</v>
      </c>
      <c r="C399" s="40"/>
      <c r="E399" s="118">
        <f t="shared" si="26"/>
        <v>473.70482885818814</v>
      </c>
      <c r="F399" s="118">
        <f t="shared" si="25"/>
        <v>470.8426574362129</v>
      </c>
      <c r="G399" s="118">
        <f t="shared" si="25"/>
        <v>473.83110813173056</v>
      </c>
      <c r="H399" s="118">
        <f t="shared" si="25"/>
        <v>473.58003470302486</v>
      </c>
      <c r="I399" s="118">
        <f t="shared" si="25"/>
        <v>473.3290943130022</v>
      </c>
      <c r="J399" s="118">
        <f t="shared" si="25"/>
        <v>473.07828689116803</v>
      </c>
      <c r="K399" s="115"/>
      <c r="O399" s="56" t="s">
        <v>137</v>
      </c>
      <c r="P399" s="12"/>
      <c r="Q399" s="53">
        <v>436.72369151416774</v>
      </c>
      <c r="R399" s="53">
        <v>436.72369151416774</v>
      </c>
      <c r="S399" s="53">
        <v>436.72369151416774</v>
      </c>
      <c r="T399" s="53">
        <v>436.72369151416774</v>
      </c>
      <c r="U399" s="53">
        <v>436.72369151416774</v>
      </c>
      <c r="V399" s="53">
        <v>436.72369151416774</v>
      </c>
    </row>
    <row r="400" spans="1:22" x14ac:dyDescent="0.35">
      <c r="K400" s="115"/>
      <c r="P400" s="12"/>
    </row>
    <row r="401" spans="1:22" x14ac:dyDescent="0.35">
      <c r="A401" s="108" t="s">
        <v>139</v>
      </c>
      <c r="B401" s="56" t="s">
        <v>140</v>
      </c>
      <c r="C401" s="40"/>
      <c r="E401" s="53">
        <f>Q401*E$12</f>
        <v>1186.5525695866263</v>
      </c>
      <c r="F401" s="53">
        <f t="shared" ref="F401:I402" si="27">R401*F$12</f>
        <v>1179.3833016196349</v>
      </c>
      <c r="G401" s="53">
        <f t="shared" si="27"/>
        <v>1186.8688783666498</v>
      </c>
      <c r="H401" s="53">
        <f t="shared" si="27"/>
        <v>1186.2399807835204</v>
      </c>
      <c r="I401" s="53">
        <f t="shared" si="27"/>
        <v>1185.6114164403782</v>
      </c>
      <c r="J401" s="53">
        <f>V401*J$12</f>
        <v>1184.9831851606464</v>
      </c>
      <c r="K401" s="115"/>
      <c r="N401" s="34" t="s">
        <v>139</v>
      </c>
      <c r="O401" s="56" t="s">
        <v>140</v>
      </c>
      <c r="P401" s="12"/>
      <c r="Q401" s="53">
        <v>1093.9209119200764</v>
      </c>
      <c r="R401" s="53">
        <v>1093.9209119200764</v>
      </c>
      <c r="S401" s="53">
        <v>1093.9209119200764</v>
      </c>
      <c r="T401" s="53">
        <v>1093.9209119200764</v>
      </c>
      <c r="U401" s="53">
        <v>1093.9209119200764</v>
      </c>
      <c r="V401" s="53">
        <v>1093.9209119200764</v>
      </c>
    </row>
    <row r="402" spans="1:22" x14ac:dyDescent="0.35">
      <c r="A402" s="107"/>
      <c r="B402" s="56" t="s">
        <v>141</v>
      </c>
      <c r="C402" s="40"/>
      <c r="E402" s="53">
        <f>Q402*E$12</f>
        <v>607.89335496836679</v>
      </c>
      <c r="F402" s="53">
        <f t="shared" si="27"/>
        <v>604.22040320135</v>
      </c>
      <c r="G402" s="53">
        <f t="shared" si="27"/>
        <v>608.05540594733134</v>
      </c>
      <c r="H402" s="53">
        <f t="shared" si="27"/>
        <v>607.73320980403423</v>
      </c>
      <c r="I402" s="53">
        <f t="shared" si="27"/>
        <v>607.41118438589433</v>
      </c>
      <c r="J402" s="53">
        <f>V402*J$12</f>
        <v>607.08932960244783</v>
      </c>
      <c r="K402" s="115"/>
      <c r="N402" s="34"/>
      <c r="O402" s="56" t="s">
        <v>141</v>
      </c>
      <c r="P402" s="12"/>
      <c r="Q402" s="53">
        <v>560.43640228162849</v>
      </c>
      <c r="R402" s="53">
        <v>560.43640228162849</v>
      </c>
      <c r="S402" s="53">
        <v>560.43640228162849</v>
      </c>
      <c r="T402" s="53">
        <v>560.43640228162849</v>
      </c>
      <c r="U402" s="53">
        <v>560.43640228162849</v>
      </c>
      <c r="V402" s="53">
        <v>560.43640228162849</v>
      </c>
    </row>
    <row r="403" spans="1:22" x14ac:dyDescent="0.35">
      <c r="K403" s="115"/>
      <c r="N403" s="14"/>
    </row>
    <row r="404" spans="1:22" x14ac:dyDescent="0.35">
      <c r="A404" s="109"/>
      <c r="B404" s="56" t="s">
        <v>142</v>
      </c>
      <c r="C404" s="40"/>
      <c r="E404" s="119">
        <f>Q404*E$12</f>
        <v>1572.4809907920385</v>
      </c>
      <c r="F404" s="119">
        <f t="shared" ref="F404:J408" si="28">R404*F$12</f>
        <v>1562.9799051385678</v>
      </c>
      <c r="G404" s="119">
        <f t="shared" si="28"/>
        <v>1572.9001795886888</v>
      </c>
      <c r="H404" s="119">
        <f t="shared" si="28"/>
        <v>1572.0667319016886</v>
      </c>
      <c r="I404" s="119">
        <f t="shared" si="28"/>
        <v>1571.2337258415989</v>
      </c>
      <c r="J404" s="119">
        <f t="shared" si="28"/>
        <v>1570.4011611744108</v>
      </c>
      <c r="K404" s="115"/>
      <c r="O404" s="56" t="s">
        <v>142</v>
      </c>
      <c r="Q404" s="119">
        <v>1449.7207148803261</v>
      </c>
      <c r="R404" s="119">
        <v>1449.7207148803261</v>
      </c>
      <c r="S404" s="119">
        <v>1449.7207148803261</v>
      </c>
      <c r="T404" s="119">
        <v>1449.7207148803261</v>
      </c>
      <c r="U404" s="119">
        <v>1449.7207148803261</v>
      </c>
      <c r="V404" s="119">
        <v>1449.7207148803261</v>
      </c>
    </row>
    <row r="405" spans="1:22" x14ac:dyDescent="0.35">
      <c r="A405" s="106"/>
      <c r="B405" s="56" t="s">
        <v>143</v>
      </c>
      <c r="C405" s="40"/>
      <c r="E405" s="119">
        <f t="shared" ref="E405:E408" si="29">Q405*E$12</f>
        <v>2474.7857018419595</v>
      </c>
      <c r="F405" s="119">
        <f t="shared" si="28"/>
        <v>2459.8328018928532</v>
      </c>
      <c r="G405" s="119">
        <f t="shared" si="28"/>
        <v>2475.4454252003961</v>
      </c>
      <c r="H405" s="119">
        <f t="shared" si="28"/>
        <v>2474.1337372174576</v>
      </c>
      <c r="I405" s="119">
        <f t="shared" si="28"/>
        <v>2472.8227442711964</v>
      </c>
      <c r="J405" s="119">
        <f t="shared" si="28"/>
        <v>2471.5124459933277</v>
      </c>
      <c r="K405" s="115"/>
      <c r="N405" s="34"/>
      <c r="O405" s="56" t="s">
        <v>143</v>
      </c>
      <c r="Q405" s="53">
        <v>2281.5843993400727</v>
      </c>
      <c r="R405" s="53">
        <v>2281.5843993400727</v>
      </c>
      <c r="S405" s="53">
        <v>2281.5843993400727</v>
      </c>
      <c r="T405" s="53">
        <v>2281.5843993400727</v>
      </c>
      <c r="U405" s="53">
        <v>2281.5843993400727</v>
      </c>
      <c r="V405" s="53">
        <v>2281.5843993400727</v>
      </c>
    </row>
    <row r="406" spans="1:22" x14ac:dyDescent="0.35">
      <c r="A406" s="106" t="s">
        <v>352</v>
      </c>
      <c r="B406" s="56" t="s">
        <v>144</v>
      </c>
      <c r="C406" s="40"/>
      <c r="E406" s="119">
        <f t="shared" si="29"/>
        <v>4889.6926719913754</v>
      </c>
      <c r="F406" s="119">
        <f t="shared" si="28"/>
        <v>4860.1486653116272</v>
      </c>
      <c r="G406" s="119">
        <f t="shared" si="28"/>
        <v>4890.9961563572697</v>
      </c>
      <c r="H406" s="119">
        <f t="shared" si="28"/>
        <v>4888.4045173667337</v>
      </c>
      <c r="I406" s="119">
        <f t="shared" si="28"/>
        <v>4885.814251632778</v>
      </c>
      <c r="J406" s="119">
        <f t="shared" si="28"/>
        <v>4883.2253584277423</v>
      </c>
      <c r="K406" s="115"/>
      <c r="N406" s="34" t="s">
        <v>352</v>
      </c>
      <c r="O406" s="56" t="s">
        <v>144</v>
      </c>
      <c r="Q406" s="53">
        <v>4507.9646733369718</v>
      </c>
      <c r="R406" s="53">
        <v>4507.9646733369718</v>
      </c>
      <c r="S406" s="53">
        <v>4507.9646733369718</v>
      </c>
      <c r="T406" s="53">
        <v>4507.9646733369718</v>
      </c>
      <c r="U406" s="53">
        <v>4507.9646733369718</v>
      </c>
      <c r="V406" s="53">
        <v>4507.9646733369718</v>
      </c>
    </row>
    <row r="407" spans="1:22" x14ac:dyDescent="0.35">
      <c r="A407" s="106"/>
      <c r="B407" s="56" t="s">
        <v>145</v>
      </c>
      <c r="C407" s="40"/>
      <c r="E407" s="119">
        <f t="shared" si="29"/>
        <v>9708.0103486944936</v>
      </c>
      <c r="F407" s="119">
        <f t="shared" si="28"/>
        <v>9649.3535901150044</v>
      </c>
      <c r="G407" s="119">
        <f t="shared" si="28"/>
        <v>9710.598290424643</v>
      </c>
      <c r="H407" s="119">
        <f t="shared" si="28"/>
        <v>9705.452842678138</v>
      </c>
      <c r="I407" s="119">
        <f t="shared" si="28"/>
        <v>9700.310121399325</v>
      </c>
      <c r="J407" s="119">
        <f t="shared" si="28"/>
        <v>9695.1701251435043</v>
      </c>
      <c r="K407" s="115"/>
      <c r="N407" s="34"/>
      <c r="O407" s="56" t="s">
        <v>145</v>
      </c>
      <c r="Q407" s="53">
        <v>8950.1264467980254</v>
      </c>
      <c r="R407" s="53">
        <v>8950.1264467980254</v>
      </c>
      <c r="S407" s="53">
        <v>8950.1264467980254</v>
      </c>
      <c r="T407" s="53">
        <v>8950.1264467980254</v>
      </c>
      <c r="U407" s="53">
        <v>8950.1264467980254</v>
      </c>
      <c r="V407" s="53">
        <v>8950.1264467980254</v>
      </c>
    </row>
    <row r="408" spans="1:22" x14ac:dyDescent="0.35">
      <c r="A408" s="107"/>
      <c r="B408" s="56" t="s">
        <v>146</v>
      </c>
      <c r="C408" s="40"/>
      <c r="E408" s="119">
        <f t="shared" si="29"/>
        <v>14802.782074102828</v>
      </c>
      <c r="F408" s="119">
        <f t="shared" si="28"/>
        <v>14713.342200921996</v>
      </c>
      <c r="G408" s="119">
        <f t="shared" si="28"/>
        <v>14806.728169757438</v>
      </c>
      <c r="H408" s="119">
        <f t="shared" si="28"/>
        <v>14798.882386849362</v>
      </c>
      <c r="I408" s="119">
        <f t="shared" si="28"/>
        <v>14791.040761261442</v>
      </c>
      <c r="J408" s="119">
        <f t="shared" si="28"/>
        <v>14783.203290790796</v>
      </c>
      <c r="K408" s="115"/>
      <c r="N408" s="34"/>
      <c r="O408" s="56" t="s">
        <v>146</v>
      </c>
      <c r="Q408" s="53">
        <v>13647.160084190877</v>
      </c>
      <c r="R408" s="53">
        <v>13647.160084190877</v>
      </c>
      <c r="S408" s="53">
        <v>13647.160084190877</v>
      </c>
      <c r="T408" s="53">
        <v>13647.160084190877</v>
      </c>
      <c r="U408" s="53">
        <v>13647.160084190877</v>
      </c>
      <c r="V408" s="53">
        <v>13647.160084190877</v>
      </c>
    </row>
    <row r="409" spans="1:22" x14ac:dyDescent="0.35">
      <c r="K409" s="115"/>
      <c r="N409" s="14"/>
    </row>
    <row r="410" spans="1:22" x14ac:dyDescent="0.35">
      <c r="A410" s="109"/>
      <c r="B410" s="56" t="s">
        <v>453</v>
      </c>
      <c r="C410" s="111"/>
      <c r="E410" s="53">
        <f>Q410*E$12</f>
        <v>156.40385141952839</v>
      </c>
      <c r="F410" s="53">
        <f t="shared" ref="F410:J418" si="30">R410*F$12</f>
        <v>155.45884388203115</v>
      </c>
      <c r="G410" s="53">
        <f t="shared" si="30"/>
        <v>156.44554524136277</v>
      </c>
      <c r="H410" s="53">
        <f t="shared" si="30"/>
        <v>156.36264794151188</v>
      </c>
      <c r="I410" s="53">
        <f t="shared" si="30"/>
        <v>156.27979456724742</v>
      </c>
      <c r="J410" s="53">
        <f t="shared" si="30"/>
        <v>156.19698509529414</v>
      </c>
      <c r="K410" s="115"/>
      <c r="O410" s="56" t="s">
        <v>453</v>
      </c>
      <c r="Q410" s="53">
        <v>144.19373246334001</v>
      </c>
      <c r="R410" s="53">
        <v>144.19373246334001</v>
      </c>
      <c r="S410" s="53">
        <v>144.19373246334001</v>
      </c>
      <c r="T410" s="53">
        <v>144.19373246334001</v>
      </c>
      <c r="U410" s="53">
        <v>144.19373246334001</v>
      </c>
      <c r="V410" s="53">
        <v>144.19373246334001</v>
      </c>
    </row>
    <row r="411" spans="1:22" x14ac:dyDescent="0.35">
      <c r="B411" s="56" t="s">
        <v>454</v>
      </c>
      <c r="C411" s="111"/>
      <c r="E411" s="53">
        <f>Q411*E$12</f>
        <v>1632.2912384164067</v>
      </c>
      <c r="F411" s="53">
        <f t="shared" ref="F411" si="31">R411*F$12</f>
        <v>1622.4287733319845</v>
      </c>
      <c r="G411" s="53">
        <f t="shared" ref="G411" si="32">S411*G$12</f>
        <v>1632.726371307692</v>
      </c>
      <c r="H411" s="53">
        <f t="shared" ref="H411" si="33">T411*H$12</f>
        <v>1631.8612229433334</v>
      </c>
      <c r="I411" s="53">
        <f t="shared" ref="I411" si="34">U411*I$12</f>
        <v>1630.996533003427</v>
      </c>
      <c r="J411" s="53">
        <f t="shared" ref="J411" si="35">V411*J$12</f>
        <v>1630.1323012450628</v>
      </c>
      <c r="K411" s="115"/>
      <c r="O411" s="56" t="s">
        <v>454</v>
      </c>
      <c r="Q411" s="53">
        <v>1504.8617025621515</v>
      </c>
      <c r="R411" s="53">
        <v>1504.8617025621515</v>
      </c>
      <c r="S411" s="53">
        <v>1504.8617025621515</v>
      </c>
      <c r="T411" s="53">
        <v>1504.8617025621515</v>
      </c>
      <c r="U411" s="53">
        <v>1504.8617025621515</v>
      </c>
      <c r="V411" s="53">
        <v>1504.8617025621515</v>
      </c>
    </row>
    <row r="412" spans="1:22" x14ac:dyDescent="0.35">
      <c r="A412" s="246"/>
      <c r="B412" s="56" t="s">
        <v>455</v>
      </c>
      <c r="C412" s="40"/>
      <c r="E412" s="53">
        <f t="shared" ref="E412:E418" si="36">Q412*E$12</f>
        <v>156.40385141952893</v>
      </c>
      <c r="F412" s="53">
        <f t="shared" si="30"/>
        <v>155.45884388203166</v>
      </c>
      <c r="G412" s="53">
        <f t="shared" si="30"/>
        <v>156.44554524136331</v>
      </c>
      <c r="H412" s="53">
        <f t="shared" si="30"/>
        <v>156.36264794151239</v>
      </c>
      <c r="I412" s="53">
        <f t="shared" si="30"/>
        <v>156.27979456724796</v>
      </c>
      <c r="J412" s="53">
        <f t="shared" si="30"/>
        <v>156.19698509529468</v>
      </c>
      <c r="K412" s="115"/>
      <c r="N412" s="34" t="s">
        <v>147</v>
      </c>
      <c r="O412" s="56" t="s">
        <v>455</v>
      </c>
      <c r="Q412" s="53">
        <v>144.1937324633405</v>
      </c>
      <c r="R412" s="53">
        <v>144.1937324633405</v>
      </c>
      <c r="S412" s="53">
        <v>144.1937324633405</v>
      </c>
      <c r="T412" s="53">
        <v>144.1937324633405</v>
      </c>
      <c r="U412" s="53">
        <v>144.1937324633405</v>
      </c>
      <c r="V412" s="53">
        <v>144.1937324633405</v>
      </c>
    </row>
    <row r="413" spans="1:22" x14ac:dyDescent="0.35">
      <c r="A413" s="106" t="s">
        <v>147</v>
      </c>
      <c r="B413" s="56" t="s">
        <v>456</v>
      </c>
      <c r="C413" s="40"/>
      <c r="E413" s="53">
        <f t="shared" ref="E413:E415" si="37">Q413*E$12</f>
        <v>655.01877771625334</v>
      </c>
      <c r="F413" s="53">
        <f t="shared" ref="F413:F415" si="38">R413*F$12</f>
        <v>651.06108948462702</v>
      </c>
      <c r="G413" s="53">
        <f t="shared" ref="G413:G415" si="39">S413*G$12</f>
        <v>655.19339129493699</v>
      </c>
      <c r="H413" s="53">
        <f t="shared" ref="H413:H415" si="40">T413*H$12</f>
        <v>654.84621769574812</v>
      </c>
      <c r="I413" s="53">
        <f t="shared" ref="I413:I415" si="41">U413*I$12</f>
        <v>654.49922805676033</v>
      </c>
      <c r="J413" s="53">
        <f t="shared" ref="J413:J415" si="42">V413*J$12</f>
        <v>654.15242228049669</v>
      </c>
      <c r="K413" s="115"/>
      <c r="N413" s="34"/>
      <c r="O413" s="56" t="s">
        <v>456</v>
      </c>
      <c r="Q413" s="53">
        <v>603.88284262345564</v>
      </c>
      <c r="R413" s="53">
        <v>603.88284262345564</v>
      </c>
      <c r="S413" s="53">
        <v>603.88284262345564</v>
      </c>
      <c r="T413" s="53">
        <v>603.88284262345564</v>
      </c>
      <c r="U413" s="53">
        <v>603.88284262345564</v>
      </c>
      <c r="V413" s="53">
        <v>603.88284262345564</v>
      </c>
    </row>
    <row r="414" spans="1:22" x14ac:dyDescent="0.35">
      <c r="A414" s="246"/>
      <c r="B414" s="56" t="s">
        <v>457</v>
      </c>
      <c r="C414" s="40"/>
      <c r="E414" s="53">
        <f t="shared" si="37"/>
        <v>156.40385141952893</v>
      </c>
      <c r="F414" s="53">
        <f t="shared" si="38"/>
        <v>155.45884388203166</v>
      </c>
      <c r="G414" s="53">
        <f t="shared" si="39"/>
        <v>156.44554524136331</v>
      </c>
      <c r="H414" s="53">
        <f t="shared" si="40"/>
        <v>156.36264794151239</v>
      </c>
      <c r="I414" s="53">
        <f t="shared" si="41"/>
        <v>156.27979456724796</v>
      </c>
      <c r="J414" s="53">
        <f t="shared" si="42"/>
        <v>156.19698509529468</v>
      </c>
      <c r="K414" s="115"/>
      <c r="N414" s="34"/>
      <c r="O414" s="56" t="s">
        <v>457</v>
      </c>
      <c r="Q414" s="53">
        <v>144.1937324633405</v>
      </c>
      <c r="R414" s="53">
        <v>144.1937324633405</v>
      </c>
      <c r="S414" s="53">
        <v>144.1937324633405</v>
      </c>
      <c r="T414" s="53">
        <v>144.1937324633405</v>
      </c>
      <c r="U414" s="53">
        <v>144.1937324633405</v>
      </c>
      <c r="V414" s="53">
        <v>144.1937324633405</v>
      </c>
    </row>
    <row r="415" spans="1:22" x14ac:dyDescent="0.35">
      <c r="A415" s="246"/>
      <c r="B415" s="56" t="s">
        <v>458</v>
      </c>
      <c r="C415" s="40"/>
      <c r="E415" s="53">
        <f t="shared" si="37"/>
        <v>655.01877771625334</v>
      </c>
      <c r="F415" s="53">
        <f t="shared" si="38"/>
        <v>651.06108948462702</v>
      </c>
      <c r="G415" s="53">
        <f t="shared" si="39"/>
        <v>655.19339129493699</v>
      </c>
      <c r="H415" s="53">
        <f t="shared" si="40"/>
        <v>654.84621769574812</v>
      </c>
      <c r="I415" s="53">
        <f t="shared" si="41"/>
        <v>654.49922805676033</v>
      </c>
      <c r="J415" s="53">
        <f t="shared" si="42"/>
        <v>654.15242228049669</v>
      </c>
      <c r="K415" s="115"/>
      <c r="N415" s="34"/>
      <c r="O415" s="56" t="s">
        <v>458</v>
      </c>
      <c r="Q415" s="53">
        <v>603.88284262345564</v>
      </c>
      <c r="R415" s="53">
        <v>603.88284262345564</v>
      </c>
      <c r="S415" s="53">
        <v>603.88284262345564</v>
      </c>
      <c r="T415" s="53">
        <v>603.88284262345564</v>
      </c>
      <c r="U415" s="53">
        <v>603.88284262345564</v>
      </c>
      <c r="V415" s="53">
        <v>603.88284262345564</v>
      </c>
    </row>
    <row r="416" spans="1:22" x14ac:dyDescent="0.35">
      <c r="A416" s="112"/>
      <c r="B416" s="8"/>
      <c r="C416" s="40"/>
      <c r="E416" s="53">
        <f t="shared" si="36"/>
        <v>247.46419457033173</v>
      </c>
      <c r="F416" s="53">
        <f t="shared" si="30"/>
        <v>245.96899143430173</v>
      </c>
      <c r="G416" s="53">
        <f t="shared" si="30"/>
        <v>247.53016307395333</v>
      </c>
      <c r="H416" s="53">
        <f t="shared" si="30"/>
        <v>247.39900189503433</v>
      </c>
      <c r="I416" s="53">
        <f t="shared" si="30"/>
        <v>247.26791021574576</v>
      </c>
      <c r="J416" s="53">
        <f t="shared" si="30"/>
        <v>247.13688799926118</v>
      </c>
      <c r="K416" s="115"/>
      <c r="O416" s="8"/>
      <c r="Q416" s="53">
        <v>228.14518659401134</v>
      </c>
      <c r="R416" s="53">
        <v>228.14518659401134</v>
      </c>
      <c r="S416" s="53">
        <v>228.14518659401134</v>
      </c>
      <c r="T416" s="53">
        <v>228.14518659401134</v>
      </c>
      <c r="U416" s="53">
        <v>228.14518659401134</v>
      </c>
      <c r="V416" s="53">
        <v>228.14518659401134</v>
      </c>
    </row>
    <row r="417" spans="1:22" x14ac:dyDescent="0.35">
      <c r="A417" s="106" t="s">
        <v>148</v>
      </c>
      <c r="B417" s="56" t="s">
        <v>79</v>
      </c>
      <c r="C417" s="40"/>
      <c r="E417" s="53">
        <f t="shared" si="36"/>
        <v>247.46419457033173</v>
      </c>
      <c r="F417" s="53">
        <f t="shared" si="30"/>
        <v>245.96899143430173</v>
      </c>
      <c r="G417" s="53">
        <f t="shared" si="30"/>
        <v>247.53016307395333</v>
      </c>
      <c r="H417" s="53">
        <f t="shared" si="30"/>
        <v>247.39900189503433</v>
      </c>
      <c r="I417" s="53">
        <f t="shared" si="30"/>
        <v>247.26791021574576</v>
      </c>
      <c r="J417" s="53">
        <f t="shared" si="30"/>
        <v>247.13688799926118</v>
      </c>
      <c r="K417" s="115"/>
      <c r="N417" s="34" t="s">
        <v>148</v>
      </c>
      <c r="O417" s="56" t="s">
        <v>79</v>
      </c>
      <c r="Q417" s="53">
        <v>228.14518659401134</v>
      </c>
      <c r="R417" s="53">
        <v>228.14518659401134</v>
      </c>
      <c r="S417" s="53">
        <v>228.14518659401134</v>
      </c>
      <c r="T417" s="53">
        <v>228.14518659401134</v>
      </c>
      <c r="U417" s="53">
        <v>228.14518659401134</v>
      </c>
      <c r="V417" s="53">
        <v>228.14518659401134</v>
      </c>
    </row>
    <row r="418" spans="1:22" x14ac:dyDescent="0.35">
      <c r="A418" s="107"/>
      <c r="B418" s="56" t="s">
        <v>82</v>
      </c>
      <c r="C418" s="40"/>
      <c r="E418" s="53">
        <f t="shared" si="36"/>
        <v>247.46419457033173</v>
      </c>
      <c r="F418" s="53">
        <f t="shared" si="30"/>
        <v>245.96899143430173</v>
      </c>
      <c r="G418" s="53">
        <f t="shared" si="30"/>
        <v>247.53016307395333</v>
      </c>
      <c r="H418" s="53">
        <f t="shared" si="30"/>
        <v>247.39900189503433</v>
      </c>
      <c r="I418" s="53">
        <f t="shared" si="30"/>
        <v>247.26791021574576</v>
      </c>
      <c r="J418" s="53">
        <f t="shared" si="30"/>
        <v>247.13688799926118</v>
      </c>
      <c r="K418" s="115"/>
      <c r="N418" s="34"/>
      <c r="O418" s="56" t="s">
        <v>82</v>
      </c>
      <c r="Q418" s="53">
        <v>228.14518659401134</v>
      </c>
      <c r="R418" s="53">
        <v>228.14518659401134</v>
      </c>
      <c r="S418" s="53">
        <v>228.14518659401134</v>
      </c>
      <c r="T418" s="53">
        <v>228.14518659401134</v>
      </c>
      <c r="U418" s="53">
        <v>228.14518659401134</v>
      </c>
      <c r="V418" s="53">
        <v>228.14518659401134</v>
      </c>
    </row>
    <row r="419" spans="1:22" x14ac:dyDescent="0.35">
      <c r="A419" s="93"/>
      <c r="K419" s="115"/>
    </row>
    <row r="420" spans="1:22" x14ac:dyDescent="0.35">
      <c r="A420" s="114"/>
      <c r="B420" s="56" t="s">
        <v>59</v>
      </c>
      <c r="C420" s="40"/>
      <c r="E420" s="53">
        <f>Q420*E$12</f>
        <v>156.40385141952893</v>
      </c>
      <c r="F420" s="53">
        <f t="shared" ref="F420:J432" si="43">R420*F$12</f>
        <v>155.45884388203166</v>
      </c>
      <c r="G420" s="53">
        <f t="shared" si="43"/>
        <v>156.44554524136331</v>
      </c>
      <c r="H420" s="53">
        <f t="shared" si="43"/>
        <v>156.36264794151239</v>
      </c>
      <c r="I420" s="53">
        <f t="shared" si="43"/>
        <v>156.27979456724796</v>
      </c>
      <c r="J420" s="53">
        <f t="shared" si="43"/>
        <v>156.19698509529468</v>
      </c>
      <c r="K420" s="115"/>
      <c r="O420" s="56" t="s">
        <v>59</v>
      </c>
      <c r="P420" s="40"/>
      <c r="Q420" s="53">
        <v>144.1937324633405</v>
      </c>
      <c r="R420" s="53">
        <v>144.1937324633405</v>
      </c>
      <c r="S420" s="53">
        <v>144.1937324633405</v>
      </c>
      <c r="T420" s="53">
        <v>144.1937324633405</v>
      </c>
      <c r="U420" s="53">
        <v>144.1937324633405</v>
      </c>
      <c r="V420" s="53">
        <v>144.1937324633405</v>
      </c>
    </row>
    <row r="421" spans="1:22" x14ac:dyDescent="0.35">
      <c r="A421" s="54"/>
      <c r="B421" s="56" t="s">
        <v>60</v>
      </c>
      <c r="C421" s="40"/>
      <c r="E421" s="53">
        <f t="shared" ref="E421:E432" si="44">Q421*E$12</f>
        <v>1632.2912384164067</v>
      </c>
      <c r="F421" s="53">
        <f t="shared" si="43"/>
        <v>1622.4287733319845</v>
      </c>
      <c r="G421" s="53">
        <f t="shared" si="43"/>
        <v>1632.726371307692</v>
      </c>
      <c r="H421" s="53">
        <f t="shared" si="43"/>
        <v>1631.8612229433334</v>
      </c>
      <c r="I421" s="53">
        <f t="shared" si="43"/>
        <v>1630.996533003427</v>
      </c>
      <c r="J421" s="53">
        <f t="shared" si="43"/>
        <v>1630.1323012450628</v>
      </c>
      <c r="K421" s="115"/>
      <c r="N421" s="34"/>
      <c r="O421" s="56" t="s">
        <v>60</v>
      </c>
      <c r="P421" s="40"/>
      <c r="Q421" s="53">
        <v>1504.8617025621515</v>
      </c>
      <c r="R421" s="53">
        <v>1504.8617025621515</v>
      </c>
      <c r="S421" s="53">
        <v>1504.8617025621515</v>
      </c>
      <c r="T421" s="53">
        <v>1504.8617025621515</v>
      </c>
      <c r="U421" s="53">
        <v>1504.8617025621515</v>
      </c>
      <c r="V421" s="53">
        <v>1504.8617025621515</v>
      </c>
    </row>
    <row r="422" spans="1:22" x14ac:dyDescent="0.35">
      <c r="A422" s="54"/>
      <c r="B422" s="56" t="s">
        <v>62</v>
      </c>
      <c r="C422" s="40"/>
      <c r="E422" s="53">
        <f t="shared" si="44"/>
        <v>2233.9243691496549</v>
      </c>
      <c r="F422" s="53">
        <f t="shared" si="43"/>
        <v>2220.4267771921359</v>
      </c>
      <c r="G422" s="53">
        <f t="shared" si="43"/>
        <v>2234.5198841820115</v>
      </c>
      <c r="H422" s="53">
        <f t="shared" si="43"/>
        <v>2233.3358577236295</v>
      </c>
      <c r="I422" s="53">
        <f t="shared" si="43"/>
        <v>2232.1524586566898</v>
      </c>
      <c r="J422" s="53">
        <f t="shared" si="43"/>
        <v>2230.9696866487507</v>
      </c>
      <c r="K422" s="115"/>
      <c r="N422" s="34"/>
      <c r="O422" s="56" t="s">
        <v>62</v>
      </c>
      <c r="P422" s="40"/>
      <c r="Q422" s="53">
        <v>2059.5266031171514</v>
      </c>
      <c r="R422" s="53">
        <v>2059.5266031171514</v>
      </c>
      <c r="S422" s="53">
        <v>2059.5266031171514</v>
      </c>
      <c r="T422" s="53">
        <v>2059.5266031171514</v>
      </c>
      <c r="U422" s="53">
        <v>2059.5266031171514</v>
      </c>
      <c r="V422" s="53">
        <v>2059.5266031171514</v>
      </c>
    </row>
    <row r="423" spans="1:22" x14ac:dyDescent="0.35">
      <c r="A423" s="80"/>
      <c r="B423" s="56" t="s">
        <v>63</v>
      </c>
      <c r="C423" s="40"/>
      <c r="E423" s="53">
        <f t="shared" si="44"/>
        <v>2388.06205142305</v>
      </c>
      <c r="F423" s="53">
        <f t="shared" si="43"/>
        <v>2373.6331443461222</v>
      </c>
      <c r="G423" s="53">
        <f t="shared" si="43"/>
        <v>2388.6986561664612</v>
      </c>
      <c r="H423" s="53">
        <f t="shared" si="43"/>
        <v>2387.43293352509</v>
      </c>
      <c r="I423" s="53">
        <f t="shared" si="43"/>
        <v>2386.1678815643004</v>
      </c>
      <c r="J423" s="53">
        <f t="shared" si="43"/>
        <v>2384.9034999287128</v>
      </c>
      <c r="K423" s="115"/>
      <c r="N423" s="34"/>
      <c r="O423" s="56" t="s">
        <v>63</v>
      </c>
      <c r="P423" s="40"/>
      <c r="Q423" s="53">
        <v>2201.6310814821522</v>
      </c>
      <c r="R423" s="53">
        <v>2201.6310814821522</v>
      </c>
      <c r="S423" s="53">
        <v>2201.6310814821522</v>
      </c>
      <c r="T423" s="53">
        <v>2201.6310814821522</v>
      </c>
      <c r="U423" s="53">
        <v>2201.6310814821522</v>
      </c>
      <c r="V423" s="53">
        <v>2201.6310814821522</v>
      </c>
    </row>
    <row r="424" spans="1:22" x14ac:dyDescent="0.35">
      <c r="A424" s="80"/>
      <c r="B424" s="56" t="s">
        <v>64</v>
      </c>
      <c r="C424" s="40"/>
      <c r="E424" s="53">
        <f t="shared" si="44"/>
        <v>5507.7937668928571</v>
      </c>
      <c r="F424" s="53">
        <f t="shared" si="43"/>
        <v>5474.5151322719439</v>
      </c>
      <c r="G424" s="53">
        <f t="shared" si="43"/>
        <v>5509.2620233963453</v>
      </c>
      <c r="H424" s="53">
        <f t="shared" si="43"/>
        <v>5506.3427779476751</v>
      </c>
      <c r="I424" s="53">
        <f t="shared" si="43"/>
        <v>5503.4250793475567</v>
      </c>
      <c r="J424" s="53">
        <f t="shared" si="43"/>
        <v>5500.5089267763487</v>
      </c>
      <c r="K424" s="115"/>
      <c r="N424" s="34"/>
      <c r="O424" s="56" t="s">
        <v>64</v>
      </c>
      <c r="P424" s="40"/>
      <c r="Q424" s="53">
        <v>5077.811918814672</v>
      </c>
      <c r="R424" s="53">
        <v>5077.811918814672</v>
      </c>
      <c r="S424" s="53">
        <v>5077.811918814672</v>
      </c>
      <c r="T424" s="53">
        <v>5077.811918814672</v>
      </c>
      <c r="U424" s="53">
        <v>5077.811918814672</v>
      </c>
      <c r="V424" s="53">
        <v>5077.811918814672</v>
      </c>
    </row>
    <row r="425" spans="1:22" x14ac:dyDescent="0.35">
      <c r="A425" s="102"/>
      <c r="B425" s="56" t="s">
        <v>66</v>
      </c>
      <c r="C425" s="40"/>
      <c r="E425" s="53">
        <f t="shared" si="44"/>
        <v>7535.0107097782038</v>
      </c>
      <c r="F425" s="53">
        <f t="shared" si="43"/>
        <v>7489.4834299111435</v>
      </c>
      <c r="G425" s="53">
        <f t="shared" si="43"/>
        <v>7537.0193776671476</v>
      </c>
      <c r="H425" s="53">
        <f t="shared" si="43"/>
        <v>7533.025665002664</v>
      </c>
      <c r="I425" s="53">
        <f t="shared" si="43"/>
        <v>7529.0340685249703</v>
      </c>
      <c r="J425" s="53">
        <f t="shared" si="43"/>
        <v>7525.0445871127431</v>
      </c>
      <c r="K425" s="115"/>
      <c r="N425" s="34"/>
      <c r="O425" s="56" t="s">
        <v>66</v>
      </c>
      <c r="P425" s="40"/>
      <c r="Q425" s="53">
        <v>6946.7683086639181</v>
      </c>
      <c r="R425" s="53">
        <v>6946.7683086639181</v>
      </c>
      <c r="S425" s="53">
        <v>6946.7683086639181</v>
      </c>
      <c r="T425" s="53">
        <v>6946.7683086639181</v>
      </c>
      <c r="U425" s="53">
        <v>6946.7683086639181</v>
      </c>
      <c r="V425" s="53">
        <v>6946.7683086639181</v>
      </c>
    </row>
    <row r="426" spans="1:22" x14ac:dyDescent="0.35">
      <c r="A426" s="81" t="s">
        <v>353</v>
      </c>
      <c r="B426" s="56" t="s">
        <v>67</v>
      </c>
      <c r="C426" s="40"/>
      <c r="E426" s="53">
        <f t="shared" si="44"/>
        <v>10805.385895020998</v>
      </c>
      <c r="F426" s="53">
        <f t="shared" si="43"/>
        <v>10740.098684868024</v>
      </c>
      <c r="G426" s="53">
        <f t="shared" si="43"/>
        <v>10808.266372900986</v>
      </c>
      <c r="H426" s="53">
        <f t="shared" si="43"/>
        <v>10802.539293251639</v>
      </c>
      <c r="I426" s="53">
        <f t="shared" si="43"/>
        <v>10796.815248264853</v>
      </c>
      <c r="J426" s="53">
        <f t="shared" si="43"/>
        <v>10791.094236332621</v>
      </c>
      <c r="K426" s="115"/>
      <c r="N426" s="34" t="s">
        <v>353</v>
      </c>
      <c r="O426" s="56" t="s">
        <v>67</v>
      </c>
      <c r="P426" s="40"/>
      <c r="Q426" s="53">
        <v>9961.8321976645839</v>
      </c>
      <c r="R426" s="53">
        <v>9961.8321976645839</v>
      </c>
      <c r="S426" s="53">
        <v>9961.8321976645839</v>
      </c>
      <c r="T426" s="53">
        <v>9961.8321976645839</v>
      </c>
      <c r="U426" s="53">
        <v>9961.8321976645839</v>
      </c>
      <c r="V426" s="53">
        <v>9961.8321976645839</v>
      </c>
    </row>
    <row r="427" spans="1:22" x14ac:dyDescent="0.35">
      <c r="A427" s="80"/>
      <c r="B427" s="56" t="s">
        <v>68</v>
      </c>
      <c r="C427" s="40"/>
      <c r="E427" s="53">
        <f t="shared" si="44"/>
        <v>15419.712802888589</v>
      </c>
      <c r="F427" s="53">
        <f t="shared" si="43"/>
        <v>15326.545373234403</v>
      </c>
      <c r="G427" s="53">
        <f t="shared" si="43"/>
        <v>15423.823358686965</v>
      </c>
      <c r="H427" s="53">
        <f t="shared" si="43"/>
        <v>15415.650589639181</v>
      </c>
      <c r="I427" s="53">
        <f t="shared" si="43"/>
        <v>15407.482151174829</v>
      </c>
      <c r="J427" s="53">
        <f t="shared" si="43"/>
        <v>15399.318040999222</v>
      </c>
      <c r="K427" s="115"/>
      <c r="N427" s="34"/>
      <c r="O427" s="56" t="s">
        <v>68</v>
      </c>
      <c r="P427" s="40"/>
      <c r="Q427" s="53">
        <v>14215.928331568193</v>
      </c>
      <c r="R427" s="53">
        <v>14215.928331568193</v>
      </c>
      <c r="S427" s="53">
        <v>14215.928331568193</v>
      </c>
      <c r="T427" s="53">
        <v>14215.928331568193</v>
      </c>
      <c r="U427" s="53">
        <v>14215.928331568193</v>
      </c>
      <c r="V427" s="53">
        <v>14215.928331568193</v>
      </c>
    </row>
    <row r="428" spans="1:22" x14ac:dyDescent="0.35">
      <c r="A428" s="80"/>
      <c r="B428" s="56" t="s">
        <v>70</v>
      </c>
      <c r="C428" s="40"/>
      <c r="E428" s="53">
        <f t="shared" si="44"/>
        <v>23278.023866080479</v>
      </c>
      <c r="F428" s="53">
        <f t="shared" si="43"/>
        <v>23137.375743851819</v>
      </c>
      <c r="G428" s="53">
        <f t="shared" si="43"/>
        <v>23284.229274521</v>
      </c>
      <c r="H428" s="53">
        <f t="shared" si="43"/>
        <v>23271.891436885617</v>
      </c>
      <c r="I428" s="53">
        <f t="shared" si="43"/>
        <v>23259.560136818462</v>
      </c>
      <c r="J428" s="53">
        <f t="shared" si="43"/>
        <v>23247.235370855407</v>
      </c>
      <c r="K428" s="115"/>
      <c r="N428" s="34"/>
      <c r="O428" s="56" t="s">
        <v>70</v>
      </c>
      <c r="P428" s="40"/>
      <c r="Q428" s="53">
        <v>21460.757616623232</v>
      </c>
      <c r="R428" s="53">
        <v>21460.757616623232</v>
      </c>
      <c r="S428" s="53">
        <v>21460.757616623232</v>
      </c>
      <c r="T428" s="53">
        <v>21460.757616623232</v>
      </c>
      <c r="U428" s="53">
        <v>21460.757616623232</v>
      </c>
      <c r="V428" s="53">
        <v>21460.757616623232</v>
      </c>
    </row>
    <row r="429" spans="1:22" x14ac:dyDescent="0.35">
      <c r="A429" s="80"/>
      <c r="B429" s="56" t="s">
        <v>71</v>
      </c>
      <c r="C429" s="40"/>
      <c r="E429" s="53">
        <f t="shared" si="44"/>
        <v>34361.959816642295</v>
      </c>
      <c r="F429" s="53">
        <f t="shared" si="43"/>
        <v>34154.341457278475</v>
      </c>
      <c r="G429" s="53">
        <f t="shared" si="43"/>
        <v>34371.119958272262</v>
      </c>
      <c r="H429" s="53">
        <f t="shared" si="43"/>
        <v>34352.907403654637</v>
      </c>
      <c r="I429" s="53">
        <f t="shared" si="43"/>
        <v>34334.704499497813</v>
      </c>
      <c r="J429" s="53">
        <f t="shared" si="43"/>
        <v>34316.511240688196</v>
      </c>
      <c r="K429" s="115"/>
      <c r="N429" s="34"/>
      <c r="O429" s="56" t="s">
        <v>71</v>
      </c>
      <c r="P429" s="40"/>
      <c r="Q429" s="53">
        <v>31679.394054220273</v>
      </c>
      <c r="R429" s="53">
        <v>31679.394054220273</v>
      </c>
      <c r="S429" s="53">
        <v>31679.394054220273</v>
      </c>
      <c r="T429" s="53">
        <v>31679.394054220273</v>
      </c>
      <c r="U429" s="53">
        <v>31679.394054220273</v>
      </c>
      <c r="V429" s="53">
        <v>31679.394054220273</v>
      </c>
    </row>
    <row r="430" spans="1:22" x14ac:dyDescent="0.35">
      <c r="A430" s="106"/>
      <c r="B430" s="56" t="s">
        <v>72</v>
      </c>
      <c r="C430" s="40"/>
      <c r="E430" s="53">
        <f t="shared" si="44"/>
        <v>49411.986470654279</v>
      </c>
      <c r="F430" s="53">
        <f t="shared" si="43"/>
        <v>49113.434361907108</v>
      </c>
      <c r="G430" s="53">
        <f t="shared" si="43"/>
        <v>49425.158617898051</v>
      </c>
      <c r="H430" s="53">
        <f t="shared" si="43"/>
        <v>49398.96923559378</v>
      </c>
      <c r="I430" s="53">
        <f t="shared" si="43"/>
        <v>49372.793730508412</v>
      </c>
      <c r="J430" s="53">
        <f t="shared" si="43"/>
        <v>49346.632095288689</v>
      </c>
      <c r="K430" s="115"/>
      <c r="N430" s="34"/>
      <c r="O430" s="56" t="s">
        <v>72</v>
      </c>
      <c r="P430" s="40"/>
      <c r="Q430" s="53">
        <v>45554.496855197605</v>
      </c>
      <c r="R430" s="53">
        <v>45554.496855197605</v>
      </c>
      <c r="S430" s="53">
        <v>45554.496855197605</v>
      </c>
      <c r="T430" s="53">
        <v>45554.496855197605</v>
      </c>
      <c r="U430" s="53">
        <v>45554.496855197605</v>
      </c>
      <c r="V430" s="53">
        <v>45554.496855197605</v>
      </c>
    </row>
    <row r="431" spans="1:22" x14ac:dyDescent="0.35">
      <c r="A431" s="106"/>
      <c r="B431" s="56" t="s">
        <v>74</v>
      </c>
      <c r="C431" s="40"/>
      <c r="E431" s="53">
        <f t="shared" si="44"/>
        <v>73373.214680197358</v>
      </c>
      <c r="F431" s="53">
        <f t="shared" si="43"/>
        <v>72929.886461014306</v>
      </c>
      <c r="G431" s="53">
        <f t="shared" si="43"/>
        <v>73392.774363111341</v>
      </c>
      <c r="H431" s="53">
        <f t="shared" si="43"/>
        <v>73353.885030635414</v>
      </c>
      <c r="I431" s="53">
        <f t="shared" si="43"/>
        <v>73315.016304822668</v>
      </c>
      <c r="J431" s="53">
        <f t="shared" si="43"/>
        <v>73276.168174754028</v>
      </c>
      <c r="K431" s="115"/>
      <c r="N431" s="34"/>
      <c r="O431" s="56" t="s">
        <v>74</v>
      </c>
      <c r="P431" s="40"/>
      <c r="Q431" s="53">
        <v>67645.122492492461</v>
      </c>
      <c r="R431" s="53">
        <v>67645.122492492461</v>
      </c>
      <c r="S431" s="53">
        <v>67645.122492492461</v>
      </c>
      <c r="T431" s="53">
        <v>67645.122492492461</v>
      </c>
      <c r="U431" s="53">
        <v>67645.122492492461</v>
      </c>
      <c r="V431" s="53">
        <v>67645.122492492461</v>
      </c>
    </row>
    <row r="432" spans="1:22" x14ac:dyDescent="0.35">
      <c r="A432" s="107"/>
      <c r="B432" s="56" t="s">
        <v>75</v>
      </c>
      <c r="C432" s="40"/>
      <c r="E432" s="53">
        <f t="shared" si="44"/>
        <v>92228.699938499209</v>
      </c>
      <c r="F432" s="53">
        <f t="shared" si="43"/>
        <v>91671.445012713084</v>
      </c>
      <c r="G432" s="53">
        <f t="shared" si="43"/>
        <v>92253.286078471807</v>
      </c>
      <c r="H432" s="53">
        <f t="shared" si="43"/>
        <v>92204.402945964073</v>
      </c>
      <c r="I432" s="53">
        <f t="shared" si="43"/>
        <v>92155.545715630069</v>
      </c>
      <c r="J432" s="53">
        <f t="shared" si="43"/>
        <v>92106.714373744777</v>
      </c>
      <c r="K432" s="115"/>
      <c r="N432" s="34"/>
      <c r="O432" s="56" t="s">
        <v>75</v>
      </c>
      <c r="P432" s="40"/>
      <c r="Q432" s="53">
        <v>85028.599767033273</v>
      </c>
      <c r="R432" s="53">
        <v>85028.599767033273</v>
      </c>
      <c r="S432" s="53">
        <v>85028.599767033273</v>
      </c>
      <c r="T432" s="53">
        <v>85028.599767033273</v>
      </c>
      <c r="U432" s="53">
        <v>85028.599767033273</v>
      </c>
      <c r="V432" s="53">
        <v>85028.599767033273</v>
      </c>
    </row>
    <row r="433" spans="1:22" x14ac:dyDescent="0.35">
      <c r="A433" s="40"/>
      <c r="K433" s="115"/>
      <c r="N433" s="14"/>
    </row>
    <row r="434" spans="1:22" x14ac:dyDescent="0.35">
      <c r="A434" s="114"/>
      <c r="B434" s="56" t="s">
        <v>59</v>
      </c>
      <c r="C434" s="40"/>
      <c r="E434" s="53">
        <f>Q434*E$12</f>
        <v>152.28194413837846</v>
      </c>
      <c r="F434" s="53">
        <f t="shared" ref="F434:J446" si="45">R434*F$12</f>
        <v>151.36184157230102</v>
      </c>
      <c r="G434" s="53">
        <f t="shared" si="45"/>
        <v>152.3225391505209</v>
      </c>
      <c r="H434" s="53">
        <f t="shared" si="45"/>
        <v>152.24182654740696</v>
      </c>
      <c r="I434" s="53">
        <f t="shared" si="45"/>
        <v>152.16115671225327</v>
      </c>
      <c r="J434" s="53">
        <f t="shared" si="45"/>
        <v>152.08052962239796</v>
      </c>
      <c r="K434" s="115"/>
      <c r="O434" s="56" t="s">
        <v>59</v>
      </c>
      <c r="P434" s="40"/>
      <c r="Q434" s="53">
        <v>140.39361379399492</v>
      </c>
      <c r="R434" s="53">
        <v>140.39361379399492</v>
      </c>
      <c r="S434" s="53">
        <v>140.39361379399492</v>
      </c>
      <c r="T434" s="53">
        <v>140.39361379399492</v>
      </c>
      <c r="U434" s="53">
        <v>140.39361379399492</v>
      </c>
      <c r="V434" s="53">
        <v>140.39361379399492</v>
      </c>
    </row>
    <row r="435" spans="1:22" x14ac:dyDescent="0.35">
      <c r="A435" s="54"/>
      <c r="B435" s="56" t="s">
        <v>60</v>
      </c>
      <c r="C435" s="40"/>
      <c r="E435" s="53">
        <f t="shared" ref="E435:E446" si="46">Q435*E$12</f>
        <v>655.01877771625334</v>
      </c>
      <c r="F435" s="53">
        <f t="shared" si="45"/>
        <v>651.06108948462702</v>
      </c>
      <c r="G435" s="53">
        <f t="shared" si="45"/>
        <v>655.19339129493699</v>
      </c>
      <c r="H435" s="53">
        <f t="shared" si="45"/>
        <v>654.84621769574812</v>
      </c>
      <c r="I435" s="53">
        <f t="shared" si="45"/>
        <v>654.49922805676033</v>
      </c>
      <c r="J435" s="53">
        <f t="shared" si="45"/>
        <v>654.15242228049669</v>
      </c>
      <c r="K435" s="115"/>
      <c r="N435" s="34"/>
      <c r="O435" s="56" t="s">
        <v>60</v>
      </c>
      <c r="P435" s="40"/>
      <c r="Q435" s="53">
        <v>603.88284262345564</v>
      </c>
      <c r="R435" s="53">
        <v>603.88284262345564</v>
      </c>
      <c r="S435" s="53">
        <v>603.88284262345564</v>
      </c>
      <c r="T435" s="53">
        <v>603.88284262345564</v>
      </c>
      <c r="U435" s="53">
        <v>603.88284262345564</v>
      </c>
      <c r="V435" s="53">
        <v>603.88284262345564</v>
      </c>
    </row>
    <row r="436" spans="1:22" x14ac:dyDescent="0.35">
      <c r="A436" s="54"/>
      <c r="B436" s="56" t="s">
        <v>62</v>
      </c>
      <c r="C436" s="40"/>
      <c r="E436" s="53">
        <f t="shared" si="46"/>
        <v>703.48444140924926</v>
      </c>
      <c r="F436" s="53">
        <f t="shared" si="45"/>
        <v>699.23391884468299</v>
      </c>
      <c r="G436" s="53">
        <f t="shared" si="45"/>
        <v>703.67197486636792</v>
      </c>
      <c r="H436" s="53">
        <f t="shared" si="45"/>
        <v>703.29911345566313</v>
      </c>
      <c r="I436" s="53">
        <f t="shared" si="45"/>
        <v>702.92644961660619</v>
      </c>
      <c r="J436" s="53">
        <f t="shared" si="45"/>
        <v>702.55398324450778</v>
      </c>
      <c r="K436" s="115"/>
      <c r="N436" s="34"/>
      <c r="O436" s="56" t="s">
        <v>62</v>
      </c>
      <c r="P436" s="40"/>
      <c r="Q436" s="53">
        <v>648.5648941252482</v>
      </c>
      <c r="R436" s="53">
        <v>648.5648941252482</v>
      </c>
      <c r="S436" s="53">
        <v>648.5648941252482</v>
      </c>
      <c r="T436" s="53">
        <v>648.5648941252482</v>
      </c>
      <c r="U436" s="53">
        <v>648.5648941252482</v>
      </c>
      <c r="V436" s="53">
        <v>648.5648941252482</v>
      </c>
    </row>
    <row r="437" spans="1:22" x14ac:dyDescent="0.35">
      <c r="A437" s="80"/>
      <c r="B437" s="56" t="s">
        <v>63</v>
      </c>
      <c r="C437" s="40"/>
      <c r="E437" s="53">
        <f t="shared" si="46"/>
        <v>783.17973167466153</v>
      </c>
      <c r="F437" s="53">
        <f t="shared" si="45"/>
        <v>778.44768228501823</v>
      </c>
      <c r="G437" s="53">
        <f t="shared" si="45"/>
        <v>783.38851014079501</v>
      </c>
      <c r="H437" s="53">
        <f t="shared" si="45"/>
        <v>782.97340856583673</v>
      </c>
      <c r="I437" s="53">
        <f t="shared" si="45"/>
        <v>782.55852694472685</v>
      </c>
      <c r="J437" s="53">
        <f t="shared" si="45"/>
        <v>782.14386516091611</v>
      </c>
      <c r="K437" s="115"/>
      <c r="N437" s="34"/>
      <c r="O437" s="56" t="s">
        <v>63</v>
      </c>
      <c r="P437" s="40"/>
      <c r="Q437" s="53">
        <v>722.0385410899562</v>
      </c>
      <c r="R437" s="53">
        <v>722.0385410899562</v>
      </c>
      <c r="S437" s="53">
        <v>722.0385410899562</v>
      </c>
      <c r="T437" s="53">
        <v>722.0385410899562</v>
      </c>
      <c r="U437" s="53">
        <v>722.0385410899562</v>
      </c>
      <c r="V437" s="53">
        <v>722.0385410899562</v>
      </c>
    </row>
    <row r="438" spans="1:22" x14ac:dyDescent="0.35">
      <c r="A438" s="80"/>
      <c r="B438" s="56" t="s">
        <v>64</v>
      </c>
      <c r="C438" s="40"/>
      <c r="E438" s="53">
        <f t="shared" si="46"/>
        <v>913.03059695443017</v>
      </c>
      <c r="F438" s="53">
        <f t="shared" si="45"/>
        <v>907.51397579544619</v>
      </c>
      <c r="G438" s="53">
        <f t="shared" si="45"/>
        <v>913.27399080114969</v>
      </c>
      <c r="H438" s="53">
        <f t="shared" si="45"/>
        <v>912.79006556221327</v>
      </c>
      <c r="I438" s="53">
        <f t="shared" si="45"/>
        <v>912.30639674537929</v>
      </c>
      <c r="J438" s="53">
        <f t="shared" si="45"/>
        <v>911.82298421477492</v>
      </c>
      <c r="K438" s="115"/>
      <c r="N438" s="34"/>
      <c r="O438" s="56" t="s">
        <v>64</v>
      </c>
      <c r="P438" s="40"/>
      <c r="Q438" s="53">
        <v>841.75222306355977</v>
      </c>
      <c r="R438" s="53">
        <v>841.75222306355977</v>
      </c>
      <c r="S438" s="53">
        <v>841.75222306355977</v>
      </c>
      <c r="T438" s="53">
        <v>841.75222306355977</v>
      </c>
      <c r="U438" s="53">
        <v>841.75222306355977</v>
      </c>
      <c r="V438" s="53">
        <v>841.75222306355977</v>
      </c>
    </row>
    <row r="439" spans="1:22" x14ac:dyDescent="0.35">
      <c r="A439" s="102"/>
      <c r="B439" s="56" t="s">
        <v>66</v>
      </c>
      <c r="C439" s="40"/>
      <c r="E439" s="53">
        <f t="shared" si="46"/>
        <v>1088.6639776390548</v>
      </c>
      <c r="F439" s="53">
        <f t="shared" si="45"/>
        <v>1082.0861622250911</v>
      </c>
      <c r="G439" s="53">
        <f t="shared" si="45"/>
        <v>1088.9541914765609</v>
      </c>
      <c r="H439" s="53">
        <f t="shared" si="45"/>
        <v>1088.377176886625</v>
      </c>
      <c r="I439" s="53">
        <f t="shared" si="45"/>
        <v>1087.800468044938</v>
      </c>
      <c r="J439" s="53">
        <f t="shared" si="45"/>
        <v>1087.2240647894898</v>
      </c>
      <c r="K439" s="115"/>
      <c r="N439" s="34"/>
      <c r="O439" s="56" t="s">
        <v>66</v>
      </c>
      <c r="P439" s="40"/>
      <c r="Q439" s="53">
        <v>1003.6742759811686</v>
      </c>
      <c r="R439" s="53">
        <v>1003.6742759811686</v>
      </c>
      <c r="S439" s="53">
        <v>1003.6742759811686</v>
      </c>
      <c r="T439" s="53">
        <v>1003.6742759811686</v>
      </c>
      <c r="U439" s="53">
        <v>1003.6742759811686</v>
      </c>
      <c r="V439" s="53">
        <v>1003.6742759811686</v>
      </c>
    </row>
    <row r="440" spans="1:22" x14ac:dyDescent="0.35">
      <c r="A440" s="81" t="s">
        <v>354</v>
      </c>
      <c r="B440" s="56" t="s">
        <v>67</v>
      </c>
      <c r="C440" s="40"/>
      <c r="E440" s="53">
        <f t="shared" si="46"/>
        <v>1373.4216027914269</v>
      </c>
      <c r="F440" s="53">
        <f t="shared" si="45"/>
        <v>1365.1232536458035</v>
      </c>
      <c r="G440" s="53">
        <f t="shared" si="45"/>
        <v>1373.7877267397218</v>
      </c>
      <c r="H440" s="53">
        <f t="shared" si="45"/>
        <v>1373.0597846756682</v>
      </c>
      <c r="I440" s="53">
        <f t="shared" si="45"/>
        <v>1372.3322283332495</v>
      </c>
      <c r="J440" s="53">
        <f t="shared" si="45"/>
        <v>1371.6050575080803</v>
      </c>
      <c r="K440" s="115"/>
      <c r="N440" s="34" t="s">
        <v>357</v>
      </c>
      <c r="O440" s="56" t="s">
        <v>67</v>
      </c>
      <c r="P440" s="40"/>
      <c r="Q440" s="53">
        <v>1266.2014736521492</v>
      </c>
      <c r="R440" s="53">
        <v>1266.2014736521492</v>
      </c>
      <c r="S440" s="53">
        <v>1266.2014736521492</v>
      </c>
      <c r="T440" s="53">
        <v>1266.2014736521492</v>
      </c>
      <c r="U440" s="53">
        <v>1266.2014736521492</v>
      </c>
      <c r="V440" s="53">
        <v>1266.2014736521492</v>
      </c>
    </row>
    <row r="441" spans="1:22" x14ac:dyDescent="0.35">
      <c r="A441" s="80"/>
      <c r="B441" s="56" t="s">
        <v>68</v>
      </c>
      <c r="C441" s="40"/>
      <c r="E441" s="53">
        <f t="shared" si="46"/>
        <v>1763.2952529162442</v>
      </c>
      <c r="F441" s="53">
        <f t="shared" si="45"/>
        <v>1752.6412486208555</v>
      </c>
      <c r="G441" s="53">
        <f t="shared" si="45"/>
        <v>1763.7653085922984</v>
      </c>
      <c r="H441" s="53">
        <f t="shared" si="45"/>
        <v>1762.8307253708494</v>
      </c>
      <c r="I441" s="53">
        <f t="shared" si="45"/>
        <v>1761.8966373659657</v>
      </c>
      <c r="J441" s="53">
        <f t="shared" si="45"/>
        <v>1760.9630443152421</v>
      </c>
      <c r="K441" s="115"/>
      <c r="N441" s="34"/>
      <c r="O441" s="56" t="s">
        <v>68</v>
      </c>
      <c r="P441" s="40"/>
      <c r="Q441" s="53">
        <v>1625.6385098272347</v>
      </c>
      <c r="R441" s="53">
        <v>1625.6385098272347</v>
      </c>
      <c r="S441" s="53">
        <v>1625.6385098272347</v>
      </c>
      <c r="T441" s="53">
        <v>1625.6385098272347</v>
      </c>
      <c r="U441" s="53">
        <v>1625.6385098272347</v>
      </c>
      <c r="V441" s="53">
        <v>1625.6385098272347</v>
      </c>
    </row>
    <row r="442" spans="1:22" x14ac:dyDescent="0.35">
      <c r="A442" s="80"/>
      <c r="B442" s="56" t="s">
        <v>70</v>
      </c>
      <c r="C442" s="40"/>
      <c r="E442" s="53">
        <f t="shared" si="46"/>
        <v>2319.8110511097243</v>
      </c>
      <c r="F442" s="53">
        <f t="shared" si="45"/>
        <v>2305.7945233262253</v>
      </c>
      <c r="G442" s="53">
        <f t="shared" si="45"/>
        <v>2320.4294616397501</v>
      </c>
      <c r="H442" s="53">
        <f t="shared" si="45"/>
        <v>2319.1999134505213</v>
      </c>
      <c r="I442" s="53">
        <f t="shared" si="45"/>
        <v>2317.9710167737712</v>
      </c>
      <c r="J442" s="53">
        <f t="shared" si="45"/>
        <v>2316.7427712642761</v>
      </c>
      <c r="K442" s="115"/>
      <c r="N442" s="34"/>
      <c r="O442" s="56" t="s">
        <v>70</v>
      </c>
      <c r="P442" s="40"/>
      <c r="Q442" s="53">
        <v>2138.7082928793507</v>
      </c>
      <c r="R442" s="53">
        <v>2138.7082928793507</v>
      </c>
      <c r="S442" s="53">
        <v>2138.7082928793507</v>
      </c>
      <c r="T442" s="53">
        <v>2138.7082928793507</v>
      </c>
      <c r="U442" s="53">
        <v>2138.7082928793507</v>
      </c>
      <c r="V442" s="53">
        <v>2138.7082928793507</v>
      </c>
    </row>
    <row r="443" spans="1:22" x14ac:dyDescent="0.35">
      <c r="A443" s="80"/>
      <c r="B443" s="56" t="s">
        <v>71</v>
      </c>
      <c r="C443" s="40"/>
      <c r="E443" s="53">
        <f t="shared" si="46"/>
        <v>3015.8918602352246</v>
      </c>
      <c r="F443" s="53">
        <f t="shared" si="45"/>
        <v>2997.6695433655836</v>
      </c>
      <c r="G443" s="53">
        <f t="shared" si="45"/>
        <v>3016.695830577075</v>
      </c>
      <c r="H443" s="53">
        <f t="shared" si="45"/>
        <v>3015.0973450565029</v>
      </c>
      <c r="I443" s="53">
        <f t="shared" si="45"/>
        <v>3013.4997065407674</v>
      </c>
      <c r="J443" s="53">
        <f t="shared" si="45"/>
        <v>3011.9029145810582</v>
      </c>
      <c r="K443" s="115"/>
      <c r="N443" s="34"/>
      <c r="O443" s="56" t="s">
        <v>71</v>
      </c>
      <c r="P443" s="40"/>
      <c r="Q443" s="53">
        <v>2780.4475406852107</v>
      </c>
      <c r="R443" s="53">
        <v>2780.4475406852107</v>
      </c>
      <c r="S443" s="53">
        <v>2780.4475406852107</v>
      </c>
      <c r="T443" s="53">
        <v>2780.4475406852107</v>
      </c>
      <c r="U443" s="53">
        <v>2780.4475406852107</v>
      </c>
      <c r="V443" s="53">
        <v>2780.4475406852107</v>
      </c>
    </row>
    <row r="444" spans="1:22" x14ac:dyDescent="0.35">
      <c r="A444" s="106"/>
      <c r="B444" s="56" t="s">
        <v>72</v>
      </c>
      <c r="C444" s="40"/>
      <c r="E444" s="53">
        <f t="shared" si="46"/>
        <v>3593.2375328750381</v>
      </c>
      <c r="F444" s="53">
        <f t="shared" si="45"/>
        <v>3571.5268363559562</v>
      </c>
      <c r="G444" s="53">
        <f t="shared" si="45"/>
        <v>3594.1954108565874</v>
      </c>
      <c r="H444" s="53">
        <f t="shared" si="45"/>
        <v>3592.2909201007988</v>
      </c>
      <c r="I444" s="53">
        <f t="shared" si="45"/>
        <v>3590.3874384957721</v>
      </c>
      <c r="J444" s="53">
        <f t="shared" si="45"/>
        <v>3588.4849655067796</v>
      </c>
      <c r="K444" s="115"/>
      <c r="N444" s="34"/>
      <c r="O444" s="56" t="s">
        <v>72</v>
      </c>
      <c r="P444" s="40"/>
      <c r="Q444" s="53">
        <v>3312.7210537983146</v>
      </c>
      <c r="R444" s="53">
        <v>3312.7210537983146</v>
      </c>
      <c r="S444" s="53">
        <v>3312.7210537983146</v>
      </c>
      <c r="T444" s="53">
        <v>3312.7210537983146</v>
      </c>
      <c r="U444" s="53">
        <v>3312.7210537983146</v>
      </c>
      <c r="V444" s="53">
        <v>3312.7210537983146</v>
      </c>
    </row>
    <row r="445" spans="1:22" x14ac:dyDescent="0.35">
      <c r="A445" s="106"/>
      <c r="B445" s="56" t="s">
        <v>74</v>
      </c>
      <c r="C445" s="40"/>
      <c r="E445" s="53">
        <f t="shared" si="46"/>
        <v>3890.8886206149355</v>
      </c>
      <c r="F445" s="53">
        <f t="shared" si="45"/>
        <v>3867.3794867881693</v>
      </c>
      <c r="G445" s="53">
        <f t="shared" si="45"/>
        <v>3891.9258458204085</v>
      </c>
      <c r="H445" s="53">
        <f t="shared" si="45"/>
        <v>3889.8635937867011</v>
      </c>
      <c r="I445" s="53">
        <f t="shared" si="45"/>
        <v>3887.8024344982359</v>
      </c>
      <c r="J445" s="53">
        <f t="shared" si="45"/>
        <v>3885.742367375989</v>
      </c>
      <c r="K445" s="115"/>
      <c r="N445" s="34"/>
      <c r="O445" s="56" t="s">
        <v>74</v>
      </c>
      <c r="P445" s="40"/>
      <c r="Q445" s="53">
        <v>3587.1351486140775</v>
      </c>
      <c r="R445" s="53">
        <v>3587.1351486140775</v>
      </c>
      <c r="S445" s="53">
        <v>3587.1351486140775</v>
      </c>
      <c r="T445" s="53">
        <v>3587.1351486140775</v>
      </c>
      <c r="U445" s="53">
        <v>3587.1351486140775</v>
      </c>
      <c r="V445" s="53">
        <v>3587.1351486140775</v>
      </c>
    </row>
    <row r="446" spans="1:22" x14ac:dyDescent="0.35">
      <c r="A446" s="107"/>
      <c r="B446" s="56" t="s">
        <v>75</v>
      </c>
      <c r="C446" s="40"/>
      <c r="E446" s="53">
        <f t="shared" si="46"/>
        <v>4107.4128072265048</v>
      </c>
      <c r="F446" s="53">
        <f t="shared" si="45"/>
        <v>4082.5954128515405</v>
      </c>
      <c r="G446" s="53">
        <f t="shared" si="45"/>
        <v>4108.5077530109629</v>
      </c>
      <c r="H446" s="53">
        <f t="shared" si="45"/>
        <v>4106.3307386471752</v>
      </c>
      <c r="I446" s="53">
        <f t="shared" si="45"/>
        <v>4104.1548778388442</v>
      </c>
      <c r="J446" s="53">
        <f t="shared" si="45"/>
        <v>4101.980169974725</v>
      </c>
      <c r="K446" s="115"/>
      <c r="N446" s="34"/>
      <c r="O446" s="56" t="s">
        <v>75</v>
      </c>
      <c r="P446" s="40"/>
      <c r="Q446" s="53">
        <v>3786.7557484442214</v>
      </c>
      <c r="R446" s="53">
        <v>3786.7557484442214</v>
      </c>
      <c r="S446" s="53">
        <v>3786.7557484442214</v>
      </c>
      <c r="T446" s="53">
        <v>3786.7557484442214</v>
      </c>
      <c r="U446" s="53">
        <v>3786.7557484442214</v>
      </c>
      <c r="V446" s="53">
        <v>3786.7557484442214</v>
      </c>
    </row>
    <row r="447" spans="1:22" x14ac:dyDescent="0.35">
      <c r="A447" s="116"/>
      <c r="B447" s="40"/>
      <c r="C447" s="40"/>
      <c r="E447" s="113"/>
      <c r="F447" s="113"/>
      <c r="G447" s="113"/>
      <c r="H447" s="113"/>
      <c r="I447" s="113"/>
      <c r="J447" s="113"/>
      <c r="K447" s="115"/>
      <c r="N447" s="116"/>
      <c r="O447" s="40"/>
      <c r="P447" s="40"/>
      <c r="Q447" s="113"/>
      <c r="R447" s="113"/>
      <c r="S447" s="113"/>
      <c r="T447" s="113"/>
      <c r="U447" s="113"/>
      <c r="V447" s="113"/>
    </row>
    <row r="448" spans="1:22" x14ac:dyDescent="0.35">
      <c r="A448" s="114"/>
      <c r="B448" s="56" t="s">
        <v>59</v>
      </c>
      <c r="C448" s="40"/>
      <c r="E448" s="53">
        <f>Q448*E$12</f>
        <v>152.28194413837846</v>
      </c>
      <c r="F448" s="53">
        <f t="shared" ref="F448:J460" si="47">R448*F$12</f>
        <v>151.36184157230102</v>
      </c>
      <c r="G448" s="53">
        <f t="shared" si="47"/>
        <v>152.3225391505209</v>
      </c>
      <c r="H448" s="53">
        <f t="shared" si="47"/>
        <v>152.24182654740696</v>
      </c>
      <c r="I448" s="53">
        <f t="shared" si="47"/>
        <v>152.16115671225327</v>
      </c>
      <c r="J448" s="53">
        <f t="shared" si="47"/>
        <v>152.08052962239796</v>
      </c>
      <c r="K448" s="115"/>
      <c r="O448" s="56" t="s">
        <v>59</v>
      </c>
      <c r="P448" s="40"/>
      <c r="Q448" s="53">
        <v>140.39361379399492</v>
      </c>
      <c r="R448" s="53">
        <v>140.39361379399492</v>
      </c>
      <c r="S448" s="53">
        <v>140.39361379399492</v>
      </c>
      <c r="T448" s="53">
        <v>140.39361379399492</v>
      </c>
      <c r="U448" s="53">
        <v>140.39361379399492</v>
      </c>
      <c r="V448" s="53">
        <v>140.39361379399492</v>
      </c>
    </row>
    <row r="449" spans="1:22" x14ac:dyDescent="0.35">
      <c r="A449" s="54"/>
      <c r="B449" s="56" t="s">
        <v>60</v>
      </c>
      <c r="C449" s="40"/>
      <c r="E449" s="53">
        <f t="shared" ref="E449:E460" si="48">Q449*E$12</f>
        <v>655.01877771625334</v>
      </c>
      <c r="F449" s="53">
        <f t="shared" si="47"/>
        <v>651.06108948462702</v>
      </c>
      <c r="G449" s="53">
        <f t="shared" si="47"/>
        <v>655.19339129493699</v>
      </c>
      <c r="H449" s="53">
        <f t="shared" si="47"/>
        <v>654.84621769574812</v>
      </c>
      <c r="I449" s="53">
        <f t="shared" si="47"/>
        <v>654.49922805676033</v>
      </c>
      <c r="J449" s="53">
        <f t="shared" si="47"/>
        <v>654.15242228049669</v>
      </c>
      <c r="K449" s="115"/>
      <c r="N449" s="34"/>
      <c r="O449" s="56" t="s">
        <v>60</v>
      </c>
      <c r="P449" s="40"/>
      <c r="Q449" s="53">
        <v>603.88284262345564</v>
      </c>
      <c r="R449" s="53">
        <v>603.88284262345564</v>
      </c>
      <c r="S449" s="53">
        <v>603.88284262345564</v>
      </c>
      <c r="T449" s="53">
        <v>603.88284262345564</v>
      </c>
      <c r="U449" s="53">
        <v>603.88284262345564</v>
      </c>
      <c r="V449" s="53">
        <v>603.88284262345564</v>
      </c>
    </row>
    <row r="450" spans="1:22" x14ac:dyDescent="0.35">
      <c r="A450" s="54"/>
      <c r="B450" s="56" t="s">
        <v>62</v>
      </c>
      <c r="C450" s="40"/>
      <c r="E450" s="53">
        <f t="shared" si="48"/>
        <v>703.48444140924926</v>
      </c>
      <c r="F450" s="53">
        <f t="shared" si="47"/>
        <v>699.23391884468299</v>
      </c>
      <c r="G450" s="53">
        <f t="shared" si="47"/>
        <v>703.67197486636792</v>
      </c>
      <c r="H450" s="53">
        <f t="shared" si="47"/>
        <v>703.29911345566313</v>
      </c>
      <c r="I450" s="53">
        <f t="shared" si="47"/>
        <v>702.92644961660619</v>
      </c>
      <c r="J450" s="53">
        <f t="shared" si="47"/>
        <v>702.55398324450778</v>
      </c>
      <c r="K450" s="115"/>
      <c r="N450" s="34"/>
      <c r="O450" s="56" t="s">
        <v>62</v>
      </c>
      <c r="P450" s="40"/>
      <c r="Q450" s="53">
        <v>648.5648941252482</v>
      </c>
      <c r="R450" s="53">
        <v>648.5648941252482</v>
      </c>
      <c r="S450" s="53">
        <v>648.5648941252482</v>
      </c>
      <c r="T450" s="53">
        <v>648.5648941252482</v>
      </c>
      <c r="U450" s="53">
        <v>648.5648941252482</v>
      </c>
      <c r="V450" s="53">
        <v>648.5648941252482</v>
      </c>
    </row>
    <row r="451" spans="1:22" x14ac:dyDescent="0.35">
      <c r="A451" s="80"/>
      <c r="B451" s="56" t="s">
        <v>63</v>
      </c>
      <c r="C451" s="40"/>
      <c r="E451" s="53">
        <f t="shared" si="48"/>
        <v>783.17973167466153</v>
      </c>
      <c r="F451" s="53">
        <f t="shared" si="47"/>
        <v>778.44768228501823</v>
      </c>
      <c r="G451" s="53">
        <f t="shared" si="47"/>
        <v>783.38851014079501</v>
      </c>
      <c r="H451" s="53">
        <f t="shared" si="47"/>
        <v>782.97340856583673</v>
      </c>
      <c r="I451" s="53">
        <f t="shared" si="47"/>
        <v>782.55852694472685</v>
      </c>
      <c r="J451" s="53">
        <f t="shared" si="47"/>
        <v>782.14386516091611</v>
      </c>
      <c r="K451" s="115"/>
      <c r="N451" s="34"/>
      <c r="O451" s="56" t="s">
        <v>63</v>
      </c>
      <c r="P451" s="40"/>
      <c r="Q451" s="53">
        <v>722.0385410899562</v>
      </c>
      <c r="R451" s="53">
        <v>722.0385410899562</v>
      </c>
      <c r="S451" s="53">
        <v>722.0385410899562</v>
      </c>
      <c r="T451" s="53">
        <v>722.0385410899562</v>
      </c>
      <c r="U451" s="53">
        <v>722.0385410899562</v>
      </c>
      <c r="V451" s="53">
        <v>722.0385410899562</v>
      </c>
    </row>
    <row r="452" spans="1:22" x14ac:dyDescent="0.35">
      <c r="A452" s="80"/>
      <c r="B452" s="56" t="s">
        <v>64</v>
      </c>
      <c r="C452" s="40"/>
      <c r="E452" s="53">
        <f t="shared" si="48"/>
        <v>913.03059695443017</v>
      </c>
      <c r="F452" s="53">
        <f t="shared" si="47"/>
        <v>907.51397579544619</v>
      </c>
      <c r="G452" s="53">
        <f t="shared" si="47"/>
        <v>913.27399080114969</v>
      </c>
      <c r="H452" s="53">
        <f t="shared" si="47"/>
        <v>912.79006556221327</v>
      </c>
      <c r="I452" s="53">
        <f t="shared" si="47"/>
        <v>912.30639674537929</v>
      </c>
      <c r="J452" s="53">
        <f t="shared" si="47"/>
        <v>911.82298421477492</v>
      </c>
      <c r="K452" s="115"/>
      <c r="N452" s="34"/>
      <c r="O452" s="56" t="s">
        <v>64</v>
      </c>
      <c r="P452" s="40"/>
      <c r="Q452" s="53">
        <v>841.75222306355977</v>
      </c>
      <c r="R452" s="53">
        <v>841.75222306355977</v>
      </c>
      <c r="S452" s="53">
        <v>841.75222306355977</v>
      </c>
      <c r="T452" s="53">
        <v>841.75222306355977</v>
      </c>
      <c r="U452" s="53">
        <v>841.75222306355977</v>
      </c>
      <c r="V452" s="53">
        <v>841.75222306355977</v>
      </c>
    </row>
    <row r="453" spans="1:22" x14ac:dyDescent="0.35">
      <c r="A453" s="102"/>
      <c r="B453" s="56" t="s">
        <v>66</v>
      </c>
      <c r="C453" s="40"/>
      <c r="E453" s="53">
        <f t="shared" si="48"/>
        <v>1088.6639776390548</v>
      </c>
      <c r="F453" s="53">
        <f t="shared" si="47"/>
        <v>1082.0861622250911</v>
      </c>
      <c r="G453" s="53">
        <f t="shared" si="47"/>
        <v>1088.9541914765609</v>
      </c>
      <c r="H453" s="53">
        <f t="shared" si="47"/>
        <v>1088.377176886625</v>
      </c>
      <c r="I453" s="53">
        <f t="shared" si="47"/>
        <v>1087.800468044938</v>
      </c>
      <c r="J453" s="53">
        <f t="shared" si="47"/>
        <v>1087.2240647894898</v>
      </c>
      <c r="K453" s="115"/>
      <c r="N453" s="34"/>
      <c r="O453" s="56" t="s">
        <v>66</v>
      </c>
      <c r="P453" s="40"/>
      <c r="Q453" s="53">
        <v>1003.6742759811686</v>
      </c>
      <c r="R453" s="53">
        <v>1003.6742759811686</v>
      </c>
      <c r="S453" s="53">
        <v>1003.6742759811686</v>
      </c>
      <c r="T453" s="53">
        <v>1003.6742759811686</v>
      </c>
      <c r="U453" s="53">
        <v>1003.6742759811686</v>
      </c>
      <c r="V453" s="53">
        <v>1003.6742759811686</v>
      </c>
    </row>
    <row r="454" spans="1:22" x14ac:dyDescent="0.35">
      <c r="A454" s="81" t="s">
        <v>355</v>
      </c>
      <c r="B454" s="56" t="s">
        <v>67</v>
      </c>
      <c r="C454" s="40"/>
      <c r="E454" s="53">
        <f t="shared" si="48"/>
        <v>1373.4216027914269</v>
      </c>
      <c r="F454" s="53">
        <f t="shared" si="47"/>
        <v>1365.1232536458035</v>
      </c>
      <c r="G454" s="53">
        <f t="shared" si="47"/>
        <v>1373.7877267397218</v>
      </c>
      <c r="H454" s="53">
        <f t="shared" si="47"/>
        <v>1373.0597846756682</v>
      </c>
      <c r="I454" s="53">
        <f t="shared" si="47"/>
        <v>1372.3322283332495</v>
      </c>
      <c r="J454" s="53">
        <f t="shared" si="47"/>
        <v>1371.6050575080803</v>
      </c>
      <c r="K454" s="115"/>
      <c r="N454" s="34" t="s">
        <v>355</v>
      </c>
      <c r="O454" s="56" t="s">
        <v>67</v>
      </c>
      <c r="P454" s="40"/>
      <c r="Q454" s="53">
        <v>1266.2014736521492</v>
      </c>
      <c r="R454" s="53">
        <v>1266.2014736521492</v>
      </c>
      <c r="S454" s="53">
        <v>1266.2014736521492</v>
      </c>
      <c r="T454" s="53">
        <v>1266.2014736521492</v>
      </c>
      <c r="U454" s="53">
        <v>1266.2014736521492</v>
      </c>
      <c r="V454" s="53">
        <v>1266.2014736521492</v>
      </c>
    </row>
    <row r="455" spans="1:22" x14ac:dyDescent="0.35">
      <c r="A455" s="80"/>
      <c r="B455" s="56" t="s">
        <v>68</v>
      </c>
      <c r="C455" s="40"/>
      <c r="E455" s="53">
        <f t="shared" si="48"/>
        <v>1763.2952529162442</v>
      </c>
      <c r="F455" s="53">
        <f t="shared" si="47"/>
        <v>1752.6412486208555</v>
      </c>
      <c r="G455" s="53">
        <f t="shared" si="47"/>
        <v>1763.7653085922984</v>
      </c>
      <c r="H455" s="53">
        <f t="shared" si="47"/>
        <v>1762.8307253708494</v>
      </c>
      <c r="I455" s="53">
        <f t="shared" si="47"/>
        <v>1761.8966373659657</v>
      </c>
      <c r="J455" s="53">
        <f t="shared" si="47"/>
        <v>1760.9630443152421</v>
      </c>
      <c r="K455" s="115"/>
      <c r="N455" s="34"/>
      <c r="O455" s="56" t="s">
        <v>68</v>
      </c>
      <c r="P455" s="40"/>
      <c r="Q455" s="53">
        <v>1625.6385098272347</v>
      </c>
      <c r="R455" s="53">
        <v>1625.6385098272347</v>
      </c>
      <c r="S455" s="53">
        <v>1625.6385098272347</v>
      </c>
      <c r="T455" s="53">
        <v>1625.6385098272347</v>
      </c>
      <c r="U455" s="53">
        <v>1625.6385098272347</v>
      </c>
      <c r="V455" s="53">
        <v>1625.6385098272347</v>
      </c>
    </row>
    <row r="456" spans="1:22" x14ac:dyDescent="0.35">
      <c r="A456" s="80"/>
      <c r="B456" s="56" t="s">
        <v>70</v>
      </c>
      <c r="C456" s="40"/>
      <c r="E456" s="53">
        <f t="shared" si="48"/>
        <v>2319.8110511097243</v>
      </c>
      <c r="F456" s="53">
        <f t="shared" si="47"/>
        <v>2305.7945233262253</v>
      </c>
      <c r="G456" s="53">
        <f t="shared" si="47"/>
        <v>2320.4294616397501</v>
      </c>
      <c r="H456" s="53">
        <f t="shared" si="47"/>
        <v>2319.1999134505213</v>
      </c>
      <c r="I456" s="53">
        <f t="shared" si="47"/>
        <v>2317.9710167737712</v>
      </c>
      <c r="J456" s="53">
        <f t="shared" si="47"/>
        <v>2316.7427712642761</v>
      </c>
      <c r="K456" s="115"/>
      <c r="N456" s="34"/>
      <c r="O456" s="56" t="s">
        <v>70</v>
      </c>
      <c r="P456" s="40"/>
      <c r="Q456" s="53">
        <v>2138.7082928793507</v>
      </c>
      <c r="R456" s="53">
        <v>2138.7082928793507</v>
      </c>
      <c r="S456" s="53">
        <v>2138.7082928793507</v>
      </c>
      <c r="T456" s="53">
        <v>2138.7082928793507</v>
      </c>
      <c r="U456" s="53">
        <v>2138.7082928793507</v>
      </c>
      <c r="V456" s="53">
        <v>2138.7082928793507</v>
      </c>
    </row>
    <row r="457" spans="1:22" x14ac:dyDescent="0.35">
      <c r="A457" s="80"/>
      <c r="B457" s="56" t="s">
        <v>71</v>
      </c>
      <c r="C457" s="40"/>
      <c r="E457" s="53">
        <f t="shared" si="48"/>
        <v>3015.8918602352246</v>
      </c>
      <c r="F457" s="53">
        <f t="shared" si="47"/>
        <v>2997.6695433655836</v>
      </c>
      <c r="G457" s="53">
        <f t="shared" si="47"/>
        <v>3016.695830577075</v>
      </c>
      <c r="H457" s="53">
        <f t="shared" si="47"/>
        <v>3015.0973450565029</v>
      </c>
      <c r="I457" s="53">
        <f t="shared" si="47"/>
        <v>3013.4997065407674</v>
      </c>
      <c r="J457" s="53">
        <f t="shared" si="47"/>
        <v>3011.9029145810582</v>
      </c>
      <c r="K457" s="115"/>
      <c r="N457" s="34"/>
      <c r="O457" s="56" t="s">
        <v>71</v>
      </c>
      <c r="P457" s="40"/>
      <c r="Q457" s="53">
        <v>2780.4475406852107</v>
      </c>
      <c r="R457" s="53">
        <v>2780.4475406852107</v>
      </c>
      <c r="S457" s="53">
        <v>2780.4475406852107</v>
      </c>
      <c r="T457" s="53">
        <v>2780.4475406852107</v>
      </c>
      <c r="U457" s="53">
        <v>2780.4475406852107</v>
      </c>
      <c r="V457" s="53">
        <v>2780.4475406852107</v>
      </c>
    </row>
    <row r="458" spans="1:22" x14ac:dyDescent="0.35">
      <c r="A458" s="106"/>
      <c r="B458" s="56" t="s">
        <v>72</v>
      </c>
      <c r="C458" s="40"/>
      <c r="E458" s="53">
        <f t="shared" si="48"/>
        <v>3593.2375328750381</v>
      </c>
      <c r="F458" s="53">
        <f t="shared" si="47"/>
        <v>3571.5268363559562</v>
      </c>
      <c r="G458" s="53">
        <f t="shared" si="47"/>
        <v>3594.1954108565874</v>
      </c>
      <c r="H458" s="53">
        <f t="shared" si="47"/>
        <v>3592.2909201007988</v>
      </c>
      <c r="I458" s="53">
        <f t="shared" si="47"/>
        <v>3590.3874384957721</v>
      </c>
      <c r="J458" s="53">
        <f t="shared" si="47"/>
        <v>3588.4849655067796</v>
      </c>
      <c r="K458" s="115"/>
      <c r="N458" s="34"/>
      <c r="O458" s="56" t="s">
        <v>72</v>
      </c>
      <c r="P458" s="40"/>
      <c r="Q458" s="53">
        <v>3312.7210537983146</v>
      </c>
      <c r="R458" s="53">
        <v>3312.7210537983146</v>
      </c>
      <c r="S458" s="53">
        <v>3312.7210537983146</v>
      </c>
      <c r="T458" s="53">
        <v>3312.7210537983146</v>
      </c>
      <c r="U458" s="53">
        <v>3312.7210537983146</v>
      </c>
      <c r="V458" s="53">
        <v>3312.7210537983146</v>
      </c>
    </row>
    <row r="459" spans="1:22" x14ac:dyDescent="0.35">
      <c r="A459" s="106"/>
      <c r="B459" s="56" t="s">
        <v>74</v>
      </c>
      <c r="C459" s="40"/>
      <c r="E459" s="53">
        <f t="shared" si="48"/>
        <v>3890.8886206149355</v>
      </c>
      <c r="F459" s="53">
        <f t="shared" si="47"/>
        <v>3867.3794867881693</v>
      </c>
      <c r="G459" s="53">
        <f t="shared" si="47"/>
        <v>3891.9258458204085</v>
      </c>
      <c r="H459" s="53">
        <f t="shared" si="47"/>
        <v>3889.8635937867011</v>
      </c>
      <c r="I459" s="53">
        <f t="shared" si="47"/>
        <v>3887.8024344982359</v>
      </c>
      <c r="J459" s="53">
        <f t="shared" si="47"/>
        <v>3885.742367375989</v>
      </c>
      <c r="K459" s="115"/>
      <c r="N459" s="34"/>
      <c r="O459" s="56" t="s">
        <v>74</v>
      </c>
      <c r="P459" s="40"/>
      <c r="Q459" s="53">
        <v>3587.1351486140775</v>
      </c>
      <c r="R459" s="53">
        <v>3587.1351486140775</v>
      </c>
      <c r="S459" s="53">
        <v>3587.1351486140775</v>
      </c>
      <c r="T459" s="53">
        <v>3587.1351486140775</v>
      </c>
      <c r="U459" s="53">
        <v>3587.1351486140775</v>
      </c>
      <c r="V459" s="53">
        <v>3587.1351486140775</v>
      </c>
    </row>
    <row r="460" spans="1:22" x14ac:dyDescent="0.35">
      <c r="A460" s="107"/>
      <c r="B460" s="56" t="s">
        <v>75</v>
      </c>
      <c r="C460" s="40"/>
      <c r="E460" s="53">
        <f t="shared" si="48"/>
        <v>4107.4128072265048</v>
      </c>
      <c r="F460" s="53">
        <f t="shared" si="47"/>
        <v>4082.5954128515405</v>
      </c>
      <c r="G460" s="53">
        <f t="shared" si="47"/>
        <v>4108.5077530109629</v>
      </c>
      <c r="H460" s="53">
        <f t="shared" si="47"/>
        <v>4106.3307386471752</v>
      </c>
      <c r="I460" s="53">
        <f t="shared" si="47"/>
        <v>4104.1548778388442</v>
      </c>
      <c r="J460" s="53">
        <f t="shared" si="47"/>
        <v>4101.980169974725</v>
      </c>
      <c r="K460" s="115"/>
      <c r="N460" s="34"/>
      <c r="O460" s="56" t="s">
        <v>75</v>
      </c>
      <c r="P460" s="40"/>
      <c r="Q460" s="53">
        <v>3786.7557484442214</v>
      </c>
      <c r="R460" s="53">
        <v>3786.7557484442214</v>
      </c>
      <c r="S460" s="53">
        <v>3786.7557484442214</v>
      </c>
      <c r="T460" s="53">
        <v>3786.7557484442214</v>
      </c>
      <c r="U460" s="53">
        <v>3786.7557484442214</v>
      </c>
      <c r="V460" s="53">
        <v>3786.7557484442214</v>
      </c>
    </row>
    <row r="461" spans="1:22" x14ac:dyDescent="0.35">
      <c r="A461" s="116"/>
      <c r="B461" s="40"/>
      <c r="C461" s="40"/>
      <c r="E461" s="113"/>
      <c r="F461" s="113"/>
      <c r="G461" s="113"/>
      <c r="H461" s="113"/>
      <c r="I461" s="113"/>
      <c r="J461" s="113"/>
      <c r="K461" s="115"/>
      <c r="N461" s="116"/>
      <c r="O461" s="40"/>
      <c r="P461" s="40"/>
      <c r="Q461" s="113"/>
      <c r="R461" s="113"/>
      <c r="S461" s="113"/>
      <c r="T461" s="113"/>
      <c r="U461" s="113"/>
      <c r="V461" s="113"/>
    </row>
    <row r="462" spans="1:22" x14ac:dyDescent="0.35">
      <c r="A462" s="114"/>
      <c r="B462" s="56" t="s">
        <v>59</v>
      </c>
      <c r="C462" s="40"/>
      <c r="E462" s="57">
        <v>0</v>
      </c>
      <c r="F462" s="57">
        <f t="shared" ref="F462:J475" si="49">R462*F$12</f>
        <v>0</v>
      </c>
      <c r="G462" s="57">
        <f t="shared" si="49"/>
        <v>0</v>
      </c>
      <c r="H462" s="57">
        <f t="shared" si="49"/>
        <v>0</v>
      </c>
      <c r="I462" s="57">
        <f t="shared" si="49"/>
        <v>0</v>
      </c>
      <c r="J462" s="57">
        <f t="shared" si="49"/>
        <v>0</v>
      </c>
      <c r="K462" s="115"/>
      <c r="O462" s="56" t="s">
        <v>59</v>
      </c>
      <c r="P462" s="40"/>
      <c r="Q462" s="57">
        <v>0</v>
      </c>
      <c r="R462" s="57">
        <v>0</v>
      </c>
      <c r="S462" s="57">
        <v>0</v>
      </c>
      <c r="T462" s="57">
        <v>0</v>
      </c>
      <c r="U462" s="57">
        <v>0</v>
      </c>
      <c r="V462" s="57">
        <v>0</v>
      </c>
    </row>
    <row r="463" spans="1:22" x14ac:dyDescent="0.35">
      <c r="A463" s="54"/>
      <c r="B463" s="56" t="s">
        <v>60</v>
      </c>
      <c r="C463" s="40"/>
      <c r="E463" s="57">
        <f t="shared" ref="E463:E475" si="50">Q463*E$12</f>
        <v>0</v>
      </c>
      <c r="F463" s="57">
        <f t="shared" si="49"/>
        <v>0</v>
      </c>
      <c r="G463" s="57">
        <f t="shared" si="49"/>
        <v>0</v>
      </c>
      <c r="H463" s="57">
        <f t="shared" si="49"/>
        <v>0</v>
      </c>
      <c r="I463" s="57">
        <f t="shared" si="49"/>
        <v>0</v>
      </c>
      <c r="J463" s="57">
        <f t="shared" si="49"/>
        <v>0</v>
      </c>
      <c r="K463" s="115"/>
      <c r="M463" s="34"/>
      <c r="N463" s="34"/>
      <c r="O463" s="56" t="s">
        <v>60</v>
      </c>
      <c r="P463" s="40"/>
      <c r="Q463" s="57">
        <v>0</v>
      </c>
      <c r="R463" s="57">
        <v>0</v>
      </c>
      <c r="S463" s="57">
        <v>0</v>
      </c>
      <c r="T463" s="57">
        <v>0</v>
      </c>
      <c r="U463" s="57">
        <v>0</v>
      </c>
      <c r="V463" s="57">
        <v>0</v>
      </c>
    </row>
    <row r="464" spans="1:22" x14ac:dyDescent="0.35">
      <c r="A464" s="54"/>
      <c r="B464" s="56" t="s">
        <v>62</v>
      </c>
      <c r="C464" s="40"/>
      <c r="E464" s="57">
        <f t="shared" si="50"/>
        <v>0</v>
      </c>
      <c r="F464" s="57">
        <f t="shared" si="49"/>
        <v>0</v>
      </c>
      <c r="G464" s="57">
        <f t="shared" si="49"/>
        <v>0</v>
      </c>
      <c r="H464" s="57">
        <f t="shared" si="49"/>
        <v>0</v>
      </c>
      <c r="I464" s="57">
        <f t="shared" si="49"/>
        <v>0</v>
      </c>
      <c r="J464" s="57">
        <f t="shared" si="49"/>
        <v>0</v>
      </c>
      <c r="K464" s="115"/>
      <c r="N464" s="34"/>
      <c r="O464" s="56" t="s">
        <v>62</v>
      </c>
      <c r="P464" s="40"/>
      <c r="Q464" s="57">
        <v>0</v>
      </c>
      <c r="R464" s="57">
        <v>0</v>
      </c>
      <c r="S464" s="57">
        <v>0</v>
      </c>
      <c r="T464" s="57">
        <v>0</v>
      </c>
      <c r="U464" s="57">
        <v>0</v>
      </c>
      <c r="V464" s="57">
        <v>0</v>
      </c>
    </row>
    <row r="465" spans="1:22" x14ac:dyDescent="0.35">
      <c r="A465" s="80"/>
      <c r="B465" s="56" t="s">
        <v>63</v>
      </c>
      <c r="C465" s="40"/>
      <c r="E465" s="57">
        <f t="shared" si="50"/>
        <v>0</v>
      </c>
      <c r="F465" s="57">
        <f t="shared" si="49"/>
        <v>0</v>
      </c>
      <c r="G465" s="57">
        <f t="shared" si="49"/>
        <v>0</v>
      </c>
      <c r="H465" s="57">
        <f t="shared" si="49"/>
        <v>0</v>
      </c>
      <c r="I465" s="57">
        <f t="shared" si="49"/>
        <v>0</v>
      </c>
      <c r="J465" s="57">
        <f t="shared" si="49"/>
        <v>0</v>
      </c>
      <c r="K465" s="115"/>
      <c r="N465" s="34"/>
      <c r="O465" s="56" t="s">
        <v>63</v>
      </c>
      <c r="P465" s="40"/>
      <c r="Q465" s="57">
        <v>0</v>
      </c>
      <c r="R465" s="57">
        <v>0</v>
      </c>
      <c r="S465" s="57">
        <v>0</v>
      </c>
      <c r="T465" s="57">
        <v>0</v>
      </c>
      <c r="U465" s="57">
        <v>0</v>
      </c>
      <c r="V465" s="57">
        <v>0</v>
      </c>
    </row>
    <row r="466" spans="1:22" x14ac:dyDescent="0.35">
      <c r="A466" s="80"/>
      <c r="B466" s="56" t="s">
        <v>64</v>
      </c>
      <c r="C466" s="40"/>
      <c r="E466" s="57">
        <f t="shared" si="50"/>
        <v>0</v>
      </c>
      <c r="F466" s="57">
        <f t="shared" si="49"/>
        <v>0</v>
      </c>
      <c r="G466" s="57">
        <f t="shared" si="49"/>
        <v>0</v>
      </c>
      <c r="H466" s="57">
        <f t="shared" si="49"/>
        <v>0</v>
      </c>
      <c r="I466" s="57">
        <f t="shared" si="49"/>
        <v>0</v>
      </c>
      <c r="J466" s="57">
        <f t="shared" si="49"/>
        <v>0</v>
      </c>
      <c r="K466" s="115"/>
      <c r="N466" s="34"/>
      <c r="O466" s="56" t="s">
        <v>64</v>
      </c>
      <c r="P466" s="40"/>
      <c r="Q466" s="57">
        <v>0</v>
      </c>
      <c r="R466" s="57">
        <v>0</v>
      </c>
      <c r="S466" s="57">
        <v>0</v>
      </c>
      <c r="T466" s="57">
        <v>0</v>
      </c>
      <c r="U466" s="57">
        <v>0</v>
      </c>
      <c r="V466" s="57">
        <v>0</v>
      </c>
    </row>
    <row r="467" spans="1:22" x14ac:dyDescent="0.35">
      <c r="A467" s="102"/>
      <c r="B467" s="56" t="s">
        <v>66</v>
      </c>
      <c r="C467" s="40"/>
      <c r="E467" s="57">
        <f t="shared" si="50"/>
        <v>0</v>
      </c>
      <c r="F467" s="57">
        <f t="shared" si="49"/>
        <v>0</v>
      </c>
      <c r="G467" s="57">
        <f t="shared" si="49"/>
        <v>0</v>
      </c>
      <c r="H467" s="57">
        <f t="shared" si="49"/>
        <v>0</v>
      </c>
      <c r="I467" s="57">
        <f t="shared" si="49"/>
        <v>0</v>
      </c>
      <c r="J467" s="57">
        <f t="shared" si="49"/>
        <v>0</v>
      </c>
      <c r="K467" s="115"/>
      <c r="N467" s="34"/>
      <c r="O467" s="56" t="s">
        <v>66</v>
      </c>
      <c r="P467" s="40"/>
      <c r="Q467" s="57">
        <v>0</v>
      </c>
      <c r="R467" s="57">
        <v>0</v>
      </c>
      <c r="S467" s="57">
        <v>0</v>
      </c>
      <c r="T467" s="57">
        <v>0</v>
      </c>
      <c r="U467" s="57">
        <v>0</v>
      </c>
      <c r="V467" s="57">
        <v>0</v>
      </c>
    </row>
    <row r="468" spans="1:22" x14ac:dyDescent="0.35">
      <c r="A468" s="81" t="s">
        <v>356</v>
      </c>
      <c r="B468" s="56" t="s">
        <v>67</v>
      </c>
      <c r="C468" s="40"/>
      <c r="E468" s="57">
        <f t="shared" si="50"/>
        <v>0</v>
      </c>
      <c r="F468" s="57">
        <f t="shared" si="49"/>
        <v>0</v>
      </c>
      <c r="G468" s="57">
        <f t="shared" si="49"/>
        <v>0</v>
      </c>
      <c r="H468" s="57">
        <f t="shared" si="49"/>
        <v>0</v>
      </c>
      <c r="I468" s="57">
        <f t="shared" si="49"/>
        <v>0</v>
      </c>
      <c r="J468" s="57">
        <f t="shared" si="49"/>
        <v>0</v>
      </c>
      <c r="K468" s="115"/>
      <c r="N468" s="34" t="s">
        <v>356</v>
      </c>
      <c r="O468" s="56" t="s">
        <v>67</v>
      </c>
      <c r="P468" s="40"/>
      <c r="Q468" s="57">
        <v>0</v>
      </c>
      <c r="R468" s="57">
        <v>0</v>
      </c>
      <c r="S468" s="57">
        <v>0</v>
      </c>
      <c r="T468" s="57">
        <v>0</v>
      </c>
      <c r="U468" s="57">
        <v>0</v>
      </c>
      <c r="V468" s="57">
        <v>0</v>
      </c>
    </row>
    <row r="469" spans="1:22" x14ac:dyDescent="0.35">
      <c r="A469" s="80"/>
      <c r="B469" s="56" t="s">
        <v>68</v>
      </c>
      <c r="C469" s="40"/>
      <c r="E469" s="57">
        <f t="shared" si="50"/>
        <v>0</v>
      </c>
      <c r="F469" s="57">
        <f t="shared" si="49"/>
        <v>0</v>
      </c>
      <c r="G469" s="57">
        <f t="shared" si="49"/>
        <v>0</v>
      </c>
      <c r="H469" s="57">
        <f t="shared" si="49"/>
        <v>0</v>
      </c>
      <c r="I469" s="57">
        <f t="shared" si="49"/>
        <v>0</v>
      </c>
      <c r="J469" s="57">
        <f t="shared" si="49"/>
        <v>0</v>
      </c>
      <c r="K469" s="115"/>
      <c r="N469" s="34"/>
      <c r="O469" s="56" t="s">
        <v>68</v>
      </c>
      <c r="P469" s="40"/>
      <c r="Q469" s="57">
        <v>0</v>
      </c>
      <c r="R469" s="57">
        <v>0</v>
      </c>
      <c r="S469" s="57">
        <v>0</v>
      </c>
      <c r="T469" s="57">
        <v>0</v>
      </c>
      <c r="U469" s="57">
        <v>0</v>
      </c>
      <c r="V469" s="57">
        <v>0</v>
      </c>
    </row>
    <row r="470" spans="1:22" x14ac:dyDescent="0.35">
      <c r="A470" s="80"/>
      <c r="B470" s="56" t="s">
        <v>70</v>
      </c>
      <c r="C470" s="40"/>
      <c r="E470" s="57">
        <f t="shared" si="50"/>
        <v>0</v>
      </c>
      <c r="F470" s="57">
        <f t="shared" si="49"/>
        <v>0</v>
      </c>
      <c r="G470" s="57">
        <f t="shared" si="49"/>
        <v>0</v>
      </c>
      <c r="H470" s="57">
        <f t="shared" si="49"/>
        <v>0</v>
      </c>
      <c r="I470" s="57">
        <f t="shared" si="49"/>
        <v>0</v>
      </c>
      <c r="J470" s="57">
        <f t="shared" si="49"/>
        <v>0</v>
      </c>
      <c r="K470" s="115"/>
      <c r="N470" s="34"/>
      <c r="O470" s="56" t="s">
        <v>70</v>
      </c>
      <c r="P470" s="40"/>
      <c r="Q470" s="57">
        <v>0</v>
      </c>
      <c r="R470" s="57">
        <v>0</v>
      </c>
      <c r="S470" s="57">
        <v>0</v>
      </c>
      <c r="T470" s="57">
        <v>0</v>
      </c>
      <c r="U470" s="57">
        <v>0</v>
      </c>
      <c r="V470" s="57">
        <v>0</v>
      </c>
    </row>
    <row r="471" spans="1:22" x14ac:dyDescent="0.35">
      <c r="A471" s="80"/>
      <c r="B471" s="56" t="s">
        <v>71</v>
      </c>
      <c r="C471" s="40"/>
      <c r="E471" s="57">
        <f t="shared" si="50"/>
        <v>0</v>
      </c>
      <c r="F471" s="57">
        <f t="shared" si="49"/>
        <v>0</v>
      </c>
      <c r="G471" s="57">
        <f t="shared" si="49"/>
        <v>0</v>
      </c>
      <c r="H471" s="57">
        <f t="shared" si="49"/>
        <v>0</v>
      </c>
      <c r="I471" s="57">
        <f t="shared" si="49"/>
        <v>0</v>
      </c>
      <c r="J471" s="57">
        <f t="shared" si="49"/>
        <v>0</v>
      </c>
      <c r="K471" s="115"/>
      <c r="N471" s="34"/>
      <c r="O471" s="56" t="s">
        <v>71</v>
      </c>
      <c r="P471" s="40"/>
      <c r="Q471" s="57">
        <v>0</v>
      </c>
      <c r="R471" s="57">
        <v>0</v>
      </c>
      <c r="S471" s="57">
        <v>0</v>
      </c>
      <c r="T471" s="57">
        <v>0</v>
      </c>
      <c r="U471" s="57">
        <v>0</v>
      </c>
      <c r="V471" s="57">
        <v>0</v>
      </c>
    </row>
    <row r="472" spans="1:22" x14ac:dyDescent="0.35">
      <c r="A472" s="106"/>
      <c r="B472" s="56" t="s">
        <v>72</v>
      </c>
      <c r="C472" s="40"/>
      <c r="E472" s="57">
        <f t="shared" si="50"/>
        <v>0</v>
      </c>
      <c r="F472" s="57">
        <f t="shared" si="49"/>
        <v>0</v>
      </c>
      <c r="G472" s="57">
        <f t="shared" si="49"/>
        <v>0</v>
      </c>
      <c r="H472" s="57">
        <f t="shared" si="49"/>
        <v>0</v>
      </c>
      <c r="I472" s="57">
        <f t="shared" si="49"/>
        <v>0</v>
      </c>
      <c r="J472" s="57">
        <f t="shared" si="49"/>
        <v>0</v>
      </c>
      <c r="K472" s="115"/>
      <c r="N472" s="34"/>
      <c r="O472" s="56" t="s">
        <v>72</v>
      </c>
      <c r="P472" s="40"/>
      <c r="Q472" s="57">
        <v>0</v>
      </c>
      <c r="R472" s="57">
        <v>0</v>
      </c>
      <c r="S472" s="57">
        <v>0</v>
      </c>
      <c r="T472" s="57">
        <v>0</v>
      </c>
      <c r="U472" s="57">
        <v>0</v>
      </c>
      <c r="V472" s="57">
        <v>0</v>
      </c>
    </row>
    <row r="473" spans="1:22" x14ac:dyDescent="0.35">
      <c r="A473" s="106"/>
      <c r="B473" s="56" t="s">
        <v>74</v>
      </c>
      <c r="C473" s="40"/>
      <c r="E473" s="57">
        <f t="shared" si="50"/>
        <v>0</v>
      </c>
      <c r="F473" s="57">
        <f t="shared" si="49"/>
        <v>0</v>
      </c>
      <c r="G473" s="57">
        <f t="shared" si="49"/>
        <v>0</v>
      </c>
      <c r="H473" s="57">
        <f t="shared" si="49"/>
        <v>0</v>
      </c>
      <c r="I473" s="57">
        <f t="shared" si="49"/>
        <v>0</v>
      </c>
      <c r="J473" s="57">
        <f t="shared" si="49"/>
        <v>0</v>
      </c>
      <c r="K473" s="115"/>
      <c r="N473" s="34"/>
      <c r="O473" s="56" t="s">
        <v>74</v>
      </c>
      <c r="P473" s="40"/>
      <c r="Q473" s="57">
        <v>0</v>
      </c>
      <c r="R473" s="57">
        <v>0</v>
      </c>
      <c r="S473" s="57">
        <v>0</v>
      </c>
      <c r="T473" s="57">
        <v>0</v>
      </c>
      <c r="U473" s="57">
        <v>0</v>
      </c>
      <c r="V473" s="57">
        <v>0</v>
      </c>
    </row>
    <row r="474" spans="1:22" x14ac:dyDescent="0.35">
      <c r="A474" s="106"/>
      <c r="B474" s="56" t="s">
        <v>75</v>
      </c>
      <c r="C474" s="40"/>
      <c r="E474" s="57">
        <f t="shared" si="50"/>
        <v>0</v>
      </c>
      <c r="F474" s="57">
        <f t="shared" si="49"/>
        <v>0</v>
      </c>
      <c r="G474" s="57">
        <f t="shared" si="49"/>
        <v>0</v>
      </c>
      <c r="H474" s="57">
        <f t="shared" si="49"/>
        <v>0</v>
      </c>
      <c r="I474" s="57">
        <f t="shared" si="49"/>
        <v>0</v>
      </c>
      <c r="J474" s="57">
        <f t="shared" si="49"/>
        <v>0</v>
      </c>
      <c r="K474" s="115"/>
      <c r="N474" s="34"/>
      <c r="O474" s="56" t="s">
        <v>75</v>
      </c>
      <c r="P474" s="40"/>
      <c r="Q474" s="57">
        <v>0</v>
      </c>
      <c r="R474" s="57">
        <v>0</v>
      </c>
      <c r="S474" s="57">
        <v>0</v>
      </c>
      <c r="T474" s="57">
        <v>0</v>
      </c>
      <c r="U474" s="57">
        <v>0</v>
      </c>
      <c r="V474" s="57">
        <v>0</v>
      </c>
    </row>
    <row r="475" spans="1:22" x14ac:dyDescent="0.35">
      <c r="A475" s="117"/>
      <c r="B475" s="56" t="s">
        <v>149</v>
      </c>
      <c r="E475" s="57">
        <f t="shared" si="50"/>
        <v>0</v>
      </c>
      <c r="F475" s="57">
        <f t="shared" si="49"/>
        <v>0</v>
      </c>
      <c r="G475" s="57">
        <f t="shared" si="49"/>
        <v>0</v>
      </c>
      <c r="H475" s="57">
        <f t="shared" si="49"/>
        <v>0</v>
      </c>
      <c r="I475" s="57">
        <f t="shared" si="49"/>
        <v>0</v>
      </c>
      <c r="J475" s="57">
        <f t="shared" si="49"/>
        <v>0</v>
      </c>
      <c r="K475" s="115"/>
      <c r="N475" s="34"/>
      <c r="O475" s="56" t="s">
        <v>149</v>
      </c>
      <c r="Q475" s="57">
        <v>0</v>
      </c>
      <c r="R475" s="57">
        <v>0</v>
      </c>
      <c r="S475" s="57">
        <v>0</v>
      </c>
      <c r="T475" s="57">
        <v>0</v>
      </c>
      <c r="U475" s="57">
        <v>0</v>
      </c>
      <c r="V475" s="57">
        <v>0</v>
      </c>
    </row>
    <row r="477" spans="1:22" ht="15" thickBot="1" x14ac:dyDescent="0.4"/>
    <row r="478" spans="1:22" ht="23.15" customHeight="1" thickBot="1" x14ac:dyDescent="0.4">
      <c r="A478" s="205" t="s">
        <v>154</v>
      </c>
      <c r="B478" s="120"/>
      <c r="C478" s="120"/>
      <c r="D478" s="120"/>
      <c r="E478" s="120"/>
      <c r="F478" s="120"/>
      <c r="G478" s="120"/>
      <c r="H478" s="120"/>
      <c r="I478" s="120"/>
      <c r="J478" s="121"/>
    </row>
    <row r="479" spans="1:22" ht="15" thickBot="1" x14ac:dyDescent="0.4"/>
    <row r="480" spans="1:22" ht="15" thickBot="1" x14ac:dyDescent="0.4">
      <c r="A480" s="46" t="s">
        <v>155</v>
      </c>
      <c r="B480" s="47"/>
      <c r="C480" s="47"/>
      <c r="D480" s="47"/>
      <c r="E480" s="47"/>
      <c r="F480" s="47"/>
      <c r="G480" s="47"/>
      <c r="H480" s="47"/>
      <c r="I480" s="47"/>
      <c r="J480" s="48"/>
    </row>
    <row r="481" spans="1:22" ht="15" thickBot="1" x14ac:dyDescent="0.4">
      <c r="D481" s="83" t="s">
        <v>90</v>
      </c>
      <c r="N481" s="89" t="s">
        <v>155</v>
      </c>
    </row>
    <row r="482" spans="1:22" x14ac:dyDescent="0.35">
      <c r="A482" s="122" t="s">
        <v>430</v>
      </c>
      <c r="B482" s="40" t="s">
        <v>94</v>
      </c>
      <c r="D482" s="95">
        <f>P482*D$13</f>
        <v>4979039.3126194393</v>
      </c>
      <c r="E482" s="95">
        <f>Q482*E$13</f>
        <v>6083687.5813502138</v>
      </c>
      <c r="F482" s="95">
        <f t="shared" ref="F482:J482" si="51">R482*F$13</f>
        <v>6278127.6614753092</v>
      </c>
      <c r="G482" s="95">
        <f t="shared" si="51"/>
        <v>6764459.2241980638</v>
      </c>
      <c r="H482" s="95">
        <f t="shared" si="51"/>
        <v>7216716.7761526424</v>
      </c>
      <c r="I482" s="95">
        <f t="shared" si="51"/>
        <v>7559112.8392522344</v>
      </c>
      <c r="J482" s="95">
        <f t="shared" si="51"/>
        <v>7855643.5168109182</v>
      </c>
      <c r="L482" s="33" t="s">
        <v>493</v>
      </c>
      <c r="N482" s="122" t="s">
        <v>430</v>
      </c>
      <c r="P482" s="95">
        <v>5200000</v>
      </c>
      <c r="Q482" s="95">
        <v>6088658.9005105393</v>
      </c>
      <c r="R482" s="95">
        <v>6321452.7108544568</v>
      </c>
      <c r="S482" s="95">
        <v>6768773.9927319139</v>
      </c>
      <c r="T482" s="95">
        <v>7225148.4797022846</v>
      </c>
      <c r="U482" s="95">
        <v>7571956.8090292048</v>
      </c>
      <c r="V482" s="95">
        <v>7873163.1612826819</v>
      </c>
    </row>
    <row r="483" spans="1:22" x14ac:dyDescent="0.35">
      <c r="A483" s="122" t="s">
        <v>432</v>
      </c>
      <c r="B483" s="232">
        <v>7.0000000000000007E-2</v>
      </c>
    </row>
    <row r="484" spans="1:22" x14ac:dyDescent="0.35">
      <c r="A484" s="96" t="s">
        <v>431</v>
      </c>
      <c r="B484" s="40" t="s">
        <v>94</v>
      </c>
      <c r="C484" s="97"/>
      <c r="D484" s="233"/>
      <c r="E484" s="95">
        <f>D482*$B$483</f>
        <v>348532.75188336079</v>
      </c>
      <c r="F484" s="95">
        <f t="shared" ref="F484:J484" si="52">E482*$B$483</f>
        <v>425858.13069451501</v>
      </c>
      <c r="G484" s="95">
        <f t="shared" si="52"/>
        <v>439468.93630327168</v>
      </c>
      <c r="H484" s="95">
        <f t="shared" si="52"/>
        <v>473512.1456938645</v>
      </c>
      <c r="I484" s="95">
        <f t="shared" si="52"/>
        <v>505170.174330685</v>
      </c>
      <c r="J484" s="95">
        <f t="shared" si="52"/>
        <v>529137.89874765649</v>
      </c>
      <c r="L484" s="124"/>
    </row>
    <row r="485" spans="1:22" x14ac:dyDescent="0.35">
      <c r="A485" s="96" t="s">
        <v>433</v>
      </c>
      <c r="B485" s="234">
        <v>0.57999999999999996</v>
      </c>
      <c r="C485" s="97"/>
      <c r="E485" s="124"/>
      <c r="F485" s="124"/>
      <c r="G485" s="124"/>
      <c r="H485" s="124"/>
      <c r="I485" s="124"/>
      <c r="J485" s="124"/>
      <c r="K485" s="124"/>
      <c r="L485" s="124"/>
    </row>
    <row r="486" spans="1:22" ht="15" thickBot="1" x14ac:dyDescent="0.4">
      <c r="A486" s="96" t="s">
        <v>156</v>
      </c>
      <c r="B486" s="40" t="s">
        <v>94</v>
      </c>
      <c r="C486" s="97"/>
      <c r="D486" s="124"/>
      <c r="E486" s="103">
        <f t="shared" ref="E486:J486" si="53">E484*$B$485</f>
        <v>202148.99609234923</v>
      </c>
      <c r="F486" s="103">
        <f t="shared" si="53"/>
        <v>246997.71580281868</v>
      </c>
      <c r="G486" s="103">
        <f t="shared" si="53"/>
        <v>254891.98305589755</v>
      </c>
      <c r="H486" s="103">
        <f t="shared" si="53"/>
        <v>274637.04450244136</v>
      </c>
      <c r="I486" s="103">
        <f t="shared" si="53"/>
        <v>292998.7011117973</v>
      </c>
      <c r="J486" s="103">
        <f t="shared" si="53"/>
        <v>306899.98127364076</v>
      </c>
      <c r="K486" s="124"/>
      <c r="L486" s="124"/>
    </row>
    <row r="487" spans="1:22" x14ac:dyDescent="0.35">
      <c r="A487" s="96"/>
      <c r="B487" s="40"/>
      <c r="C487" s="97"/>
      <c r="D487" s="124"/>
      <c r="E487" s="124"/>
      <c r="F487" s="124"/>
      <c r="G487" s="124"/>
      <c r="H487" s="124"/>
      <c r="I487" s="124"/>
      <c r="J487" s="124"/>
      <c r="K487" s="124"/>
      <c r="L487" s="124"/>
    </row>
    <row r="488" spans="1:22" x14ac:dyDescent="0.35">
      <c r="A488" s="122" t="s">
        <v>430</v>
      </c>
      <c r="B488" s="40" t="s">
        <v>94</v>
      </c>
      <c r="C488" s="97"/>
      <c r="D488" s="85">
        <v>0</v>
      </c>
      <c r="E488" s="85">
        <v>0</v>
      </c>
      <c r="F488" s="85">
        <v>0</v>
      </c>
      <c r="G488" s="85">
        <v>0</v>
      </c>
      <c r="H488" s="85">
        <v>0</v>
      </c>
      <c r="I488" s="85">
        <v>0</v>
      </c>
      <c r="J488" s="85">
        <v>0</v>
      </c>
      <c r="K488" s="124"/>
      <c r="L488" s="124"/>
    </row>
    <row r="489" spans="1:22" x14ac:dyDescent="0.35">
      <c r="A489" s="122" t="s">
        <v>432</v>
      </c>
      <c r="B489" s="232">
        <v>7.0000000000000007E-2</v>
      </c>
      <c r="C489" s="97"/>
      <c r="D489" s="124"/>
      <c r="E489" s="124"/>
      <c r="F489" s="124"/>
      <c r="G489" s="124"/>
      <c r="H489" s="124"/>
      <c r="I489" s="124"/>
      <c r="J489" s="124"/>
      <c r="K489" s="124"/>
      <c r="L489" s="124"/>
    </row>
    <row r="490" spans="1:22" x14ac:dyDescent="0.35">
      <c r="A490" s="96" t="s">
        <v>431</v>
      </c>
      <c r="B490" s="40" t="s">
        <v>94</v>
      </c>
      <c r="C490" s="97"/>
      <c r="D490" s="124"/>
      <c r="E490" s="95">
        <f>D488*$B$489</f>
        <v>0</v>
      </c>
      <c r="F490" s="95">
        <f>E488*$B$489</f>
        <v>0</v>
      </c>
      <c r="G490" s="95">
        <f t="shared" ref="G490:J490" si="54">F488*$B$489</f>
        <v>0</v>
      </c>
      <c r="H490" s="95">
        <f t="shared" si="54"/>
        <v>0</v>
      </c>
      <c r="I490" s="95">
        <f t="shared" si="54"/>
        <v>0</v>
      </c>
      <c r="J490" s="95">
        <f t="shared" si="54"/>
        <v>0</v>
      </c>
      <c r="K490" s="124"/>
      <c r="L490" s="124"/>
    </row>
    <row r="491" spans="1:22" x14ac:dyDescent="0.35">
      <c r="A491" s="96" t="s">
        <v>433</v>
      </c>
      <c r="B491" s="234">
        <v>0.57999999999999996</v>
      </c>
      <c r="C491" s="97"/>
      <c r="D491" s="124"/>
      <c r="E491" s="124"/>
      <c r="F491" s="124"/>
      <c r="G491" s="124"/>
      <c r="H491" s="124"/>
      <c r="I491" s="124"/>
      <c r="J491" s="124"/>
      <c r="K491" s="124"/>
      <c r="L491" s="124"/>
    </row>
    <row r="492" spans="1:22" ht="15" thickBot="1" x14ac:dyDescent="0.4">
      <c r="A492" s="96" t="s">
        <v>157</v>
      </c>
      <c r="B492" s="40" t="s">
        <v>94</v>
      </c>
      <c r="C492" s="97"/>
      <c r="D492" s="124"/>
      <c r="E492" s="103">
        <f>E490*$B$491</f>
        <v>0</v>
      </c>
      <c r="F492" s="103">
        <f>F490*$B$491</f>
        <v>0</v>
      </c>
      <c r="G492" s="103">
        <f t="shared" ref="G492:J492" si="55">G490*$B$491</f>
        <v>0</v>
      </c>
      <c r="H492" s="103">
        <f t="shared" si="55"/>
        <v>0</v>
      </c>
      <c r="I492" s="103">
        <f t="shared" si="55"/>
        <v>0</v>
      </c>
      <c r="J492" s="103">
        <f t="shared" si="55"/>
        <v>0</v>
      </c>
      <c r="K492" s="124"/>
      <c r="L492" s="124"/>
    </row>
    <row r="493" spans="1:22" ht="15" thickBot="1" x14ac:dyDescent="0.4">
      <c r="B493" s="40"/>
      <c r="C493" s="97"/>
      <c r="D493" s="124"/>
      <c r="E493" s="124"/>
      <c r="F493" s="124"/>
      <c r="G493" s="124"/>
      <c r="H493" s="124"/>
      <c r="I493" s="124"/>
      <c r="J493" s="124"/>
      <c r="K493" s="124"/>
      <c r="L493" s="124"/>
    </row>
    <row r="494" spans="1:22" ht="15" thickBot="1" x14ac:dyDescent="0.4">
      <c r="A494" s="46" t="s">
        <v>158</v>
      </c>
      <c r="B494" s="47"/>
      <c r="C494" s="47"/>
      <c r="D494" s="47"/>
      <c r="E494" s="47"/>
      <c r="F494" s="47"/>
      <c r="G494" s="47"/>
      <c r="H494" s="47"/>
      <c r="I494" s="47"/>
      <c r="J494" s="48"/>
    </row>
    <row r="495" spans="1:22" ht="15" thickBot="1" x14ac:dyDescent="0.4">
      <c r="N495" s="89" t="s">
        <v>158</v>
      </c>
    </row>
    <row r="496" spans="1:22" x14ac:dyDescent="0.35">
      <c r="A496" s="96" t="s">
        <v>159</v>
      </c>
      <c r="B496" s="40" t="s">
        <v>94</v>
      </c>
      <c r="C496" s="97"/>
      <c r="D496" s="97"/>
      <c r="E496" s="95">
        <f>Q496*E13</f>
        <v>49959.17558167113</v>
      </c>
      <c r="F496" s="95">
        <f>R496*F13</f>
        <v>49657.317302202107</v>
      </c>
      <c r="G496" s="95">
        <f>S496*G13</f>
        <v>49968.127399891891</v>
      </c>
      <c r="H496" s="95">
        <f>T496*H13</f>
        <v>49941.65030951731</v>
      </c>
      <c r="I496" s="95">
        <f>U496*I13</f>
        <v>49915.187248812261</v>
      </c>
      <c r="J496" s="95">
        <f>V496*J13</f>
        <v>49888.738210342708</v>
      </c>
      <c r="L496" s="33" t="s">
        <v>494</v>
      </c>
      <c r="N496" s="96" t="s">
        <v>159</v>
      </c>
      <c r="Q496" s="95">
        <v>50000</v>
      </c>
      <c r="R496" s="95">
        <v>50000</v>
      </c>
      <c r="S496" s="95">
        <v>50000</v>
      </c>
      <c r="T496" s="95">
        <v>50000</v>
      </c>
      <c r="U496" s="95">
        <v>50000</v>
      </c>
      <c r="V496" s="95">
        <v>50000</v>
      </c>
    </row>
    <row r="497" spans="1:22" x14ac:dyDescent="0.35">
      <c r="A497" s="96" t="s">
        <v>160</v>
      </c>
      <c r="B497" s="40" t="s">
        <v>94</v>
      </c>
      <c r="C497" s="97"/>
      <c r="D497" s="97"/>
      <c r="E497" s="85">
        <v>0</v>
      </c>
      <c r="F497" s="85">
        <v>0</v>
      </c>
      <c r="G497" s="85">
        <v>0</v>
      </c>
      <c r="H497" s="85">
        <v>0</v>
      </c>
      <c r="I497" s="85">
        <v>0</v>
      </c>
      <c r="J497" s="85">
        <v>0</v>
      </c>
    </row>
    <row r="498" spans="1:22" ht="15" thickBot="1" x14ac:dyDescent="0.4"/>
    <row r="499" spans="1:22" ht="15" thickBot="1" x14ac:dyDescent="0.4">
      <c r="A499" s="46" t="s">
        <v>161</v>
      </c>
      <c r="B499" s="47"/>
      <c r="C499" s="47"/>
      <c r="D499" s="47"/>
      <c r="E499" s="47"/>
      <c r="F499" s="47"/>
      <c r="G499" s="47"/>
      <c r="H499" s="47"/>
      <c r="I499" s="47"/>
      <c r="J499" s="48"/>
    </row>
    <row r="500" spans="1:22" ht="15" thickBot="1" x14ac:dyDescent="0.4">
      <c r="N500" s="89" t="s">
        <v>161</v>
      </c>
    </row>
    <row r="501" spans="1:22" x14ac:dyDescent="0.35">
      <c r="A501" s="96" t="s">
        <v>162</v>
      </c>
      <c r="B501" s="40" t="s">
        <v>94</v>
      </c>
      <c r="C501" s="97"/>
      <c r="D501" s="97"/>
      <c r="E501" s="95">
        <f>Q501*E13</f>
        <v>84930.598488840915</v>
      </c>
      <c r="F501" s="95">
        <f>R501*F13</f>
        <v>0</v>
      </c>
      <c r="G501" s="95">
        <f>S501*G13</f>
        <v>0</v>
      </c>
      <c r="H501" s="95">
        <f>T501*H13</f>
        <v>0</v>
      </c>
      <c r="I501" s="95">
        <f>U501*I13</f>
        <v>0</v>
      </c>
      <c r="J501" s="95">
        <f>V501*J13</f>
        <v>0</v>
      </c>
      <c r="L501" s="33" t="s">
        <v>495</v>
      </c>
      <c r="N501" s="96" t="s">
        <v>162</v>
      </c>
      <c r="Q501" s="95">
        <v>85000</v>
      </c>
      <c r="R501" s="95">
        <f>0</f>
        <v>0</v>
      </c>
      <c r="S501" s="95">
        <f>0</f>
        <v>0</v>
      </c>
      <c r="T501" s="95">
        <f>0</f>
        <v>0</v>
      </c>
      <c r="U501" s="95">
        <f>0</f>
        <v>0</v>
      </c>
      <c r="V501" s="95">
        <f>0</f>
        <v>0</v>
      </c>
    </row>
    <row r="502" spans="1:22" x14ac:dyDescent="0.35">
      <c r="A502" s="96" t="s">
        <v>163</v>
      </c>
      <c r="B502" s="40" t="s">
        <v>94</v>
      </c>
      <c r="C502" s="97"/>
      <c r="D502" s="97"/>
      <c r="E502" s="85">
        <v>0</v>
      </c>
      <c r="F502" s="85">
        <v>0</v>
      </c>
      <c r="G502" s="85">
        <v>0</v>
      </c>
      <c r="H502" s="85">
        <v>0</v>
      </c>
      <c r="I502" s="85">
        <v>0</v>
      </c>
      <c r="J502" s="85">
        <v>0</v>
      </c>
    </row>
    <row r="503" spans="1:22" ht="15" thickBot="1" x14ac:dyDescent="0.4"/>
    <row r="504" spans="1:22" ht="15" thickBot="1" x14ac:dyDescent="0.4">
      <c r="A504" s="46" t="s">
        <v>435</v>
      </c>
      <c r="B504" s="47"/>
      <c r="C504" s="47"/>
      <c r="D504" s="47"/>
      <c r="E504" s="47"/>
      <c r="F504" s="47"/>
      <c r="G504" s="47"/>
      <c r="H504" s="47"/>
      <c r="I504" s="47"/>
      <c r="J504" s="48"/>
    </row>
    <row r="505" spans="1:22" x14ac:dyDescent="0.35">
      <c r="D505" s="83" t="s">
        <v>90</v>
      </c>
      <c r="L505" s="33" t="s">
        <v>496</v>
      </c>
    </row>
    <row r="506" spans="1:22" ht="15" thickBot="1" x14ac:dyDescent="0.4">
      <c r="A506" s="225" t="s">
        <v>383</v>
      </c>
      <c r="B506" s="40" t="s">
        <v>94</v>
      </c>
      <c r="D506" s="83"/>
      <c r="L506" s="33" t="s">
        <v>497</v>
      </c>
    </row>
    <row r="507" spans="1:22" ht="15" thickBot="1" x14ac:dyDescent="0.4">
      <c r="A507" s="125" t="s">
        <v>165</v>
      </c>
      <c r="E507" s="95">
        <v>200</v>
      </c>
      <c r="F507" s="95">
        <v>364.49999999999909</v>
      </c>
      <c r="G507" s="95">
        <v>528.99999999999818</v>
      </c>
      <c r="H507" s="95">
        <v>565.30000000000177</v>
      </c>
      <c r="I507" s="95">
        <v>544.29999999999632</v>
      </c>
      <c r="J507" s="95">
        <v>562.00009999999656</v>
      </c>
      <c r="L507" s="243"/>
      <c r="N507" s="46" t="s">
        <v>164</v>
      </c>
    </row>
    <row r="508" spans="1:22" x14ac:dyDescent="0.35">
      <c r="A508" s="2" t="s">
        <v>381</v>
      </c>
      <c r="E508" s="95">
        <f>Q508*E$13</f>
        <v>1005.4303287228569</v>
      </c>
      <c r="F508" s="95">
        <f t="shared" ref="F508:J508" si="56">R508*F$13</f>
        <v>999.35541924685663</v>
      </c>
      <c r="G508" s="95">
        <f t="shared" si="56"/>
        <v>1005.6104844086059</v>
      </c>
      <c r="H508" s="95">
        <f t="shared" si="56"/>
        <v>1005.0776319471912</v>
      </c>
      <c r="I508" s="95">
        <f t="shared" si="56"/>
        <v>1004.545061833415</v>
      </c>
      <c r="J508" s="95">
        <f t="shared" si="56"/>
        <v>1004.0127739176673</v>
      </c>
      <c r="L508" s="33"/>
      <c r="N508" s="2" t="s">
        <v>168</v>
      </c>
      <c r="Q508" s="95">
        <v>1006.2519217107799</v>
      </c>
      <c r="R508" s="95">
        <v>1006.2519217107799</v>
      </c>
      <c r="S508" s="95">
        <v>1006.2519217107799</v>
      </c>
      <c r="T508" s="95">
        <v>1006.2519217107799</v>
      </c>
      <c r="U508" s="95">
        <v>1006.2519217107799</v>
      </c>
      <c r="V508" s="95">
        <v>1006.2519217107799</v>
      </c>
    </row>
    <row r="509" spans="1:22" ht="15" thickBot="1" x14ac:dyDescent="0.4">
      <c r="A509" s="229" t="s">
        <v>379</v>
      </c>
      <c r="E509" s="103">
        <f>E507*E508</f>
        <v>201086.06574457139</v>
      </c>
      <c r="F509" s="103">
        <f t="shared" ref="F509:J509" si="57">F507*F508</f>
        <v>364265.05031547835</v>
      </c>
      <c r="G509" s="103">
        <f t="shared" si="57"/>
        <v>531967.94625215069</v>
      </c>
      <c r="H509" s="103">
        <f t="shared" si="57"/>
        <v>568170.38533974893</v>
      </c>
      <c r="I509" s="103">
        <f t="shared" si="57"/>
        <v>546773.8771559241</v>
      </c>
      <c r="J509" s="103">
        <f t="shared" si="57"/>
        <v>564255.27934300294</v>
      </c>
    </row>
    <row r="510" spans="1:22" x14ac:dyDescent="0.35">
      <c r="A510" s="229"/>
    </row>
    <row r="511" spans="1:22" x14ac:dyDescent="0.35">
      <c r="A511" t="s">
        <v>380</v>
      </c>
      <c r="B511" s="126"/>
      <c r="E511" s="95">
        <f>Q511*E$13</f>
        <v>308901.72249939962</v>
      </c>
      <c r="F511" s="95">
        <f t="shared" ref="F511" si="58">R511*F$13</f>
        <v>307035.30774389085</v>
      </c>
      <c r="G511" s="95">
        <f t="shared" ref="G511" si="59">S511*G$13</f>
        <v>308957.07233325299</v>
      </c>
      <c r="H511" s="95">
        <f t="shared" ref="H511" si="60">T511*H$13</f>
        <v>308793.36228943709</v>
      </c>
      <c r="I511" s="95">
        <f t="shared" ref="I511" si="61">U511*I$13</f>
        <v>308629.7389922305</v>
      </c>
      <c r="J511" s="95">
        <f t="shared" ref="J511" si="62">V511*J$13</f>
        <v>308466.20239566796</v>
      </c>
      <c r="L511" s="33"/>
      <c r="N511" t="s">
        <v>380</v>
      </c>
      <c r="Q511" s="95">
        <v>309154.14326085133</v>
      </c>
      <c r="R511" s="95">
        <v>309154.14326085133</v>
      </c>
      <c r="S511" s="95">
        <v>309154.14326085133</v>
      </c>
      <c r="T511" s="95">
        <v>309154.14326085133</v>
      </c>
      <c r="U511" s="95">
        <v>309154.14326085133</v>
      </c>
      <c r="V511" s="95">
        <v>309154.14326085133</v>
      </c>
    </row>
    <row r="512" spans="1:22" x14ac:dyDescent="0.35">
      <c r="A512"/>
      <c r="B512" s="126"/>
      <c r="Q512" s="105"/>
      <c r="R512" s="105"/>
      <c r="S512" s="105"/>
      <c r="T512" s="105"/>
      <c r="U512" s="105"/>
      <c r="V512" s="105"/>
    </row>
    <row r="513" spans="1:12" x14ac:dyDescent="0.35">
      <c r="A513" s="125" t="s">
        <v>169</v>
      </c>
      <c r="E513" s="95">
        <f>SUM(E509+E511)</f>
        <v>509987.78824397101</v>
      </c>
      <c r="F513" s="95">
        <f t="shared" ref="F513:J513" si="63">SUM(F509:F511)</f>
        <v>671300.35805936926</v>
      </c>
      <c r="G513" s="95">
        <f t="shared" si="63"/>
        <v>840925.01858540368</v>
      </c>
      <c r="H513" s="95">
        <f t="shared" si="63"/>
        <v>876963.74762918602</v>
      </c>
      <c r="I513" s="95">
        <f t="shared" si="63"/>
        <v>855403.6161481546</v>
      </c>
      <c r="J513" s="95">
        <f t="shared" si="63"/>
        <v>872721.48173867096</v>
      </c>
      <c r="L513" s="243"/>
    </row>
    <row r="515" spans="1:12" x14ac:dyDescent="0.35">
      <c r="A515" s="225" t="s">
        <v>348</v>
      </c>
      <c r="B515" s="40" t="s">
        <v>94</v>
      </c>
    </row>
    <row r="516" spans="1:12" x14ac:dyDescent="0.35">
      <c r="A516" s="125" t="s">
        <v>165</v>
      </c>
      <c r="E516" s="95">
        <f>E42</f>
        <v>0</v>
      </c>
      <c r="F516" s="95">
        <f>F42</f>
        <v>0</v>
      </c>
      <c r="G516" s="95">
        <f>G42</f>
        <v>0</v>
      </c>
      <c r="H516" s="95">
        <f>H42</f>
        <v>0</v>
      </c>
      <c r="I516" s="95">
        <f>I42</f>
        <v>0</v>
      </c>
      <c r="J516" s="95">
        <f>J42</f>
        <v>0</v>
      </c>
      <c r="L516" s="33"/>
    </row>
    <row r="517" spans="1:12" x14ac:dyDescent="0.35">
      <c r="A517" s="125" t="s">
        <v>166</v>
      </c>
      <c r="E517" s="95">
        <f>E508</f>
        <v>1005.4303287228569</v>
      </c>
      <c r="F517" s="95">
        <f t="shared" ref="F517:J517" si="64">F508</f>
        <v>999.35541924685663</v>
      </c>
      <c r="G517" s="95">
        <f t="shared" si="64"/>
        <v>1005.6104844086059</v>
      </c>
      <c r="H517" s="95">
        <f t="shared" si="64"/>
        <v>1005.0776319471912</v>
      </c>
      <c r="I517" s="95">
        <f t="shared" si="64"/>
        <v>1004.545061833415</v>
      </c>
      <c r="J517" s="95">
        <f t="shared" si="64"/>
        <v>1004.0127739176673</v>
      </c>
    </row>
    <row r="518" spans="1:12" ht="15" thickBot="1" x14ac:dyDescent="0.4">
      <c r="A518" s="229" t="s">
        <v>379</v>
      </c>
      <c r="E518" s="103">
        <f>E516*E517</f>
        <v>0</v>
      </c>
      <c r="F518" s="103">
        <f t="shared" ref="F518" si="65">F516*F517</f>
        <v>0</v>
      </c>
      <c r="G518" s="103">
        <f t="shared" ref="G518" si="66">G516*G517</f>
        <v>0</v>
      </c>
      <c r="H518" s="103">
        <f t="shared" ref="H518" si="67">H516*H517</f>
        <v>0</v>
      </c>
      <c r="I518" s="103">
        <f t="shared" ref="I518" si="68">I516*I517</f>
        <v>0</v>
      </c>
      <c r="J518" s="103">
        <f t="shared" ref="J518" si="69">J516*J517</f>
        <v>0</v>
      </c>
    </row>
    <row r="519" spans="1:12" x14ac:dyDescent="0.35">
      <c r="A519"/>
      <c r="E519" s="122"/>
      <c r="F519" s="122"/>
      <c r="G519" s="122"/>
      <c r="H519" s="122"/>
      <c r="I519" s="122"/>
      <c r="J519" s="122"/>
    </row>
    <row r="520" spans="1:12" x14ac:dyDescent="0.35">
      <c r="A520" s="2" t="s">
        <v>167</v>
      </c>
      <c r="E520" s="95">
        <f>E511</f>
        <v>308901.72249939962</v>
      </c>
      <c r="F520" s="95">
        <f t="shared" ref="F520:J520" si="70">F511</f>
        <v>307035.30774389085</v>
      </c>
      <c r="G520" s="95">
        <f t="shared" si="70"/>
        <v>308957.07233325299</v>
      </c>
      <c r="H520" s="95">
        <f t="shared" si="70"/>
        <v>308793.36228943709</v>
      </c>
      <c r="I520" s="95">
        <f t="shared" si="70"/>
        <v>308629.7389922305</v>
      </c>
      <c r="J520" s="95">
        <f t="shared" si="70"/>
        <v>308466.20239566796</v>
      </c>
    </row>
    <row r="521" spans="1:12" x14ac:dyDescent="0.35">
      <c r="A521" s="2"/>
    </row>
    <row r="522" spans="1:12" x14ac:dyDescent="0.35">
      <c r="A522" s="125" t="s">
        <v>382</v>
      </c>
      <c r="E522" s="95">
        <f>SUM(E518+E520)</f>
        <v>308901.72249939962</v>
      </c>
      <c r="F522" s="95">
        <f t="shared" ref="F522:J522" si="71">SUM(F518+F520)</f>
        <v>307035.30774389085</v>
      </c>
      <c r="G522" s="95">
        <f t="shared" si="71"/>
        <v>308957.07233325299</v>
      </c>
      <c r="H522" s="95">
        <f t="shared" si="71"/>
        <v>308793.36228943709</v>
      </c>
      <c r="I522" s="95">
        <f t="shared" si="71"/>
        <v>308629.7389922305</v>
      </c>
      <c r="J522" s="95">
        <f t="shared" si="71"/>
        <v>308466.20239566796</v>
      </c>
    </row>
    <row r="523" spans="1:12" ht="15" thickBot="1" x14ac:dyDescent="0.4">
      <c r="A523" s="125"/>
    </row>
    <row r="524" spans="1:12" ht="15" thickBot="1" x14ac:dyDescent="0.4">
      <c r="A524" s="69" t="s">
        <v>428</v>
      </c>
      <c r="B524" s="70"/>
      <c r="C524" s="70"/>
      <c r="D524" s="70"/>
      <c r="E524" s="70"/>
      <c r="F524" s="70"/>
      <c r="G524" s="70"/>
      <c r="H524" s="70"/>
      <c r="I524" s="70"/>
      <c r="J524" s="71"/>
    </row>
    <row r="525" spans="1:12" x14ac:dyDescent="0.35">
      <c r="A525"/>
      <c r="B525" s="40"/>
      <c r="C525" s="40"/>
    </row>
    <row r="526" spans="1:12" x14ac:dyDescent="0.35">
      <c r="A526" s="225" t="s">
        <v>358</v>
      </c>
      <c r="B526" s="40"/>
      <c r="C526" s="40"/>
    </row>
    <row r="527" spans="1:12" x14ac:dyDescent="0.35">
      <c r="A527" s="226" t="s">
        <v>377</v>
      </c>
      <c r="B527" s="40" t="s">
        <v>94</v>
      </c>
      <c r="C527" s="40"/>
      <c r="D527" s="83" t="s">
        <v>90</v>
      </c>
      <c r="E527" s="100">
        <f t="shared" ref="E527:J527" si="72">Q527*E350</f>
        <v>0</v>
      </c>
      <c r="F527" s="100">
        <f t="shared" si="72"/>
        <v>0</v>
      </c>
      <c r="G527" s="100">
        <f t="shared" si="72"/>
        <v>0</v>
      </c>
      <c r="H527" s="100">
        <f t="shared" si="72"/>
        <v>0</v>
      </c>
      <c r="I527" s="100">
        <f t="shared" si="72"/>
        <v>0</v>
      </c>
      <c r="J527" s="100">
        <f t="shared" si="72"/>
        <v>0</v>
      </c>
    </row>
    <row r="528" spans="1:12" x14ac:dyDescent="0.35">
      <c r="A528" s="226" t="s">
        <v>378</v>
      </c>
      <c r="B528" s="40" t="s">
        <v>94</v>
      </c>
      <c r="C528" s="40"/>
      <c r="E528" s="98">
        <v>0</v>
      </c>
      <c r="F528" s="98">
        <v>0</v>
      </c>
      <c r="G528" s="98">
        <v>0</v>
      </c>
      <c r="H528" s="98">
        <v>0</v>
      </c>
      <c r="I528" s="98">
        <v>0</v>
      </c>
      <c r="J528" s="98">
        <v>0</v>
      </c>
    </row>
    <row r="529" spans="1:12" x14ac:dyDescent="0.35">
      <c r="A529"/>
      <c r="B529" s="40"/>
      <c r="C529" s="40"/>
    </row>
    <row r="530" spans="1:12" x14ac:dyDescent="0.35">
      <c r="A530" s="225" t="s">
        <v>368</v>
      </c>
      <c r="B530" s="40"/>
      <c r="C530" s="40"/>
    </row>
    <row r="531" spans="1:12" x14ac:dyDescent="0.35">
      <c r="A531" s="226" t="s">
        <v>361</v>
      </c>
      <c r="B531" s="40" t="s">
        <v>369</v>
      </c>
      <c r="C531" s="40"/>
      <c r="E531" s="98">
        <v>0</v>
      </c>
      <c r="F531" s="98">
        <v>0</v>
      </c>
      <c r="G531" s="98">
        <v>0</v>
      </c>
      <c r="H531" s="98">
        <v>0</v>
      </c>
      <c r="I531" s="98">
        <v>0</v>
      </c>
      <c r="J531" s="98">
        <v>0</v>
      </c>
    </row>
    <row r="532" spans="1:12" x14ac:dyDescent="0.35">
      <c r="A532" s="226" t="s">
        <v>362</v>
      </c>
      <c r="B532" s="40" t="s">
        <v>369</v>
      </c>
      <c r="C532" s="40"/>
      <c r="E532" s="98">
        <v>0</v>
      </c>
      <c r="F532" s="98">
        <v>0</v>
      </c>
      <c r="G532" s="98">
        <v>0</v>
      </c>
      <c r="H532" s="98">
        <v>0</v>
      </c>
      <c r="I532" s="98">
        <v>0</v>
      </c>
      <c r="J532" s="98">
        <v>0</v>
      </c>
      <c r="L532" s="227"/>
    </row>
    <row r="533" spans="1:12" x14ac:dyDescent="0.35">
      <c r="A533" s="226" t="s">
        <v>363</v>
      </c>
      <c r="B533" s="40" t="s">
        <v>369</v>
      </c>
      <c r="C533" s="40"/>
      <c r="E533" s="98">
        <v>0</v>
      </c>
      <c r="F533" s="98">
        <v>0</v>
      </c>
      <c r="G533" s="98">
        <v>0</v>
      </c>
      <c r="H533" s="98">
        <v>0</v>
      </c>
      <c r="I533" s="98">
        <v>0</v>
      </c>
      <c r="J533" s="98">
        <v>0</v>
      </c>
    </row>
    <row r="534" spans="1:12" x14ac:dyDescent="0.35">
      <c r="A534" s="226" t="s">
        <v>364</v>
      </c>
      <c r="B534" s="40" t="s">
        <v>369</v>
      </c>
      <c r="C534" s="40"/>
      <c r="E534" s="98">
        <v>0</v>
      </c>
      <c r="F534" s="98">
        <v>0</v>
      </c>
      <c r="G534" s="98">
        <v>0</v>
      </c>
      <c r="H534" s="98">
        <v>0</v>
      </c>
      <c r="I534" s="98">
        <v>0</v>
      </c>
      <c r="J534" s="98">
        <v>0</v>
      </c>
    </row>
    <row r="535" spans="1:12" x14ac:dyDescent="0.35">
      <c r="A535" s="226" t="s">
        <v>365</v>
      </c>
      <c r="B535" s="40" t="s">
        <v>369</v>
      </c>
      <c r="C535" s="40"/>
      <c r="E535" s="98">
        <v>0</v>
      </c>
      <c r="F535" s="98">
        <v>0</v>
      </c>
      <c r="G535" s="98">
        <v>0</v>
      </c>
      <c r="H535" s="98">
        <v>0</v>
      </c>
      <c r="I535" s="98">
        <v>0</v>
      </c>
      <c r="J535" s="98">
        <v>0</v>
      </c>
    </row>
    <row r="536" spans="1:12" x14ac:dyDescent="0.35">
      <c r="A536" s="226" t="s">
        <v>366</v>
      </c>
      <c r="B536" s="40" t="s">
        <v>369</v>
      </c>
      <c r="C536" s="40"/>
      <c r="E536" s="98">
        <v>0</v>
      </c>
      <c r="F536" s="98">
        <v>0</v>
      </c>
      <c r="G536" s="98">
        <v>0</v>
      </c>
      <c r="H536" s="98">
        <v>0</v>
      </c>
      <c r="I536" s="98">
        <v>0</v>
      </c>
      <c r="J536" s="98">
        <v>0</v>
      </c>
      <c r="L536" s="177" t="s">
        <v>426</v>
      </c>
    </row>
    <row r="537" spans="1:12" x14ac:dyDescent="0.35">
      <c r="A537" s="226" t="s">
        <v>367</v>
      </c>
      <c r="B537" s="40" t="s">
        <v>369</v>
      </c>
      <c r="C537" s="40"/>
      <c r="E537" s="98">
        <v>0</v>
      </c>
      <c r="F537" s="98">
        <v>0</v>
      </c>
      <c r="G537" s="98">
        <v>0</v>
      </c>
      <c r="H537" s="98">
        <v>0</v>
      </c>
      <c r="I537" s="98">
        <v>0</v>
      </c>
      <c r="J537" s="98">
        <v>0</v>
      </c>
    </row>
    <row r="538" spans="1:12" x14ac:dyDescent="0.35">
      <c r="A538" s="226"/>
      <c r="B538" s="40"/>
      <c r="C538" s="40"/>
    </row>
    <row r="539" spans="1:12" x14ac:dyDescent="0.35">
      <c r="A539" s="225" t="s">
        <v>370</v>
      </c>
      <c r="B539" s="40"/>
      <c r="C539" s="40"/>
    </row>
    <row r="540" spans="1:12" x14ac:dyDescent="0.35">
      <c r="A540" s="226" t="s">
        <v>361</v>
      </c>
      <c r="B540" s="40"/>
      <c r="C540" s="40"/>
      <c r="E540" s="245">
        <v>0.47010108141087503</v>
      </c>
      <c r="F540" s="245">
        <v>0.47010108141087503</v>
      </c>
      <c r="G540" s="245">
        <v>0.47010108141087503</v>
      </c>
      <c r="H540" s="245">
        <v>0.47010108141087503</v>
      </c>
      <c r="I540" s="245">
        <v>0.47010108141087503</v>
      </c>
      <c r="J540" s="245">
        <v>0.47010108141087503</v>
      </c>
      <c r="L540" s="33" t="s">
        <v>502</v>
      </c>
    </row>
    <row r="541" spans="1:12" x14ac:dyDescent="0.35">
      <c r="A541" s="226" t="s">
        <v>362</v>
      </c>
      <c r="B541" s="40"/>
      <c r="C541" s="40"/>
      <c r="E541" s="245">
        <v>0.47010108141087503</v>
      </c>
      <c r="F541" s="245">
        <v>0.47010108141087503</v>
      </c>
      <c r="G541" s="245">
        <v>0.47010108141087503</v>
      </c>
      <c r="H541" s="245">
        <v>0.47010108141087503</v>
      </c>
      <c r="I541" s="245">
        <v>0.47010108141087503</v>
      </c>
      <c r="J541" s="245">
        <v>0.47010108141087503</v>
      </c>
    </row>
    <row r="542" spans="1:12" x14ac:dyDescent="0.35">
      <c r="A542" s="226" t="s">
        <v>363</v>
      </c>
      <c r="B542" s="40"/>
      <c r="C542" s="40"/>
      <c r="E542" s="245">
        <v>0.45411764464290527</v>
      </c>
      <c r="F542" s="245">
        <v>0.45411764464290527</v>
      </c>
      <c r="G542" s="245">
        <v>0.45411764464290527</v>
      </c>
      <c r="H542" s="245">
        <v>0.45411764464290527</v>
      </c>
      <c r="I542" s="245">
        <v>0.45411764464290527</v>
      </c>
      <c r="J542" s="245">
        <v>0.45411764464290527</v>
      </c>
      <c r="L542" s="227"/>
    </row>
    <row r="543" spans="1:12" x14ac:dyDescent="0.35">
      <c r="A543" s="226" t="s">
        <v>364</v>
      </c>
      <c r="B543" s="40"/>
      <c r="C543" s="40"/>
      <c r="E543" s="245">
        <v>0.25855559477598128</v>
      </c>
      <c r="F543" s="245">
        <v>0.25855559477598128</v>
      </c>
      <c r="G543" s="245">
        <v>0.25855559477598128</v>
      </c>
      <c r="H543" s="245">
        <v>0.25855559477598128</v>
      </c>
      <c r="I543" s="245">
        <v>0.25855559477598128</v>
      </c>
      <c r="J543" s="245">
        <v>0.25855559477598128</v>
      </c>
    </row>
    <row r="544" spans="1:12" x14ac:dyDescent="0.35">
      <c r="A544" s="226" t="s">
        <v>365</v>
      </c>
      <c r="B544" s="40"/>
      <c r="C544" s="40"/>
      <c r="E544" s="245">
        <v>0.25855559477598128</v>
      </c>
      <c r="F544" s="245">
        <v>0.25855559477598128</v>
      </c>
      <c r="G544" s="245">
        <v>0.25855559477598128</v>
      </c>
      <c r="H544" s="245">
        <v>0.25855559477598128</v>
      </c>
      <c r="I544" s="245">
        <v>0.25855559477598128</v>
      </c>
      <c r="J544" s="245">
        <v>0.25855559477598128</v>
      </c>
    </row>
    <row r="545" spans="1:22" x14ac:dyDescent="0.35">
      <c r="A545" s="226" t="s">
        <v>366</v>
      </c>
      <c r="B545" s="40"/>
      <c r="C545" s="40"/>
      <c r="E545" s="245">
        <v>0.25855559477598128</v>
      </c>
      <c r="F545" s="245">
        <v>0.25855559477598128</v>
      </c>
      <c r="G545" s="245">
        <v>0.25855559477598128</v>
      </c>
      <c r="H545" s="245">
        <v>0.25855559477598128</v>
      </c>
      <c r="I545" s="245">
        <v>0.25855559477598128</v>
      </c>
      <c r="J545" s="245">
        <v>0.25855559477598128</v>
      </c>
    </row>
    <row r="546" spans="1:22" x14ac:dyDescent="0.35">
      <c r="A546" s="226" t="s">
        <v>367</v>
      </c>
      <c r="B546" s="40"/>
      <c r="C546" s="40"/>
      <c r="E546" s="245">
        <v>0.19569530378746422</v>
      </c>
      <c r="F546" s="245">
        <v>0.19569530378746422</v>
      </c>
      <c r="G546" s="245">
        <v>0.19569530378746422</v>
      </c>
      <c r="H546" s="245">
        <v>0.19569530378746422</v>
      </c>
      <c r="I546" s="245">
        <v>0.19569530378746422</v>
      </c>
      <c r="J546" s="245">
        <v>0.19569530378746422</v>
      </c>
    </row>
    <row r="547" spans="1:22" ht="15" thickBot="1" x14ac:dyDescent="0.4">
      <c r="A547" s="226"/>
      <c r="B547" s="40"/>
      <c r="C547" s="40"/>
      <c r="E547" s="231"/>
      <c r="F547" s="231"/>
      <c r="G547" s="231"/>
      <c r="H547" s="231"/>
      <c r="I547" s="231"/>
      <c r="J547" s="231"/>
    </row>
    <row r="548" spans="1:22" ht="15" thickBot="1" x14ac:dyDescent="0.4">
      <c r="A548" s="46" t="s">
        <v>341</v>
      </c>
      <c r="B548" s="47"/>
      <c r="C548" s="47"/>
      <c r="D548" s="47"/>
      <c r="E548" s="47"/>
      <c r="F548" s="47"/>
      <c r="G548" s="47"/>
      <c r="H548" s="47"/>
      <c r="I548" s="47"/>
      <c r="J548" s="48"/>
      <c r="L548" s="33" t="s">
        <v>498</v>
      </c>
      <c r="N548" s="46" t="s">
        <v>341</v>
      </c>
    </row>
    <row r="549" spans="1:22" x14ac:dyDescent="0.35">
      <c r="A549" s="230" t="s">
        <v>49</v>
      </c>
    </row>
    <row r="550" spans="1:22" x14ac:dyDescent="0.35">
      <c r="A550" s="125" t="s">
        <v>422</v>
      </c>
      <c r="B550" s="40" t="s">
        <v>94</v>
      </c>
      <c r="E550" s="95">
        <v>0</v>
      </c>
      <c r="F550" s="95">
        <v>0</v>
      </c>
      <c r="G550" s="95">
        <v>0</v>
      </c>
      <c r="H550" s="95">
        <v>0</v>
      </c>
      <c r="I550" s="95">
        <v>0</v>
      </c>
      <c r="J550" s="95">
        <v>0</v>
      </c>
    </row>
    <row r="551" spans="1:22" x14ac:dyDescent="0.35">
      <c r="A551" s="125" t="s">
        <v>347</v>
      </c>
      <c r="B551" s="40" t="s">
        <v>94</v>
      </c>
      <c r="E551" s="85">
        <v>0</v>
      </c>
      <c r="F551" s="85">
        <v>0</v>
      </c>
      <c r="G551" s="85">
        <v>0</v>
      </c>
      <c r="H551" s="85">
        <v>0</v>
      </c>
      <c r="I551" s="85">
        <v>0</v>
      </c>
      <c r="J551" s="85">
        <v>0</v>
      </c>
    </row>
    <row r="552" spans="1:22" x14ac:dyDescent="0.35">
      <c r="A552" s="125"/>
      <c r="B552" s="40"/>
      <c r="L552" s="177" t="s">
        <v>426</v>
      </c>
    </row>
    <row r="553" spans="1:22" x14ac:dyDescent="0.35">
      <c r="A553" s="230" t="s">
        <v>50</v>
      </c>
      <c r="B553" s="40"/>
      <c r="N553" s="230" t="s">
        <v>50</v>
      </c>
    </row>
    <row r="554" spans="1:22" x14ac:dyDescent="0.35">
      <c r="A554" s="125" t="s">
        <v>422</v>
      </c>
      <c r="B554" s="40" t="s">
        <v>94</v>
      </c>
      <c r="E554" s="95">
        <f>Q554*E$13</f>
        <v>72800.540670002039</v>
      </c>
      <c r="F554" s="95">
        <f t="shared" ref="F554:J554" si="73">R554*F$13</f>
        <v>70448.240607860236</v>
      </c>
      <c r="G554" s="95">
        <f t="shared" si="73"/>
        <v>82147.28469649289</v>
      </c>
      <c r="H554" s="95">
        <f t="shared" si="73"/>
        <v>94260.177687972333</v>
      </c>
      <c r="I554" s="95">
        <f t="shared" si="73"/>
        <v>75272.034356831151</v>
      </c>
      <c r="J554" s="95">
        <f t="shared" si="73"/>
        <v>82931.094790586663</v>
      </c>
      <c r="K554" s="1"/>
      <c r="N554" s="125" t="s">
        <v>422</v>
      </c>
      <c r="Q554" s="95">
        <v>72860.030036915661</v>
      </c>
      <c r="R554" s="95">
        <v>70934.400442063488</v>
      </c>
      <c r="S554" s="95">
        <v>82199.683049029583</v>
      </c>
      <c r="T554" s="95">
        <v>94370.307252350947</v>
      </c>
      <c r="U554" s="95">
        <v>75399.931870056505</v>
      </c>
      <c r="V554" s="95">
        <v>83116.047594679156</v>
      </c>
    </row>
    <row r="555" spans="1:22" x14ac:dyDescent="0.35">
      <c r="A555" s="125" t="s">
        <v>347</v>
      </c>
      <c r="B555" s="40" t="s">
        <v>94</v>
      </c>
      <c r="E555" s="85">
        <v>0</v>
      </c>
      <c r="F555" s="85">
        <v>0</v>
      </c>
      <c r="G555" s="85">
        <v>0</v>
      </c>
      <c r="H555" s="85">
        <v>0</v>
      </c>
      <c r="I555" s="85">
        <v>0</v>
      </c>
      <c r="J555" s="85">
        <v>0</v>
      </c>
    </row>
    <row r="556" spans="1:22" ht="15" thickBot="1" x14ac:dyDescent="0.4"/>
    <row r="557" spans="1:22" ht="15" thickBot="1" x14ac:dyDescent="0.4">
      <c r="A557" s="69" t="s">
        <v>434</v>
      </c>
      <c r="B557" s="70"/>
      <c r="C557" s="70"/>
      <c r="D557" s="70"/>
      <c r="E557" s="70"/>
      <c r="F557" s="70"/>
      <c r="G557" s="70"/>
      <c r="H557" s="70"/>
      <c r="I557" s="70"/>
      <c r="J557" s="71"/>
      <c r="N557" s="235" t="s">
        <v>390</v>
      </c>
    </row>
    <row r="558" spans="1:22" x14ac:dyDescent="0.35">
      <c r="A558" s="230" t="s">
        <v>49</v>
      </c>
      <c r="L558" s="33" t="s">
        <v>500</v>
      </c>
    </row>
    <row r="559" spans="1:22" x14ac:dyDescent="0.35">
      <c r="A559" s="125" t="s">
        <v>395</v>
      </c>
      <c r="B559" s="40" t="s">
        <v>94</v>
      </c>
      <c r="E559" s="95">
        <v>0</v>
      </c>
      <c r="F559" s="95">
        <v>0</v>
      </c>
      <c r="G559" s="95">
        <v>0</v>
      </c>
      <c r="H559" s="95">
        <v>0</v>
      </c>
      <c r="I559" s="95">
        <v>0</v>
      </c>
      <c r="J559" s="95">
        <v>0</v>
      </c>
      <c r="L559" s="177" t="s">
        <v>426</v>
      </c>
    </row>
    <row r="560" spans="1:22" x14ac:dyDescent="0.35">
      <c r="A560" s="125" t="s">
        <v>387</v>
      </c>
      <c r="B560" s="40" t="s">
        <v>94</v>
      </c>
      <c r="E560" s="85">
        <v>0</v>
      </c>
      <c r="F560" s="85">
        <v>0</v>
      </c>
      <c r="G560" s="85">
        <v>0</v>
      </c>
      <c r="H560" s="85">
        <v>0</v>
      </c>
      <c r="I560" s="85">
        <v>0</v>
      </c>
      <c r="J560" s="85">
        <v>0</v>
      </c>
    </row>
    <row r="561" spans="1:22" x14ac:dyDescent="0.35">
      <c r="A561" s="125"/>
      <c r="B561" s="40"/>
    </row>
    <row r="562" spans="1:22" x14ac:dyDescent="0.35">
      <c r="A562" s="230" t="s">
        <v>50</v>
      </c>
      <c r="N562" s="230" t="s">
        <v>50</v>
      </c>
    </row>
    <row r="563" spans="1:22" x14ac:dyDescent="0.35">
      <c r="A563" s="225" t="s">
        <v>383</v>
      </c>
      <c r="N563" s="230"/>
    </row>
    <row r="564" spans="1:22" x14ac:dyDescent="0.35">
      <c r="A564" s="239" t="s">
        <v>436</v>
      </c>
      <c r="B564" s="40"/>
      <c r="E564" s="95">
        <v>16</v>
      </c>
      <c r="F564" s="95">
        <v>32</v>
      </c>
      <c r="G564" s="95">
        <v>48</v>
      </c>
      <c r="H564" s="95">
        <v>92</v>
      </c>
      <c r="I564" s="95">
        <v>82</v>
      </c>
      <c r="J564" s="95">
        <v>77</v>
      </c>
      <c r="L564" s="33" t="s">
        <v>501</v>
      </c>
      <c r="N564" s="125"/>
    </row>
    <row r="565" spans="1:22" x14ac:dyDescent="0.35">
      <c r="A565" s="239" t="s">
        <v>438</v>
      </c>
      <c r="B565" s="40" t="s">
        <v>94</v>
      </c>
      <c r="E565" s="95">
        <f>Q565*E$13</f>
        <v>599.51010698005359</v>
      </c>
      <c r="F565" s="95">
        <f t="shared" ref="F565:J565" si="74">R565*F$13</f>
        <v>595.88780762642534</v>
      </c>
      <c r="G565" s="95">
        <f t="shared" si="74"/>
        <v>599.61752879870266</v>
      </c>
      <c r="H565" s="95">
        <f t="shared" si="74"/>
        <v>599.29980371420777</v>
      </c>
      <c r="I565" s="95">
        <f t="shared" si="74"/>
        <v>598.98224698574711</v>
      </c>
      <c r="J565" s="95">
        <f t="shared" si="74"/>
        <v>598.66485852411256</v>
      </c>
      <c r="N565" s="239" t="s">
        <v>438</v>
      </c>
      <c r="Q565" s="95">
        <v>600</v>
      </c>
      <c r="R565" s="95">
        <v>600</v>
      </c>
      <c r="S565" s="95">
        <v>600</v>
      </c>
      <c r="T565" s="95">
        <v>600</v>
      </c>
      <c r="U565" s="95">
        <v>600</v>
      </c>
      <c r="V565" s="95">
        <v>600</v>
      </c>
    </row>
    <row r="566" spans="1:22" ht="15" thickBot="1" x14ac:dyDescent="0.4">
      <c r="A566" s="241" t="s">
        <v>444</v>
      </c>
      <c r="B566" s="40" t="s">
        <v>94</v>
      </c>
      <c r="E566" s="103">
        <f>E564*E565</f>
        <v>9592.1617116808575</v>
      </c>
      <c r="F566" s="103">
        <f t="shared" ref="F566:J566" si="75">F564*F565</f>
        <v>19068.409844045611</v>
      </c>
      <c r="G566" s="103">
        <f t="shared" si="75"/>
        <v>28781.64138233773</v>
      </c>
      <c r="H566" s="103">
        <f t="shared" si="75"/>
        <v>55135.581941707118</v>
      </c>
      <c r="I566" s="103">
        <f t="shared" si="75"/>
        <v>49116.544252831263</v>
      </c>
      <c r="J566" s="103">
        <f t="shared" si="75"/>
        <v>46097.19410635667</v>
      </c>
      <c r="N566" s="125"/>
      <c r="Q566" s="105"/>
      <c r="R566" s="105"/>
      <c r="S566" s="105"/>
      <c r="T566" s="105"/>
      <c r="U566" s="105"/>
      <c r="V566" s="105"/>
    </row>
    <row r="567" spans="1:22" x14ac:dyDescent="0.35">
      <c r="A567" s="239"/>
      <c r="B567" s="40"/>
      <c r="N567" s="125"/>
      <c r="Q567" s="105"/>
      <c r="R567" s="105"/>
      <c r="S567" s="105"/>
      <c r="T567" s="105"/>
      <c r="U567" s="105"/>
      <c r="V567" s="105"/>
    </row>
    <row r="568" spans="1:22" x14ac:dyDescent="0.35">
      <c r="A568" s="239" t="s">
        <v>437</v>
      </c>
      <c r="B568" s="40"/>
      <c r="E568" s="95">
        <v>11</v>
      </c>
      <c r="F568" s="95">
        <v>23</v>
      </c>
      <c r="G568" s="95">
        <v>34</v>
      </c>
      <c r="H568" s="95">
        <v>59</v>
      </c>
      <c r="I568" s="95">
        <v>55</v>
      </c>
      <c r="J568" s="95">
        <v>53</v>
      </c>
      <c r="N568" s="125"/>
      <c r="Q568" s="105"/>
      <c r="R568" s="105"/>
      <c r="S568" s="105"/>
      <c r="T568" s="105"/>
      <c r="U568" s="105"/>
      <c r="V568" s="105"/>
    </row>
    <row r="569" spans="1:22" x14ac:dyDescent="0.35">
      <c r="A569" s="239" t="s">
        <v>439</v>
      </c>
      <c r="B569" s="40" t="s">
        <v>94</v>
      </c>
      <c r="E569" s="95">
        <f>Q569*E$13</f>
        <v>2997.5505349002678</v>
      </c>
      <c r="F569" s="95">
        <f t="shared" ref="F569:J569" si="76">R569*F$13</f>
        <v>2979.4390381321264</v>
      </c>
      <c r="G569" s="95">
        <f t="shared" si="76"/>
        <v>2998.0876439935137</v>
      </c>
      <c r="H569" s="95">
        <f t="shared" si="76"/>
        <v>2996.4990185710385</v>
      </c>
      <c r="I569" s="95">
        <f t="shared" si="76"/>
        <v>2994.9112349287357</v>
      </c>
      <c r="J569" s="95">
        <f t="shared" si="76"/>
        <v>2993.3242926205626</v>
      </c>
      <c r="N569" s="239" t="s">
        <v>439</v>
      </c>
      <c r="Q569" s="95">
        <v>3000</v>
      </c>
      <c r="R569" s="95">
        <v>3000</v>
      </c>
      <c r="S569" s="95">
        <v>3000</v>
      </c>
      <c r="T569" s="95">
        <v>3000</v>
      </c>
      <c r="U569" s="95">
        <v>3000</v>
      </c>
      <c r="V569" s="95">
        <v>3000</v>
      </c>
    </row>
    <row r="570" spans="1:22" ht="15" thickBot="1" x14ac:dyDescent="0.4">
      <c r="A570" s="241" t="s">
        <v>445</v>
      </c>
      <c r="B570" s="40" t="s">
        <v>94</v>
      </c>
      <c r="E570" s="103">
        <f>E568*E569</f>
        <v>32973.055883902947</v>
      </c>
      <c r="F570" s="103">
        <f t="shared" ref="F570" si="77">F568*F569</f>
        <v>68527.097877038905</v>
      </c>
      <c r="G570" s="103">
        <f t="shared" ref="G570" si="78">G568*G569</f>
        <v>101934.97989577947</v>
      </c>
      <c r="H570" s="103">
        <f t="shared" ref="H570" si="79">H568*H569</f>
        <v>176793.44209569128</v>
      </c>
      <c r="I570" s="103">
        <f t="shared" ref="I570" si="80">I568*I569</f>
        <v>164720.11792108047</v>
      </c>
      <c r="J570" s="103">
        <f t="shared" ref="J570" si="81">J568*J569</f>
        <v>158646.18750888982</v>
      </c>
      <c r="N570" s="125"/>
      <c r="Q570" s="105"/>
      <c r="R570" s="105"/>
      <c r="S570" s="105"/>
      <c r="T570" s="105"/>
      <c r="U570" s="105"/>
      <c r="V570" s="105"/>
    </row>
    <row r="571" spans="1:22" x14ac:dyDescent="0.35">
      <c r="A571" s="241"/>
      <c r="B571" s="240"/>
      <c r="N571" s="125"/>
      <c r="Q571" s="105"/>
      <c r="R571" s="105"/>
      <c r="S571" s="105"/>
      <c r="T571" s="105"/>
      <c r="U571" s="105"/>
      <c r="V571" s="105"/>
    </row>
    <row r="572" spans="1:22" ht="15" thickBot="1" x14ac:dyDescent="0.4">
      <c r="A572" s="125" t="s">
        <v>395</v>
      </c>
      <c r="B572" s="40" t="s">
        <v>94</v>
      </c>
      <c r="E572" s="103">
        <f>SUM(E566+E570)</f>
        <v>42565.217595583803</v>
      </c>
      <c r="F572" s="103">
        <f t="shared" ref="F572:J572" si="82">SUM(F566+F570)</f>
        <v>87595.507721084519</v>
      </c>
      <c r="G572" s="103">
        <f t="shared" si="82"/>
        <v>130716.62127811721</v>
      </c>
      <c r="H572" s="103">
        <f t="shared" si="82"/>
        <v>231929.0240373984</v>
      </c>
      <c r="I572" s="103">
        <f t="shared" si="82"/>
        <v>213836.66217391173</v>
      </c>
      <c r="J572" s="103">
        <f t="shared" si="82"/>
        <v>204743.3816152465</v>
      </c>
      <c r="N572" s="125"/>
      <c r="Q572" s="105"/>
      <c r="R572" s="105"/>
      <c r="S572" s="105"/>
      <c r="T572" s="105"/>
      <c r="U572" s="105"/>
      <c r="V572" s="105"/>
    </row>
    <row r="573" spans="1:22" x14ac:dyDescent="0.35">
      <c r="A573" s="125"/>
      <c r="B573" s="40"/>
      <c r="E573" s="242"/>
      <c r="F573" s="242"/>
      <c r="G573" s="242"/>
      <c r="H573" s="242"/>
      <c r="I573" s="242"/>
      <c r="J573" s="242"/>
      <c r="N573" s="125"/>
      <c r="Q573" s="105"/>
      <c r="R573" s="105"/>
      <c r="S573" s="105"/>
      <c r="T573" s="105"/>
      <c r="U573" s="105"/>
      <c r="V573" s="105"/>
    </row>
    <row r="574" spans="1:22" x14ac:dyDescent="0.35">
      <c r="A574" s="225" t="s">
        <v>348</v>
      </c>
      <c r="B574" s="40"/>
      <c r="N574" s="125"/>
      <c r="Q574" s="105"/>
      <c r="R574" s="105"/>
      <c r="S574" s="105"/>
      <c r="T574" s="105"/>
      <c r="U574" s="105"/>
      <c r="V574" s="105"/>
    </row>
    <row r="575" spans="1:22" x14ac:dyDescent="0.35">
      <c r="A575" s="239" t="s">
        <v>440</v>
      </c>
      <c r="B575" s="40"/>
      <c r="E575" s="85">
        <v>0</v>
      </c>
      <c r="F575" s="85">
        <v>0</v>
      </c>
      <c r="G575" s="85">
        <v>0</v>
      </c>
      <c r="H575" s="85">
        <v>0</v>
      </c>
      <c r="I575" s="85">
        <v>0</v>
      </c>
      <c r="J575" s="85">
        <v>0</v>
      </c>
      <c r="N575" s="125"/>
    </row>
    <row r="576" spans="1:22" x14ac:dyDescent="0.35">
      <c r="A576" s="239" t="s">
        <v>438</v>
      </c>
      <c r="B576" s="40" t="s">
        <v>94</v>
      </c>
      <c r="E576" s="95">
        <f>E565</f>
        <v>599.51010698005359</v>
      </c>
      <c r="F576" s="95">
        <f t="shared" ref="F576:J576" si="83">F565</f>
        <v>595.88780762642534</v>
      </c>
      <c r="G576" s="95">
        <f t="shared" si="83"/>
        <v>599.61752879870266</v>
      </c>
      <c r="H576" s="95">
        <f t="shared" si="83"/>
        <v>599.29980371420777</v>
      </c>
      <c r="I576" s="95">
        <f t="shared" si="83"/>
        <v>598.98224698574711</v>
      </c>
      <c r="J576" s="95">
        <f t="shared" si="83"/>
        <v>598.66485852411256</v>
      </c>
      <c r="N576" s="239" t="s">
        <v>438</v>
      </c>
      <c r="Q576" s="95">
        <v>600</v>
      </c>
      <c r="R576" s="95">
        <v>600</v>
      </c>
      <c r="S576" s="95">
        <v>600</v>
      </c>
      <c r="T576" s="95">
        <v>600</v>
      </c>
      <c r="U576" s="95">
        <v>600</v>
      </c>
      <c r="V576" s="95">
        <v>600</v>
      </c>
    </row>
    <row r="577" spans="1:22" ht="15" thickBot="1" x14ac:dyDescent="0.4">
      <c r="A577" s="241" t="s">
        <v>442</v>
      </c>
      <c r="B577" s="40" t="s">
        <v>94</v>
      </c>
      <c r="E577" s="103">
        <f>E575*E576</f>
        <v>0</v>
      </c>
      <c r="F577" s="103">
        <f t="shared" ref="F577" si="84">F575*F576</f>
        <v>0</v>
      </c>
      <c r="G577" s="103">
        <f t="shared" ref="G577" si="85">G575*G576</f>
        <v>0</v>
      </c>
      <c r="H577" s="103">
        <f t="shared" ref="H577" si="86">H575*H576</f>
        <v>0</v>
      </c>
      <c r="I577" s="103">
        <f t="shared" ref="I577" si="87">I575*I576</f>
        <v>0</v>
      </c>
      <c r="J577" s="103">
        <f t="shared" ref="J577" si="88">J575*J576</f>
        <v>0</v>
      </c>
      <c r="N577" s="125"/>
      <c r="Q577" s="105"/>
      <c r="R577" s="105"/>
      <c r="S577" s="105"/>
      <c r="T577" s="105"/>
      <c r="U577" s="105"/>
      <c r="V577" s="105"/>
    </row>
    <row r="578" spans="1:22" x14ac:dyDescent="0.35">
      <c r="A578" s="239"/>
      <c r="B578" s="40"/>
      <c r="N578" s="125"/>
      <c r="Q578" s="105"/>
      <c r="R578" s="105"/>
      <c r="S578" s="105"/>
      <c r="T578" s="105"/>
      <c r="U578" s="105"/>
      <c r="V578" s="105"/>
    </row>
    <row r="579" spans="1:22" x14ac:dyDescent="0.35">
      <c r="A579" s="239" t="s">
        <v>441</v>
      </c>
      <c r="B579" s="40"/>
      <c r="E579" s="85">
        <v>0</v>
      </c>
      <c r="F579" s="85">
        <v>0</v>
      </c>
      <c r="G579" s="85">
        <v>0</v>
      </c>
      <c r="H579" s="85">
        <v>0</v>
      </c>
      <c r="I579" s="85">
        <v>0</v>
      </c>
      <c r="J579" s="85">
        <v>0</v>
      </c>
      <c r="N579" s="125"/>
      <c r="Q579" s="105"/>
      <c r="R579" s="105"/>
      <c r="S579" s="105"/>
      <c r="T579" s="105"/>
      <c r="U579" s="105"/>
      <c r="V579" s="105"/>
    </row>
    <row r="580" spans="1:22" x14ac:dyDescent="0.35">
      <c r="A580" s="239" t="s">
        <v>439</v>
      </c>
      <c r="B580" s="40" t="s">
        <v>94</v>
      </c>
      <c r="E580" s="95">
        <f>E569</f>
        <v>2997.5505349002678</v>
      </c>
      <c r="F580" s="95">
        <f t="shared" ref="F580:J580" si="89">F569</f>
        <v>2979.4390381321264</v>
      </c>
      <c r="G580" s="95">
        <f t="shared" si="89"/>
        <v>2998.0876439935137</v>
      </c>
      <c r="H580" s="95">
        <f t="shared" si="89"/>
        <v>2996.4990185710385</v>
      </c>
      <c r="I580" s="95">
        <f t="shared" si="89"/>
        <v>2994.9112349287357</v>
      </c>
      <c r="J580" s="95">
        <f t="shared" si="89"/>
        <v>2993.3242926205626</v>
      </c>
      <c r="N580" s="239" t="s">
        <v>439</v>
      </c>
      <c r="Q580" s="95">
        <v>3000</v>
      </c>
      <c r="R580" s="95">
        <v>3000</v>
      </c>
      <c r="S580" s="95">
        <v>3000</v>
      </c>
      <c r="T580" s="95">
        <v>3000</v>
      </c>
      <c r="U580" s="95">
        <v>3000</v>
      </c>
      <c r="V580" s="95">
        <v>3000</v>
      </c>
    </row>
    <row r="581" spans="1:22" ht="15" thickBot="1" x14ac:dyDescent="0.4">
      <c r="A581" s="241" t="s">
        <v>443</v>
      </c>
      <c r="B581" s="40" t="s">
        <v>94</v>
      </c>
      <c r="E581" s="103">
        <f>E579*E580</f>
        <v>0</v>
      </c>
      <c r="F581" s="103">
        <f t="shared" ref="F581" si="90">F579*F580</f>
        <v>0</v>
      </c>
      <c r="G581" s="103">
        <f t="shared" ref="G581" si="91">G579*G580</f>
        <v>0</v>
      </c>
      <c r="H581" s="103">
        <f t="shared" ref="H581" si="92">H579*H580</f>
        <v>0</v>
      </c>
      <c r="I581" s="103">
        <f t="shared" ref="I581" si="93">I579*I580</f>
        <v>0</v>
      </c>
      <c r="J581" s="103">
        <f t="shared" ref="J581" si="94">J579*J580</f>
        <v>0</v>
      </c>
      <c r="N581" s="125"/>
      <c r="Q581" s="105"/>
      <c r="R581" s="105"/>
      <c r="S581" s="105"/>
      <c r="T581" s="105"/>
      <c r="U581" s="105"/>
      <c r="V581" s="105"/>
    </row>
    <row r="582" spans="1:22" x14ac:dyDescent="0.35">
      <c r="A582" s="241"/>
      <c r="B582" s="240"/>
      <c r="E582" s="242"/>
      <c r="F582" s="242"/>
      <c r="G582" s="242"/>
      <c r="H582" s="242"/>
      <c r="I582" s="242"/>
      <c r="J582" s="242"/>
      <c r="N582" s="125"/>
      <c r="Q582" s="105"/>
      <c r="R582" s="105"/>
      <c r="S582" s="105"/>
      <c r="T582" s="105"/>
      <c r="U582" s="105"/>
      <c r="V582" s="105"/>
    </row>
    <row r="583" spans="1:22" ht="15" thickBot="1" x14ac:dyDescent="0.4">
      <c r="A583" s="125" t="s">
        <v>387</v>
      </c>
      <c r="B583" s="40" t="s">
        <v>94</v>
      </c>
      <c r="E583" s="103">
        <f>SUM(E577+E581)</f>
        <v>0</v>
      </c>
      <c r="F583" s="103">
        <f t="shared" ref="F583:J583" si="95">SUM(F577+F581)</f>
        <v>0</v>
      </c>
      <c r="G583" s="103">
        <f t="shared" si="95"/>
        <v>0</v>
      </c>
      <c r="H583" s="103">
        <f t="shared" si="95"/>
        <v>0</v>
      </c>
      <c r="I583" s="103">
        <f t="shared" si="95"/>
        <v>0</v>
      </c>
      <c r="J583" s="103">
        <f t="shared" si="95"/>
        <v>0</v>
      </c>
    </row>
    <row r="584" spans="1:22" ht="15" thickBot="1" x14ac:dyDescent="0.4"/>
    <row r="585" spans="1:22" ht="15" thickBot="1" x14ac:dyDescent="0.4">
      <c r="A585" s="69" t="s">
        <v>391</v>
      </c>
      <c r="B585" s="70"/>
      <c r="C585" s="70"/>
      <c r="D585" s="70"/>
      <c r="E585" s="70"/>
      <c r="F585" s="70"/>
      <c r="G585" s="70"/>
      <c r="H585" s="70"/>
      <c r="I585" s="70"/>
      <c r="J585" s="71"/>
    </row>
    <row r="586" spans="1:22" x14ac:dyDescent="0.35">
      <c r="A586" s="230" t="s">
        <v>49</v>
      </c>
      <c r="L586" s="33" t="s">
        <v>499</v>
      </c>
    </row>
    <row r="587" spans="1:22" x14ac:dyDescent="0.35">
      <c r="A587" s="125" t="s">
        <v>396</v>
      </c>
      <c r="B587" s="40" t="s">
        <v>94</v>
      </c>
      <c r="E587" s="95">
        <v>0</v>
      </c>
      <c r="F587" s="95">
        <v>0</v>
      </c>
      <c r="G587" s="95">
        <v>0</v>
      </c>
      <c r="H587" s="95">
        <v>0</v>
      </c>
      <c r="I587" s="95">
        <v>0</v>
      </c>
      <c r="J587" s="95">
        <v>0</v>
      </c>
    </row>
    <row r="588" spans="1:22" x14ac:dyDescent="0.35">
      <c r="A588" s="125" t="s">
        <v>393</v>
      </c>
      <c r="B588" s="40" t="s">
        <v>94</v>
      </c>
      <c r="E588" s="85">
        <v>0</v>
      </c>
      <c r="F588" s="85">
        <v>0</v>
      </c>
      <c r="G588" s="85">
        <v>0</v>
      </c>
      <c r="H588" s="85">
        <v>0</v>
      </c>
      <c r="I588" s="85">
        <v>0</v>
      </c>
      <c r="J588" s="85">
        <v>0</v>
      </c>
    </row>
    <row r="589" spans="1:22" x14ac:dyDescent="0.35">
      <c r="A589" s="125"/>
      <c r="B589" s="40"/>
      <c r="L589" s="177" t="s">
        <v>426</v>
      </c>
    </row>
    <row r="590" spans="1:22" x14ac:dyDescent="0.35">
      <c r="A590" s="230" t="s">
        <v>50</v>
      </c>
    </row>
    <row r="591" spans="1:22" x14ac:dyDescent="0.35">
      <c r="A591" s="125" t="s">
        <v>396</v>
      </c>
      <c r="B591" s="40" t="s">
        <v>94</v>
      </c>
      <c r="E591" s="95">
        <v>0</v>
      </c>
      <c r="F591" s="95">
        <v>0</v>
      </c>
      <c r="G591" s="95">
        <v>0</v>
      </c>
      <c r="H591" s="95">
        <v>0</v>
      </c>
      <c r="I591" s="95">
        <v>0</v>
      </c>
      <c r="J591" s="95">
        <v>0</v>
      </c>
    </row>
    <row r="592" spans="1:22" x14ac:dyDescent="0.35">
      <c r="A592" s="125" t="s">
        <v>393</v>
      </c>
      <c r="B592" s="40" t="s">
        <v>94</v>
      </c>
      <c r="E592" s="85">
        <v>0</v>
      </c>
      <c r="F592" s="85">
        <v>0</v>
      </c>
      <c r="G592" s="85">
        <v>0</v>
      </c>
      <c r="H592" s="85">
        <v>0</v>
      </c>
      <c r="I592" s="85">
        <v>0</v>
      </c>
      <c r="J592" s="85">
        <v>0</v>
      </c>
    </row>
    <row r="593" spans="1:12" ht="15" thickBot="1" x14ac:dyDescent="0.4"/>
    <row r="594" spans="1:12" ht="15" thickBot="1" x14ac:dyDescent="0.4">
      <c r="A594" s="69" t="s">
        <v>400</v>
      </c>
      <c r="B594" s="70"/>
      <c r="C594" s="70"/>
      <c r="D594" s="70"/>
      <c r="E594" s="70"/>
      <c r="F594" s="70"/>
      <c r="G594" s="70"/>
      <c r="H594" s="70"/>
      <c r="I594" s="70"/>
      <c r="J594" s="71"/>
    </row>
    <row r="595" spans="1:12" x14ac:dyDescent="0.35">
      <c r="A595" s="230" t="s">
        <v>49</v>
      </c>
      <c r="L595" s="33" t="s">
        <v>500</v>
      </c>
    </row>
    <row r="596" spans="1:12" x14ac:dyDescent="0.35">
      <c r="A596" s="125" t="s">
        <v>401</v>
      </c>
      <c r="B596" s="40" t="s">
        <v>94</v>
      </c>
      <c r="E596" s="95">
        <v>0</v>
      </c>
      <c r="F596" s="95">
        <v>0</v>
      </c>
      <c r="G596" s="95">
        <v>0</v>
      </c>
      <c r="H596" s="95">
        <v>0</v>
      </c>
      <c r="I596" s="95">
        <v>0</v>
      </c>
      <c r="J596" s="95">
        <v>0</v>
      </c>
    </row>
    <row r="597" spans="1:12" x14ac:dyDescent="0.35">
      <c r="A597" s="125" t="s">
        <v>402</v>
      </c>
      <c r="B597" s="40" t="s">
        <v>94</v>
      </c>
      <c r="E597" s="85">
        <v>0</v>
      </c>
      <c r="F597" s="85">
        <v>0</v>
      </c>
      <c r="G597" s="85">
        <v>0</v>
      </c>
      <c r="H597" s="85">
        <v>0</v>
      </c>
      <c r="I597" s="85">
        <v>0</v>
      </c>
      <c r="J597" s="85">
        <v>0</v>
      </c>
    </row>
    <row r="598" spans="1:12" x14ac:dyDescent="0.35">
      <c r="A598" s="125"/>
      <c r="B598" s="40"/>
      <c r="L598" s="177" t="s">
        <v>426</v>
      </c>
    </row>
    <row r="599" spans="1:12" x14ac:dyDescent="0.35">
      <c r="A599" s="230" t="s">
        <v>50</v>
      </c>
    </row>
    <row r="600" spans="1:12" x14ac:dyDescent="0.35">
      <c r="A600" s="125" t="s">
        <v>401</v>
      </c>
      <c r="B600" s="40" t="s">
        <v>94</v>
      </c>
      <c r="E600" s="95">
        <v>0</v>
      </c>
      <c r="F600" s="95">
        <v>0</v>
      </c>
      <c r="G600" s="95">
        <v>0</v>
      </c>
      <c r="H600" s="95">
        <v>0</v>
      </c>
      <c r="I600" s="95">
        <v>0</v>
      </c>
      <c r="J600" s="95">
        <v>0</v>
      </c>
    </row>
    <row r="601" spans="1:12" x14ac:dyDescent="0.35">
      <c r="A601" s="125" t="s">
        <v>402</v>
      </c>
      <c r="B601" s="40" t="s">
        <v>94</v>
      </c>
      <c r="E601" s="85">
        <v>0</v>
      </c>
      <c r="F601" s="85">
        <v>0</v>
      </c>
      <c r="G601" s="85">
        <v>0</v>
      </c>
      <c r="H601" s="85">
        <v>0</v>
      </c>
      <c r="I601" s="85">
        <v>0</v>
      </c>
      <c r="J601" s="85">
        <v>0</v>
      </c>
    </row>
    <row r="602" spans="1:12" ht="15" thickBot="1" x14ac:dyDescent="0.4"/>
    <row r="603" spans="1:12" ht="15" thickBot="1" x14ac:dyDescent="0.4">
      <c r="A603" s="69" t="s">
        <v>408</v>
      </c>
      <c r="B603" s="70"/>
      <c r="C603" s="70"/>
      <c r="D603" s="70"/>
      <c r="E603" s="70"/>
      <c r="F603" s="70"/>
      <c r="G603" s="70"/>
      <c r="H603" s="70"/>
      <c r="I603" s="70"/>
      <c r="J603" s="71"/>
    </row>
    <row r="604" spans="1:12" x14ac:dyDescent="0.35">
      <c r="A604" s="230" t="s">
        <v>49</v>
      </c>
      <c r="L604" s="33" t="s">
        <v>500</v>
      </c>
    </row>
    <row r="605" spans="1:12" x14ac:dyDescent="0.35">
      <c r="A605" s="125" t="s">
        <v>409</v>
      </c>
      <c r="B605" s="40" t="s">
        <v>94</v>
      </c>
      <c r="E605" s="95">
        <v>0</v>
      </c>
      <c r="F605" s="95">
        <v>0</v>
      </c>
      <c r="G605" s="95">
        <v>0</v>
      </c>
      <c r="H605" s="95">
        <v>0</v>
      </c>
      <c r="I605" s="95">
        <v>0</v>
      </c>
      <c r="J605" s="95">
        <v>0</v>
      </c>
    </row>
    <row r="606" spans="1:12" x14ac:dyDescent="0.35">
      <c r="A606" s="125" t="s">
        <v>410</v>
      </c>
      <c r="B606" s="40" t="s">
        <v>94</v>
      </c>
      <c r="E606" s="85">
        <v>0</v>
      </c>
      <c r="F606" s="85">
        <v>0</v>
      </c>
      <c r="G606" s="85">
        <v>0</v>
      </c>
      <c r="H606" s="85">
        <v>0</v>
      </c>
      <c r="I606" s="85">
        <v>0</v>
      </c>
      <c r="J606" s="85">
        <v>0</v>
      </c>
    </row>
    <row r="607" spans="1:12" x14ac:dyDescent="0.35">
      <c r="A607" s="125"/>
      <c r="B607" s="40"/>
      <c r="L607" s="177" t="s">
        <v>426</v>
      </c>
    </row>
    <row r="608" spans="1:12" x14ac:dyDescent="0.35">
      <c r="A608" s="230" t="s">
        <v>50</v>
      </c>
    </row>
    <row r="609" spans="1:12" x14ac:dyDescent="0.35">
      <c r="A609" s="125" t="s">
        <v>409</v>
      </c>
      <c r="B609" s="40" t="s">
        <v>94</v>
      </c>
      <c r="E609" s="95">
        <v>0</v>
      </c>
      <c r="F609" s="95">
        <v>0</v>
      </c>
      <c r="G609" s="95">
        <v>0</v>
      </c>
      <c r="H609" s="95">
        <v>0</v>
      </c>
      <c r="I609" s="95">
        <v>0</v>
      </c>
      <c r="J609" s="95">
        <v>0</v>
      </c>
    </row>
    <row r="610" spans="1:12" x14ac:dyDescent="0.35">
      <c r="A610" s="125" t="s">
        <v>410</v>
      </c>
      <c r="B610" s="40" t="s">
        <v>94</v>
      </c>
      <c r="E610" s="85">
        <v>0</v>
      </c>
      <c r="F610" s="85">
        <v>0</v>
      </c>
      <c r="G610" s="85">
        <v>0</v>
      </c>
      <c r="H610" s="85">
        <v>0</v>
      </c>
      <c r="I610" s="85">
        <v>0</v>
      </c>
      <c r="J610" s="85">
        <v>0</v>
      </c>
    </row>
    <row r="611" spans="1:12" ht="15" thickBot="1" x14ac:dyDescent="0.4"/>
    <row r="612" spans="1:12" ht="15" thickBot="1" x14ac:dyDescent="0.4">
      <c r="A612" s="69" t="s">
        <v>419</v>
      </c>
      <c r="B612" s="70"/>
      <c r="C612" s="70"/>
      <c r="D612" s="70"/>
      <c r="E612" s="70"/>
      <c r="F612" s="70"/>
      <c r="G612" s="70"/>
      <c r="H612" s="70"/>
      <c r="I612" s="70"/>
      <c r="J612" s="71"/>
    </row>
    <row r="613" spans="1:12" x14ac:dyDescent="0.35">
      <c r="A613" s="230" t="s">
        <v>49</v>
      </c>
      <c r="L613" s="33" t="s">
        <v>500</v>
      </c>
    </row>
    <row r="614" spans="1:12" x14ac:dyDescent="0.35">
      <c r="A614" s="125" t="s">
        <v>420</v>
      </c>
      <c r="B614" s="40" t="s">
        <v>94</v>
      </c>
      <c r="E614" s="95">
        <v>0</v>
      </c>
      <c r="F614" s="95">
        <v>0</v>
      </c>
      <c r="G614" s="95">
        <v>0</v>
      </c>
      <c r="H614" s="95">
        <v>0</v>
      </c>
      <c r="I614" s="95">
        <v>0</v>
      </c>
      <c r="J614" s="95">
        <v>0</v>
      </c>
    </row>
    <row r="615" spans="1:12" x14ac:dyDescent="0.35">
      <c r="A615" s="125" t="s">
        <v>421</v>
      </c>
      <c r="B615" s="40" t="s">
        <v>94</v>
      </c>
      <c r="E615" s="85">
        <v>0</v>
      </c>
      <c r="F615" s="85">
        <v>0</v>
      </c>
      <c r="G615" s="85">
        <v>0</v>
      </c>
      <c r="H615" s="85">
        <v>0</v>
      </c>
      <c r="I615" s="85">
        <v>0</v>
      </c>
      <c r="J615" s="85">
        <v>0</v>
      </c>
    </row>
    <row r="616" spans="1:12" x14ac:dyDescent="0.35">
      <c r="A616" s="125"/>
      <c r="B616" s="40"/>
      <c r="L616" s="177" t="s">
        <v>426</v>
      </c>
    </row>
    <row r="617" spans="1:12" x14ac:dyDescent="0.35">
      <c r="A617" s="230" t="s">
        <v>50</v>
      </c>
    </row>
    <row r="618" spans="1:12" x14ac:dyDescent="0.35">
      <c r="A618" s="125" t="s">
        <v>420</v>
      </c>
      <c r="B618" s="40" t="s">
        <v>94</v>
      </c>
      <c r="E618" s="95">
        <v>0</v>
      </c>
      <c r="F618" s="95">
        <v>0</v>
      </c>
      <c r="G618" s="95">
        <v>0</v>
      </c>
      <c r="H618" s="95">
        <v>0</v>
      </c>
      <c r="I618" s="95">
        <v>0</v>
      </c>
      <c r="J618" s="95">
        <v>0</v>
      </c>
    </row>
    <row r="619" spans="1:12" x14ac:dyDescent="0.35">
      <c r="A619" s="125" t="s">
        <v>421</v>
      </c>
      <c r="B619" s="40" t="s">
        <v>94</v>
      </c>
      <c r="E619" s="85">
        <v>0</v>
      </c>
      <c r="F619" s="85">
        <v>0</v>
      </c>
      <c r="G619" s="85">
        <v>0</v>
      </c>
      <c r="H619" s="85">
        <v>0</v>
      </c>
      <c r="I619" s="85">
        <v>0</v>
      </c>
      <c r="J619" s="85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610"/>
  <sheetViews>
    <sheetView zoomScale="80" zoomScaleNormal="80" workbookViewId="0">
      <pane ySplit="4" topLeftCell="A5" activePane="bottomLeft" state="frozen"/>
      <selection activeCell="C25" sqref="C25"/>
      <selection pane="bottomLeft" activeCell="A585" sqref="A585:XFD585"/>
    </sheetView>
  </sheetViews>
  <sheetFormatPr defaultColWidth="20.54296875" defaultRowHeight="14.5" outlineLevelRow="1" x14ac:dyDescent="0.35"/>
  <cols>
    <col min="2" max="2" width="53.6328125" customWidth="1"/>
    <col min="3" max="3" width="24.54296875" bestFit="1" customWidth="1"/>
    <col min="4" max="11" width="10.54296875" customWidth="1"/>
    <col min="12" max="12" width="16.54296875" bestFit="1" customWidth="1"/>
    <col min="13" max="13" width="37.81640625" bestFit="1" customWidth="1"/>
    <col min="14" max="14" width="8.1796875" customWidth="1"/>
    <col min="15" max="15" width="8" customWidth="1"/>
  </cols>
  <sheetData>
    <row r="2" spans="1:18" s="34" customFormat="1" ht="54.65" customHeight="1" x14ac:dyDescent="0.35">
      <c r="A2" s="127"/>
      <c r="B2" s="127"/>
      <c r="C2" s="128" t="s">
        <v>171</v>
      </c>
      <c r="D2" s="127"/>
      <c r="E2" s="127"/>
      <c r="F2" s="127"/>
      <c r="G2" s="127"/>
      <c r="H2" s="127"/>
      <c r="I2" s="127"/>
      <c r="J2" s="129"/>
      <c r="K2" s="130" t="s">
        <v>172</v>
      </c>
      <c r="L2" s="130" t="s">
        <v>173</v>
      </c>
      <c r="M2" s="130" t="s">
        <v>174</v>
      </c>
      <c r="N2"/>
      <c r="O2"/>
    </row>
    <row r="3" spans="1:18" s="34" customFormat="1" ht="15" thickBot="1" x14ac:dyDescent="0.4">
      <c r="B3" s="31"/>
      <c r="C3" s="31"/>
      <c r="D3" s="31"/>
      <c r="K3" s="31"/>
      <c r="L3" s="131"/>
      <c r="M3"/>
      <c r="N3"/>
      <c r="O3"/>
    </row>
    <row r="4" spans="1:18" s="34" customFormat="1" ht="15" thickBot="1" x14ac:dyDescent="0.4">
      <c r="B4" s="132"/>
      <c r="C4" s="31"/>
      <c r="D4" s="31"/>
      <c r="E4" s="133">
        <f>Inputs!E4</f>
        <v>2023</v>
      </c>
      <c r="F4" s="133">
        <f>Inputs!F4</f>
        <v>2024</v>
      </c>
      <c r="G4" s="133">
        <f>Inputs!G4</f>
        <v>2025</v>
      </c>
      <c r="H4" s="133">
        <f>Inputs!H4</f>
        <v>2026</v>
      </c>
      <c r="I4" s="133">
        <f>Inputs!I4</f>
        <v>2027</v>
      </c>
      <c r="J4" s="17">
        <f>Inputs!J4</f>
        <v>2028</v>
      </c>
      <c r="K4" s="31"/>
      <c r="L4" s="31"/>
      <c r="M4"/>
      <c r="N4"/>
      <c r="O4"/>
    </row>
    <row r="5" spans="1:18" s="34" customFormat="1" x14ac:dyDescent="0.35">
      <c r="B5" s="132" t="s">
        <v>43</v>
      </c>
      <c r="C5" s="30" t="s">
        <v>175</v>
      </c>
      <c r="D5" s="31"/>
      <c r="E5" s="134"/>
      <c r="F5" s="134"/>
      <c r="G5" s="134"/>
      <c r="H5" s="134"/>
      <c r="I5" s="134"/>
      <c r="J5" s="134"/>
      <c r="K5" s="31"/>
      <c r="L5" s="31"/>
      <c r="M5"/>
      <c r="N5"/>
      <c r="O5"/>
    </row>
    <row r="6" spans="1:18" s="34" customFormat="1" x14ac:dyDescent="0.35">
      <c r="B6" s="132" t="s">
        <v>176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/>
      <c r="N6"/>
      <c r="O6"/>
    </row>
    <row r="7" spans="1:18" s="34" customFormat="1" x14ac:dyDescent="0.35">
      <c r="B7" s="132" t="s">
        <v>47</v>
      </c>
      <c r="C7" s="31"/>
      <c r="D7" s="31"/>
      <c r="E7" s="222">
        <f>Inputs!E10</f>
        <v>1.2059709020290565</v>
      </c>
      <c r="F7" s="222">
        <f>Inputs!F10</f>
        <v>1.1886170924788653</v>
      </c>
      <c r="G7" s="222">
        <f>Inputs!G10</f>
        <v>1.149866588448162</v>
      </c>
      <c r="H7" s="222">
        <f>Inputs!H10</f>
        <v>1.10330703171</v>
      </c>
      <c r="I7" s="222">
        <f>Inputs!I10</f>
        <v>1.06240446</v>
      </c>
      <c r="J7" s="222">
        <f>Inputs!J10</f>
        <v>1.02115</v>
      </c>
      <c r="K7" s="31"/>
      <c r="L7" s="31"/>
      <c r="M7"/>
      <c r="N7"/>
      <c r="O7"/>
    </row>
    <row r="8" spans="1:18" s="34" customFormat="1" x14ac:dyDescent="0.35">
      <c r="B8" s="132" t="s">
        <v>459</v>
      </c>
      <c r="C8" s="31"/>
      <c r="D8" s="31"/>
      <c r="E8" s="248">
        <f>Inputs!E15</f>
        <v>-2.373890126560195E-4</v>
      </c>
      <c r="F8" s="248">
        <f>Inputs!F15</f>
        <v>-2.373890126560195E-4</v>
      </c>
      <c r="G8" s="248">
        <f>Inputs!G15</f>
        <v>-2.373890126560195E-4</v>
      </c>
      <c r="H8" s="248">
        <f>Inputs!H15</f>
        <v>-2.373890126560195E-4</v>
      </c>
      <c r="I8" s="248">
        <f>Inputs!I15</f>
        <v>-2.373890126560195E-4</v>
      </c>
      <c r="J8" s="248">
        <f>Inputs!J15</f>
        <v>-2.373890126560195E-4</v>
      </c>
      <c r="K8" s="31"/>
      <c r="L8" s="31"/>
      <c r="M8"/>
      <c r="N8"/>
      <c r="O8"/>
    </row>
    <row r="9" spans="1:18" ht="15" thickBot="1" x14ac:dyDescent="0.4"/>
    <row r="10" spans="1:18" s="138" customFormat="1" ht="15" customHeight="1" thickBot="1" x14ac:dyDescent="0.35">
      <c r="A10" s="133" t="s">
        <v>177</v>
      </c>
      <c r="B10" s="135" t="s">
        <v>98</v>
      </c>
      <c r="C10" s="136"/>
      <c r="D10" s="136"/>
      <c r="E10" s="136"/>
      <c r="F10" s="136"/>
      <c r="G10" s="136"/>
      <c r="H10" s="136"/>
      <c r="I10" s="136"/>
      <c r="J10" s="137"/>
      <c r="L10" s="139"/>
      <c r="P10" s="139"/>
      <c r="Q10" s="139"/>
      <c r="R10" s="139"/>
    </row>
    <row r="11" spans="1:18" s="138" customFormat="1" ht="15" customHeight="1" x14ac:dyDescent="0.35">
      <c r="A11" s="140"/>
      <c r="B11" s="141"/>
      <c r="C11" s="141"/>
      <c r="D11" s="142"/>
      <c r="E11" s="142"/>
      <c r="F11" s="142"/>
      <c r="G11" s="142"/>
      <c r="H11" s="142"/>
      <c r="I11" s="142"/>
      <c r="J11" s="142"/>
      <c r="L11" s="139"/>
      <c r="P11" s="139"/>
      <c r="Q11" s="139"/>
      <c r="R11" s="139"/>
    </row>
    <row r="12" spans="1:18" s="138" customFormat="1" ht="14.5" customHeight="1" outlineLevel="1" x14ac:dyDescent="0.35">
      <c r="A12" s="140"/>
      <c r="B12" s="97"/>
      <c r="C12" s="97"/>
      <c r="D12" s="97"/>
      <c r="E12" s="143" t="s">
        <v>94</v>
      </c>
      <c r="F12" s="143" t="s">
        <v>94</v>
      </c>
      <c r="G12" s="143" t="s">
        <v>94</v>
      </c>
      <c r="H12" s="143" t="s">
        <v>94</v>
      </c>
      <c r="I12" s="143" t="s">
        <v>94</v>
      </c>
      <c r="J12" s="143" t="s">
        <v>94</v>
      </c>
      <c r="P12" s="139"/>
      <c r="Q12" s="139"/>
      <c r="R12" s="139"/>
    </row>
    <row r="13" spans="1:18" s="138" customFormat="1" ht="14.5" customHeight="1" outlineLevel="1" x14ac:dyDescent="0.35">
      <c r="A13" s="140"/>
      <c r="B13" s="144" t="s">
        <v>178</v>
      </c>
      <c r="C13" s="97"/>
      <c r="D13" s="97"/>
      <c r="E13" s="123">
        <f>Inputs!E198</f>
        <v>351649.29332794878</v>
      </c>
      <c r="F13" s="123">
        <f>Inputs!F198</f>
        <v>309769.01852391183</v>
      </c>
      <c r="G13" s="123">
        <f>Inputs!G198</f>
        <v>390687.24671937461</v>
      </c>
      <c r="H13" s="123">
        <f>Inputs!H198</f>
        <v>466230.56938788341</v>
      </c>
      <c r="I13" s="123">
        <f>Inputs!I198</f>
        <v>282870.50575332384</v>
      </c>
      <c r="J13" s="123">
        <f>Inputs!J198</f>
        <v>339043.64348522044</v>
      </c>
      <c r="K13" s="145"/>
      <c r="L13" s="142"/>
      <c r="P13" s="139"/>
      <c r="Q13" s="139"/>
      <c r="R13" s="139"/>
    </row>
    <row r="14" spans="1:18" s="138" customFormat="1" ht="14.5" customHeight="1" outlineLevel="1" x14ac:dyDescent="0.35">
      <c r="A14" s="140"/>
      <c r="B14" s="144" t="s">
        <v>179</v>
      </c>
      <c r="C14" s="97"/>
      <c r="D14" s="97"/>
      <c r="E14" s="123">
        <f>Inputs!E199</f>
        <v>0</v>
      </c>
      <c r="F14" s="123">
        <f>Inputs!F199</f>
        <v>0</v>
      </c>
      <c r="G14" s="123">
        <f>Inputs!G199</f>
        <v>0</v>
      </c>
      <c r="H14" s="123">
        <f>Inputs!H199</f>
        <v>0</v>
      </c>
      <c r="I14" s="123">
        <f>Inputs!I199</f>
        <v>0</v>
      </c>
      <c r="J14" s="123">
        <f>Inputs!J199</f>
        <v>0</v>
      </c>
      <c r="K14" s="145"/>
      <c r="P14" s="139"/>
      <c r="Q14" s="139"/>
      <c r="R14" s="139"/>
    </row>
    <row r="15" spans="1:18" outlineLevel="1" x14ac:dyDescent="0.35">
      <c r="A15" s="140"/>
      <c r="C15" s="97"/>
      <c r="K15" s="145"/>
    </row>
    <row r="16" spans="1:18" s="138" customFormat="1" outlineLevel="1" x14ac:dyDescent="0.35">
      <c r="A16" s="140"/>
      <c r="B16" s="164" t="s">
        <v>463</v>
      </c>
      <c r="C16" s="97"/>
      <c r="E16" s="172">
        <f>E14-E13</f>
        <v>-351649.29332794878</v>
      </c>
      <c r="F16" s="172">
        <f t="shared" ref="F16:J16" si="0">F14-F13</f>
        <v>-309769.01852391183</v>
      </c>
      <c r="G16" s="172">
        <f t="shared" si="0"/>
        <v>-390687.24671937461</v>
      </c>
      <c r="H16" s="172">
        <f t="shared" si="0"/>
        <v>-466230.56938788341</v>
      </c>
      <c r="I16" s="172">
        <f t="shared" si="0"/>
        <v>-282870.50575332384</v>
      </c>
      <c r="J16" s="172">
        <f t="shared" si="0"/>
        <v>-339043.64348522044</v>
      </c>
      <c r="K16" s="145"/>
      <c r="P16" s="139"/>
      <c r="Q16" s="139"/>
      <c r="R16" s="139"/>
    </row>
    <row r="17" spans="1:18" s="138" customFormat="1" outlineLevel="1" x14ac:dyDescent="0.35">
      <c r="A17" s="140"/>
      <c r="B17" s="164" t="s">
        <v>447</v>
      </c>
      <c r="C17" s="97"/>
      <c r="D17" s="97"/>
      <c r="E17" s="172">
        <f>E16*E$8</f>
        <v>83.477678544308745</v>
      </c>
      <c r="F17" s="172">
        <f t="shared" ref="F17:J17" si="1">F16*F$8</f>
        <v>73.535761458815642</v>
      </c>
      <c r="G17" s="172">
        <f t="shared" si="1"/>
        <v>92.744859756011039</v>
      </c>
      <c r="H17" s="172">
        <f t="shared" si="1"/>
        <v>110.67801453704344</v>
      </c>
      <c r="I17" s="172">
        <f t="shared" si="1"/>
        <v>67.150350070290429</v>
      </c>
      <c r="J17" s="172">
        <f t="shared" si="1"/>
        <v>80.485235774255955</v>
      </c>
      <c r="K17" s="145"/>
      <c r="L17" s="97"/>
      <c r="P17" s="139"/>
      <c r="Q17" s="139"/>
      <c r="R17" s="139"/>
    </row>
    <row r="18" spans="1:18" s="138" customFormat="1" ht="15" outlineLevel="1" thickBot="1" x14ac:dyDescent="0.4">
      <c r="A18" s="140"/>
      <c r="B18" s="164" t="s">
        <v>464</v>
      </c>
      <c r="C18" s="97"/>
      <c r="D18" s="97" t="s">
        <v>49</v>
      </c>
      <c r="E18" s="147">
        <f>SUM(E16,E17)</f>
        <v>-351565.81564940448</v>
      </c>
      <c r="F18" s="147">
        <f t="shared" ref="F18:J18" si="2">SUM(F16,F17)</f>
        <v>-309695.48276245303</v>
      </c>
      <c r="G18" s="147">
        <f t="shared" si="2"/>
        <v>-390594.50185961858</v>
      </c>
      <c r="H18" s="147">
        <f t="shared" si="2"/>
        <v>-466119.89137334639</v>
      </c>
      <c r="I18" s="147">
        <f t="shared" si="2"/>
        <v>-282803.35540325358</v>
      </c>
      <c r="J18" s="147">
        <f t="shared" si="2"/>
        <v>-338963.15824944619</v>
      </c>
      <c r="K18" s="145"/>
      <c r="L18" s="97" t="s">
        <v>181</v>
      </c>
      <c r="P18" s="139"/>
      <c r="Q18" s="139"/>
      <c r="R18" s="139"/>
    </row>
    <row r="19" spans="1:18" s="138" customFormat="1" outlineLevel="1" x14ac:dyDescent="0.35">
      <c r="A19" s="140"/>
      <c r="B19" s="164"/>
      <c r="C19" s="97"/>
      <c r="D19" s="97"/>
      <c r="E19" s="172"/>
      <c r="F19" s="172"/>
      <c r="G19" s="172"/>
      <c r="H19" s="172"/>
      <c r="I19" s="172"/>
      <c r="J19" s="172"/>
      <c r="K19" s="145"/>
      <c r="L19" s="97"/>
      <c r="P19" s="139"/>
      <c r="Q19" s="139"/>
      <c r="R19" s="139"/>
    </row>
    <row r="20" spans="1:18" s="138" customFormat="1" outlineLevel="1" x14ac:dyDescent="0.35">
      <c r="A20" s="140"/>
      <c r="B20" s="164" t="s">
        <v>338</v>
      </c>
      <c r="C20" s="97"/>
      <c r="D20" s="97"/>
      <c r="E20" s="172">
        <f>E18*(E$7-1)</f>
        <v>-72412.328171888847</v>
      </c>
      <c r="F20" s="172">
        <f t="shared" ref="F20:J20" si="3">F18*(F$7-1)</f>
        <v>-58413.861512492425</v>
      </c>
      <c r="G20" s="172">
        <f t="shared" si="3"/>
        <v>-58537.065460310318</v>
      </c>
      <c r="H20" s="172">
        <f t="shared" si="3"/>
        <v>-48153.462398768046</v>
      </c>
      <c r="I20" s="172">
        <f t="shared" si="3"/>
        <v>-17648.190680128118</v>
      </c>
      <c r="J20" s="172">
        <f t="shared" si="3"/>
        <v>-7169.0707969757877</v>
      </c>
      <c r="K20" s="145"/>
      <c r="L20" s="97" t="s">
        <v>306</v>
      </c>
      <c r="P20" s="139"/>
      <c r="Q20" s="139"/>
      <c r="R20" s="139"/>
    </row>
    <row r="21" spans="1:18" s="138" customFormat="1" ht="15" outlineLevel="1" thickBot="1" x14ac:dyDescent="0.4">
      <c r="A21" s="140"/>
      <c r="B21" s="146" t="s">
        <v>180</v>
      </c>
      <c r="C21" s="97"/>
      <c r="D21" s="97"/>
      <c r="E21" s="147">
        <f>SUM(E18,E20)</f>
        <v>-423978.14382129331</v>
      </c>
      <c r="F21" s="147">
        <f t="shared" ref="F21:J21" si="4">SUM(F18,F20)</f>
        <v>-368109.34427494544</v>
      </c>
      <c r="G21" s="147">
        <f t="shared" si="4"/>
        <v>-449131.5673199289</v>
      </c>
      <c r="H21" s="147">
        <f t="shared" si="4"/>
        <v>-514273.35377211444</v>
      </c>
      <c r="I21" s="147">
        <f t="shared" si="4"/>
        <v>-300451.54608338169</v>
      </c>
      <c r="J21" s="147">
        <f t="shared" si="4"/>
        <v>-346132.229046422</v>
      </c>
      <c r="K21" s="147">
        <f t="shared" ref="K21" si="5">SUM(E21:J21)</f>
        <v>-2402076.1843180857</v>
      </c>
      <c r="L21" s="97"/>
      <c r="P21" s="139"/>
      <c r="Q21" s="139"/>
      <c r="R21" s="139"/>
    </row>
    <row r="22" spans="1:18" s="138" customFormat="1" ht="15" customHeight="1" thickBot="1" x14ac:dyDescent="0.4">
      <c r="A22" s="140"/>
      <c r="B22" s="146"/>
      <c r="C22" s="97"/>
      <c r="D22" s="97"/>
      <c r="E22" s="148"/>
      <c r="F22" s="148"/>
      <c r="G22" s="148"/>
      <c r="H22" s="148"/>
      <c r="I22" s="148"/>
      <c r="J22" s="148"/>
      <c r="K22" s="149"/>
      <c r="L22" s="97"/>
      <c r="P22" s="139"/>
      <c r="Q22" s="139"/>
      <c r="R22" s="139"/>
    </row>
    <row r="23" spans="1:18" s="138" customFormat="1" ht="15" customHeight="1" outlineLevel="1" thickBot="1" x14ac:dyDescent="0.35">
      <c r="A23" s="133" t="s">
        <v>177</v>
      </c>
      <c r="B23" s="135" t="s">
        <v>106</v>
      </c>
      <c r="C23" s="136"/>
      <c r="D23" s="136"/>
      <c r="E23" s="136"/>
      <c r="F23" s="136"/>
      <c r="G23" s="136"/>
      <c r="H23" s="136"/>
      <c r="I23" s="136"/>
      <c r="J23" s="137"/>
      <c r="L23" s="150"/>
      <c r="P23" s="139"/>
      <c r="Q23" s="139"/>
      <c r="R23" s="139"/>
    </row>
    <row r="24" spans="1:18" s="138" customFormat="1" ht="14.5" customHeight="1" outlineLevel="1" x14ac:dyDescent="0.35">
      <c r="A24" s="140"/>
      <c r="L24" s="150"/>
      <c r="P24" s="139"/>
      <c r="Q24" s="139"/>
      <c r="R24" s="139"/>
    </row>
    <row r="25" spans="1:18" s="138" customFormat="1" ht="14.5" customHeight="1" outlineLevel="1" x14ac:dyDescent="0.35">
      <c r="A25" s="140"/>
      <c r="B25" s="144" t="s">
        <v>182</v>
      </c>
      <c r="C25" s="151"/>
      <c r="D25" s="97"/>
      <c r="F25" s="97"/>
      <c r="G25" s="97"/>
      <c r="H25" s="97"/>
      <c r="I25" s="97"/>
      <c r="J25" s="97"/>
      <c r="K25" s="97"/>
      <c r="P25" s="139"/>
      <c r="Q25" s="139"/>
      <c r="R25" s="139"/>
    </row>
    <row r="26" spans="1:18" s="138" customFormat="1" ht="14.5" customHeight="1" outlineLevel="1" x14ac:dyDescent="0.35">
      <c r="A26" s="140"/>
      <c r="B26" s="144" t="s">
        <v>183</v>
      </c>
      <c r="C26" s="151"/>
      <c r="D26" s="97"/>
      <c r="E26" s="152" t="s">
        <v>327</v>
      </c>
      <c r="F26" s="97"/>
      <c r="G26" s="97"/>
      <c r="H26" s="97"/>
      <c r="I26" s="97"/>
      <c r="J26" s="97"/>
      <c r="K26" s="97"/>
      <c r="P26" s="139"/>
      <c r="Q26" s="139"/>
      <c r="R26" s="139"/>
    </row>
    <row r="27" spans="1:18" s="138" customFormat="1" ht="14.5" customHeight="1" outlineLevel="1" x14ac:dyDescent="0.35">
      <c r="A27" s="140"/>
      <c r="B27" s="144"/>
      <c r="C27" s="151"/>
      <c r="D27" s="97"/>
      <c r="E27" s="97"/>
      <c r="F27" s="97"/>
      <c r="G27" s="97"/>
      <c r="H27" s="97"/>
      <c r="I27" s="97"/>
      <c r="J27" s="97"/>
      <c r="K27" s="97"/>
      <c r="P27" s="139"/>
      <c r="Q27" s="139"/>
      <c r="R27" s="139"/>
    </row>
    <row r="28" spans="1:18" s="138" customFormat="1" ht="14.5" customHeight="1" outlineLevel="1" x14ac:dyDescent="0.35">
      <c r="A28" s="140"/>
      <c r="B28" s="164" t="s">
        <v>463</v>
      </c>
      <c r="C28" s="151"/>
      <c r="E28" s="97"/>
      <c r="F28" s="97"/>
      <c r="G28" s="97"/>
      <c r="H28" s="97"/>
      <c r="I28" s="97"/>
      <c r="J28" s="97"/>
      <c r="K28" s="97"/>
      <c r="P28" s="139"/>
      <c r="Q28" s="139"/>
      <c r="R28" s="139"/>
    </row>
    <row r="29" spans="1:18" s="138" customFormat="1" ht="14.5" customHeight="1" outlineLevel="1" x14ac:dyDescent="0.35">
      <c r="A29" s="140"/>
      <c r="B29" s="164" t="s">
        <v>447</v>
      </c>
      <c r="C29" s="151"/>
      <c r="D29" s="97"/>
      <c r="E29" s="97"/>
      <c r="F29" s="97"/>
      <c r="G29" s="97"/>
      <c r="H29" s="97"/>
      <c r="I29" s="97"/>
      <c r="J29" s="97"/>
      <c r="K29" s="97"/>
      <c r="L29" s="97"/>
      <c r="P29" s="139"/>
      <c r="Q29" s="139"/>
      <c r="R29" s="139"/>
    </row>
    <row r="30" spans="1:18" s="138" customFormat="1" ht="14.5" customHeight="1" outlineLevel="1" x14ac:dyDescent="0.35">
      <c r="A30" s="140"/>
      <c r="B30" s="164" t="s">
        <v>464</v>
      </c>
      <c r="C30" s="151"/>
      <c r="D30" s="97" t="s">
        <v>49</v>
      </c>
      <c r="E30" s="97"/>
      <c r="F30" s="97"/>
      <c r="G30" s="97"/>
      <c r="H30" s="97"/>
      <c r="I30" s="97"/>
      <c r="J30" s="97"/>
      <c r="K30" s="97"/>
      <c r="L30" s="97" t="s">
        <v>181</v>
      </c>
      <c r="P30" s="139"/>
      <c r="Q30" s="139"/>
      <c r="R30" s="139"/>
    </row>
    <row r="31" spans="1:18" s="138" customFormat="1" ht="14.5" customHeight="1" outlineLevel="1" x14ac:dyDescent="0.35">
      <c r="A31" s="140"/>
      <c r="B31" s="164"/>
      <c r="C31" s="151"/>
      <c r="D31" s="97"/>
      <c r="E31" s="97"/>
      <c r="F31" s="97"/>
      <c r="G31" s="97"/>
      <c r="H31" s="97"/>
      <c r="I31" s="97"/>
      <c r="J31" s="97"/>
      <c r="K31" s="97"/>
      <c r="L31" s="97"/>
      <c r="P31" s="139"/>
      <c r="Q31" s="139"/>
      <c r="R31" s="139"/>
    </row>
    <row r="32" spans="1:18" s="138" customFormat="1" ht="14.5" customHeight="1" outlineLevel="1" x14ac:dyDescent="0.35">
      <c r="A32" s="140"/>
      <c r="B32" s="164" t="s">
        <v>338</v>
      </c>
      <c r="C32" s="151"/>
      <c r="D32" s="97"/>
      <c r="E32" s="97"/>
      <c r="F32" s="97"/>
      <c r="G32" s="97"/>
      <c r="H32" s="97"/>
      <c r="I32" s="97"/>
      <c r="J32" s="97"/>
      <c r="K32" s="97"/>
      <c r="L32" s="97" t="s">
        <v>306</v>
      </c>
      <c r="P32" s="139"/>
      <c r="Q32" s="139"/>
      <c r="R32" s="139"/>
    </row>
    <row r="33" spans="1:18" s="138" customFormat="1" ht="14.5" customHeight="1" outlineLevel="1" x14ac:dyDescent="0.35">
      <c r="A33" s="140"/>
      <c r="B33" s="146" t="s">
        <v>184</v>
      </c>
      <c r="C33" s="151"/>
      <c r="D33" s="97"/>
      <c r="E33" s="97"/>
      <c r="F33" s="97"/>
      <c r="G33" s="97"/>
      <c r="H33" s="97"/>
      <c r="I33" s="97"/>
      <c r="J33" s="97"/>
      <c r="K33" s="97"/>
      <c r="L33" s="97"/>
      <c r="P33" s="139"/>
      <c r="Q33" s="139"/>
      <c r="R33" s="139"/>
    </row>
    <row r="34" spans="1:18" s="138" customFormat="1" ht="14.5" customHeight="1" outlineLevel="1" thickBot="1" x14ac:dyDescent="0.4">
      <c r="A34" s="140"/>
      <c r="B34" s="144"/>
      <c r="C34" s="151"/>
      <c r="D34" s="97"/>
      <c r="E34" s="97"/>
      <c r="F34" s="97"/>
      <c r="G34" s="97"/>
      <c r="H34" s="97"/>
      <c r="I34" s="97"/>
      <c r="J34" s="97"/>
      <c r="K34" s="97"/>
      <c r="P34" s="139"/>
      <c r="Q34" s="139"/>
      <c r="R34" s="139"/>
    </row>
    <row r="35" spans="1:18" s="138" customFormat="1" ht="15" customHeight="1" thickBot="1" x14ac:dyDescent="0.35">
      <c r="A35" s="133" t="s">
        <v>177</v>
      </c>
      <c r="B35" s="135" t="s">
        <v>185</v>
      </c>
      <c r="C35" s="136"/>
      <c r="D35" s="136"/>
      <c r="E35" s="136"/>
      <c r="F35" s="136"/>
      <c r="G35" s="136"/>
      <c r="H35" s="136"/>
      <c r="I35" s="136"/>
      <c r="J35" s="137"/>
      <c r="L35" s="139"/>
      <c r="P35" s="139"/>
      <c r="Q35" s="139"/>
      <c r="R35" s="139"/>
    </row>
    <row r="36" spans="1:18" s="138" customFormat="1" ht="14.5" customHeight="1" outlineLevel="1" x14ac:dyDescent="0.35">
      <c r="A36" s="140"/>
      <c r="B36" s="153"/>
      <c r="C36" s="97"/>
      <c r="D36" s="97"/>
      <c r="E36" s="143"/>
      <c r="F36" s="143"/>
      <c r="G36" s="143"/>
      <c r="H36" s="143"/>
      <c r="I36" s="143"/>
      <c r="J36" s="143"/>
      <c r="P36" s="139"/>
      <c r="Q36" s="139"/>
      <c r="R36" s="139"/>
    </row>
    <row r="37" spans="1:18" s="138" customFormat="1" ht="14.5" customHeight="1" outlineLevel="1" x14ac:dyDescent="0.35">
      <c r="A37" s="140"/>
      <c r="B37" s="144" t="s">
        <v>186</v>
      </c>
      <c r="C37" s="151"/>
      <c r="D37" s="97"/>
      <c r="E37" s="97"/>
      <c r="F37" s="97"/>
      <c r="G37" s="97"/>
      <c r="H37" s="97"/>
      <c r="I37" s="97"/>
      <c r="J37" s="97"/>
      <c r="K37" s="145"/>
      <c r="P37" s="139"/>
      <c r="Q37" s="139"/>
      <c r="R37" s="139"/>
    </row>
    <row r="38" spans="1:18" s="138" customFormat="1" ht="14.5" customHeight="1" outlineLevel="1" x14ac:dyDescent="0.35">
      <c r="A38" s="140"/>
      <c r="B38" s="144" t="s">
        <v>187</v>
      </c>
      <c r="C38" s="151"/>
      <c r="D38" s="97"/>
      <c r="E38" s="152" t="s">
        <v>327</v>
      </c>
      <c r="F38" s="152"/>
      <c r="G38" s="152"/>
      <c r="H38" s="152"/>
      <c r="I38" s="152"/>
      <c r="J38" s="152"/>
      <c r="K38" s="145"/>
      <c r="P38" s="139"/>
      <c r="Q38" s="139"/>
      <c r="R38" s="139"/>
    </row>
    <row r="39" spans="1:18" ht="15.5" outlineLevel="1" x14ac:dyDescent="0.35">
      <c r="A39" s="140"/>
      <c r="E39" s="154"/>
      <c r="F39" s="154"/>
      <c r="G39" s="154"/>
      <c r="H39" s="154"/>
      <c r="I39" s="154"/>
      <c r="J39" s="154"/>
      <c r="K39" s="145"/>
      <c r="L39" s="138"/>
    </row>
    <row r="40" spans="1:18" s="138" customFormat="1" ht="14.5" customHeight="1" outlineLevel="1" x14ac:dyDescent="0.35">
      <c r="A40" s="140"/>
      <c r="B40" s="164" t="s">
        <v>463</v>
      </c>
      <c r="C40" s="151"/>
      <c r="E40" s="97"/>
      <c r="F40" s="97"/>
      <c r="G40" s="97"/>
      <c r="H40" s="97"/>
      <c r="I40" s="97"/>
      <c r="J40" s="97"/>
      <c r="K40" s="97"/>
      <c r="P40" s="139"/>
      <c r="Q40" s="139"/>
      <c r="R40" s="139"/>
    </row>
    <row r="41" spans="1:18" s="138" customFormat="1" ht="14.5" customHeight="1" outlineLevel="1" x14ac:dyDescent="0.35">
      <c r="A41" s="140"/>
      <c r="B41" s="164" t="s">
        <v>447</v>
      </c>
      <c r="C41" s="151"/>
      <c r="D41" s="97"/>
      <c r="E41" s="97"/>
      <c r="F41" s="97"/>
      <c r="G41" s="97"/>
      <c r="H41" s="97"/>
      <c r="I41" s="97"/>
      <c r="J41" s="97"/>
      <c r="K41" s="97"/>
      <c r="L41" s="97"/>
      <c r="P41" s="139"/>
      <c r="Q41" s="139"/>
      <c r="R41" s="139"/>
    </row>
    <row r="42" spans="1:18" s="138" customFormat="1" ht="14.5" customHeight="1" outlineLevel="1" x14ac:dyDescent="0.35">
      <c r="A42" s="140"/>
      <c r="B42" s="164" t="s">
        <v>464</v>
      </c>
      <c r="C42" s="151"/>
      <c r="D42" s="97" t="s">
        <v>49</v>
      </c>
      <c r="E42" s="97"/>
      <c r="F42" s="97"/>
      <c r="G42" s="97"/>
      <c r="H42" s="97"/>
      <c r="I42" s="97"/>
      <c r="J42" s="97"/>
      <c r="K42" s="97"/>
      <c r="L42" s="97" t="s">
        <v>181</v>
      </c>
      <c r="P42" s="139"/>
      <c r="Q42" s="139"/>
      <c r="R42" s="139"/>
    </row>
    <row r="43" spans="1:18" s="138" customFormat="1" ht="14.5" customHeight="1" outlineLevel="1" x14ac:dyDescent="0.35">
      <c r="A43" s="140"/>
      <c r="B43" s="164"/>
      <c r="C43" s="151"/>
      <c r="D43" s="97"/>
      <c r="E43" s="97"/>
      <c r="F43" s="97"/>
      <c r="G43" s="97"/>
      <c r="H43" s="97"/>
      <c r="I43" s="97"/>
      <c r="J43" s="97"/>
      <c r="K43" s="97"/>
      <c r="L43" s="97"/>
      <c r="P43" s="139"/>
      <c r="Q43" s="139"/>
      <c r="R43" s="139"/>
    </row>
    <row r="44" spans="1:18" s="138" customFormat="1" ht="14.5" customHeight="1" outlineLevel="1" x14ac:dyDescent="0.35">
      <c r="A44" s="140"/>
      <c r="B44" s="164" t="s">
        <v>338</v>
      </c>
      <c r="C44" s="97"/>
      <c r="D44" s="97"/>
      <c r="E44" s="97"/>
      <c r="F44" s="97"/>
      <c r="G44" s="97"/>
      <c r="H44" s="97"/>
      <c r="I44" s="97"/>
      <c r="J44" s="97"/>
      <c r="K44" s="155"/>
      <c r="L44" s="97" t="s">
        <v>306</v>
      </c>
      <c r="P44" s="139"/>
      <c r="Q44" s="139"/>
      <c r="R44" s="139"/>
    </row>
    <row r="45" spans="1:18" s="138" customFormat="1" ht="14.5" customHeight="1" outlineLevel="1" x14ac:dyDescent="0.35">
      <c r="A45" s="140"/>
      <c r="B45" s="146" t="s">
        <v>188</v>
      </c>
      <c r="C45" s="97"/>
      <c r="D45" s="97"/>
      <c r="E45" s="97"/>
      <c r="F45" s="97"/>
      <c r="G45" s="97"/>
      <c r="H45" s="97"/>
      <c r="I45" s="97"/>
      <c r="J45" s="97"/>
      <c r="K45" s="155"/>
      <c r="L45" s="97"/>
      <c r="P45" s="139"/>
      <c r="Q45" s="139"/>
      <c r="R45" s="139"/>
    </row>
    <row r="46" spans="1:18" ht="15" thickBot="1" x14ac:dyDescent="0.4">
      <c r="A46" s="140"/>
      <c r="K46" s="155"/>
      <c r="L46" s="138"/>
    </row>
    <row r="47" spans="1:18" s="138" customFormat="1" ht="15" customHeight="1" thickBot="1" x14ac:dyDescent="0.35">
      <c r="A47" s="133" t="s">
        <v>177</v>
      </c>
      <c r="B47" s="135" t="s">
        <v>189</v>
      </c>
      <c r="C47" s="136"/>
      <c r="D47" s="136"/>
      <c r="E47" s="136"/>
      <c r="F47" s="136"/>
      <c r="G47" s="136"/>
      <c r="H47" s="136"/>
      <c r="I47" s="136"/>
      <c r="J47" s="137"/>
      <c r="L47" s="139"/>
      <c r="P47" s="139"/>
      <c r="Q47" s="139"/>
      <c r="R47" s="139"/>
    </row>
    <row r="48" spans="1:18" outlineLevel="1" x14ac:dyDescent="0.35">
      <c r="A48" s="140"/>
      <c r="B48" s="156"/>
      <c r="E48" s="143" t="s">
        <v>94</v>
      </c>
      <c r="F48" s="143" t="s">
        <v>94</v>
      </c>
      <c r="G48" s="143" t="s">
        <v>94</v>
      </c>
      <c r="H48" s="143" t="s">
        <v>94</v>
      </c>
      <c r="I48" s="143" t="s">
        <v>94</v>
      </c>
      <c r="J48" s="143" t="s">
        <v>94</v>
      </c>
      <c r="M48" s="138"/>
    </row>
    <row r="49" spans="1:18" outlineLevel="1" x14ac:dyDescent="0.35">
      <c r="A49" s="163"/>
      <c r="C49" s="157" t="s">
        <v>141</v>
      </c>
      <c r="E49" s="123">
        <f>Inputs!E185*Inputs!E191*Inputs!E193</f>
        <v>110440.83964041964</v>
      </c>
      <c r="F49" s="123">
        <f>Inputs!F185*Inputs!F191*Inputs!F193</f>
        <v>111420.14834298693</v>
      </c>
      <c r="G49" s="123">
        <f>Inputs!G185*Inputs!G191*Inputs!G193</f>
        <v>100527.95546948323</v>
      </c>
      <c r="H49" s="123">
        <f>Inputs!H185*Inputs!H191*Inputs!H193</f>
        <v>59622.342186440692</v>
      </c>
      <c r="I49" s="123">
        <f>Inputs!I185*Inputs!I191*Inputs!I193</f>
        <v>44693.062143590229</v>
      </c>
      <c r="J49" s="123">
        <f>Inputs!J185*Inputs!J191*Inputs!J193</f>
        <v>23713.37467544352</v>
      </c>
      <c r="K49" s="158"/>
      <c r="M49" s="138"/>
    </row>
    <row r="50" spans="1:18" outlineLevel="1" x14ac:dyDescent="0.35">
      <c r="A50" s="140"/>
      <c r="B50" s="159" t="s">
        <v>190</v>
      </c>
      <c r="C50" s="157" t="s">
        <v>191</v>
      </c>
      <c r="E50" s="123">
        <f>SUMPRODUCT(Inputs!E165:E167,Inputs!E175:E177)</f>
        <v>2491681.941778216</v>
      </c>
      <c r="F50" s="123">
        <f>SUMPRODUCT(Inputs!F165:F167,Inputs!F175:F177)</f>
        <v>2090611.7087011375</v>
      </c>
      <c r="G50" s="123">
        <f>SUMPRODUCT(Inputs!G165:G167,Inputs!G175:G177)</f>
        <v>2779570.0542106326</v>
      </c>
      <c r="H50" s="123">
        <f>SUMPRODUCT(Inputs!H165:H167,Inputs!H175:H177)</f>
        <v>3363425.6320294421</v>
      </c>
      <c r="I50" s="123">
        <f>SUMPRODUCT(Inputs!I165:I167,Inputs!I175:I177)</f>
        <v>1703745.0013679711</v>
      </c>
      <c r="J50" s="123">
        <f>SUMPRODUCT(Inputs!J165:J167,Inputs!J175:J177)</f>
        <v>2150324.0690459977</v>
      </c>
      <c r="L50" s="158"/>
      <c r="M50" s="138"/>
    </row>
    <row r="51" spans="1:18" outlineLevel="1" x14ac:dyDescent="0.35">
      <c r="A51" s="140"/>
      <c r="B51" s="159"/>
      <c r="C51" s="157" t="s">
        <v>76</v>
      </c>
      <c r="E51" s="161">
        <f>E49+E50</f>
        <v>2602122.7814186355</v>
      </c>
      <c r="F51" s="161">
        <f t="shared" ref="F51:J51" si="6">F49+F50</f>
        <v>2202031.8570441245</v>
      </c>
      <c r="G51" s="161">
        <f t="shared" si="6"/>
        <v>2880098.0096801156</v>
      </c>
      <c r="H51" s="161">
        <f t="shared" si="6"/>
        <v>3423047.9742158828</v>
      </c>
      <c r="I51" s="161">
        <f t="shared" si="6"/>
        <v>1748438.0635115614</v>
      </c>
      <c r="J51" s="161">
        <f t="shared" si="6"/>
        <v>2174037.4437214411</v>
      </c>
      <c r="K51" s="158"/>
      <c r="M51" s="138"/>
    </row>
    <row r="52" spans="1:18" outlineLevel="1" x14ac:dyDescent="0.35">
      <c r="A52" s="140"/>
      <c r="B52" s="160"/>
      <c r="C52" s="157"/>
      <c r="M52" s="138"/>
    </row>
    <row r="53" spans="1:18" outlineLevel="1" x14ac:dyDescent="0.35">
      <c r="A53" s="163"/>
      <c r="C53" s="157" t="s">
        <v>141</v>
      </c>
      <c r="E53" s="123">
        <f>IF(Inputs!E194&lt;=Inputs!E193,(SUM(Inputs!$E$186:E186)*Inputs!E194*Inputs!E191)-SUM($D$53:D53),(SUM(Inputs!$E$186:E186)*Inputs!E193*Inputs!E191)-SUM($D$53:D53))</f>
        <v>0</v>
      </c>
      <c r="F53" s="123">
        <f>IF(Inputs!F194&lt;=Inputs!F193,(SUM(Inputs!$E$186:F186)*Inputs!F194*Inputs!F191)-SUM($D$53:E53),(SUM(Inputs!$E$186:F186)*Inputs!F193*Inputs!F191)-SUM($D$53:E53))</f>
        <v>0</v>
      </c>
      <c r="G53" s="123">
        <f>IF(Inputs!G194&lt;=Inputs!G193,(SUM(Inputs!$E$186:G186)*Inputs!G194*Inputs!G191)-SUM($D$53:F53),(SUM(Inputs!$E$186:G186)*Inputs!G193*Inputs!G191)-SUM($D$53:F53))</f>
        <v>0</v>
      </c>
      <c r="H53" s="123">
        <f>IF(Inputs!H194&lt;=Inputs!H193,(SUM(Inputs!$E$186:H186)*Inputs!H194*Inputs!H191)-SUM($D$53:G53),(SUM(Inputs!$E$186:H186)*Inputs!H193*Inputs!H191)-SUM($D$53:G53))</f>
        <v>0</v>
      </c>
      <c r="I53" s="123">
        <f>IF(Inputs!I194&lt;=Inputs!I193,(SUM(Inputs!$E$186:I186)*Inputs!I194*Inputs!I191)-SUM($D$53:H53),(SUM(Inputs!$E$186:I186)*Inputs!I193*Inputs!I191)-SUM($D$53:H53))</f>
        <v>0</v>
      </c>
      <c r="J53" s="123">
        <f>IF(Inputs!J194&lt;=Inputs!J193,(SUM(Inputs!$E$186:J186)*Inputs!J194*Inputs!J191)-SUM($D$53:I53),(SUM(Inputs!$E$186:J186)*Inputs!J193*Inputs!J191)-SUM($D$53:I53))</f>
        <v>0</v>
      </c>
      <c r="K53" s="158"/>
      <c r="M53" s="138"/>
    </row>
    <row r="54" spans="1:18" outlineLevel="1" x14ac:dyDescent="0.35">
      <c r="A54" s="140"/>
      <c r="B54" s="159" t="s">
        <v>192</v>
      </c>
      <c r="C54" s="157" t="s">
        <v>191</v>
      </c>
      <c r="E54" s="123">
        <f>IF(Inputs!E180&lt;=Inputs!E179,SUMPRODUCT(Inputs!$E$170:E172,Inputs!$E$175:E177)-SUM('Uncertainty Mechanism '!$D$54:D54),SUMPRODUCT(Inputs!$E$170:E172,Inputs!$E$175:E177)/Inputs!E180*Inputs!E179-SUM('Uncertainty Mechanism '!$D$54:D54))</f>
        <v>0</v>
      </c>
      <c r="F54" s="123">
        <f>IF(Inputs!F180&lt;=Inputs!F179,SUMPRODUCT(Inputs!$E$170:F172,Inputs!$E$175:F177)-SUM('Uncertainty Mechanism '!$D$54:E54),SUMPRODUCT(Inputs!$E$170:F172,Inputs!$E$175:F177)/Inputs!F180*Inputs!F179-SUM('Uncertainty Mechanism '!$D$54:E54))</f>
        <v>0</v>
      </c>
      <c r="G54" s="123">
        <f>IF(Inputs!G180&lt;=Inputs!G179,SUMPRODUCT(Inputs!$E$170:G172,Inputs!$E$175:G177)-SUM('Uncertainty Mechanism '!$D$54:F54),SUMPRODUCT(Inputs!$E$170:G172,Inputs!$E$175:G177)/Inputs!G180*Inputs!G179-SUM('Uncertainty Mechanism '!$D$54:F54))</f>
        <v>0</v>
      </c>
      <c r="H54" s="123">
        <f>IF(Inputs!H180&lt;=Inputs!H179,SUMPRODUCT(Inputs!$E$170:H172,Inputs!$E$175:H177)-SUM('Uncertainty Mechanism '!$D$54:G54),SUMPRODUCT(Inputs!$E$170:H172,Inputs!$E$175:H177)/Inputs!H180*Inputs!H179-SUM('Uncertainty Mechanism '!$D$54:G54))</f>
        <v>0</v>
      </c>
      <c r="I54" s="123">
        <f>IF(Inputs!I180&lt;=Inputs!I179,SUMPRODUCT(Inputs!$E$170:I172,Inputs!$E$175:I177)-SUM('Uncertainty Mechanism '!$D$54:H54),SUMPRODUCT(Inputs!$E$170:I172,Inputs!$E$175:I177)/Inputs!I180*Inputs!I179-SUM('Uncertainty Mechanism '!$D$54:H54))</f>
        <v>0</v>
      </c>
      <c r="J54" s="123">
        <f>IF(Inputs!J180&lt;=Inputs!J179,SUMPRODUCT(Inputs!$E$170:J172,Inputs!$E$175:J177)-SUM('Uncertainty Mechanism '!$D$54:I54),SUMPRODUCT(Inputs!$E$170:J172,Inputs!$E$175:J177)/Inputs!J180*Inputs!J179-SUM('Uncertainty Mechanism '!$D$54:I54))</f>
        <v>0</v>
      </c>
      <c r="K54" s="158"/>
      <c r="M54" s="138"/>
    </row>
    <row r="55" spans="1:18" outlineLevel="1" x14ac:dyDescent="0.35">
      <c r="A55" s="140"/>
      <c r="B55" s="159"/>
      <c r="C55" s="157" t="s">
        <v>76</v>
      </c>
      <c r="E55" s="161">
        <f>SUM(E53:E54)</f>
        <v>0</v>
      </c>
      <c r="F55" s="161">
        <f t="shared" ref="F55:J55" si="7">SUM(F53:F54)</f>
        <v>0</v>
      </c>
      <c r="G55" s="161">
        <f t="shared" si="7"/>
        <v>0</v>
      </c>
      <c r="H55" s="161">
        <f t="shared" si="7"/>
        <v>0</v>
      </c>
      <c r="I55" s="161">
        <f t="shared" si="7"/>
        <v>0</v>
      </c>
      <c r="J55" s="161">
        <f t="shared" si="7"/>
        <v>0</v>
      </c>
      <c r="M55" s="138"/>
    </row>
    <row r="56" spans="1:18" outlineLevel="1" x14ac:dyDescent="0.35">
      <c r="A56" s="140"/>
      <c r="M56" s="138"/>
    </row>
    <row r="57" spans="1:18" outlineLevel="1" x14ac:dyDescent="0.35">
      <c r="A57" s="140"/>
      <c r="B57" s="164" t="s">
        <v>463</v>
      </c>
      <c r="C57" s="162"/>
      <c r="E57" s="172">
        <f>E55-E51</f>
        <v>-2602122.7814186355</v>
      </c>
      <c r="F57" s="172">
        <f t="shared" ref="F57:J57" si="8">F55-F51</f>
        <v>-2202031.8570441245</v>
      </c>
      <c r="G57" s="172">
        <f t="shared" si="8"/>
        <v>-2880098.0096801156</v>
      </c>
      <c r="H57" s="172">
        <f t="shared" si="8"/>
        <v>-3423047.9742158828</v>
      </c>
      <c r="I57" s="172">
        <f t="shared" si="8"/>
        <v>-1748438.0635115614</v>
      </c>
      <c r="J57" s="172">
        <f t="shared" si="8"/>
        <v>-2174037.4437214411</v>
      </c>
      <c r="M57" s="138"/>
    </row>
    <row r="58" spans="1:18" outlineLevel="1" x14ac:dyDescent="0.35">
      <c r="A58" s="163"/>
      <c r="B58" s="164" t="s">
        <v>447</v>
      </c>
      <c r="C58" s="162"/>
      <c r="D58" s="97"/>
      <c r="E58" s="172">
        <f>E57*E$8</f>
        <v>617.71535789070515</v>
      </c>
      <c r="F58" s="172">
        <f t="shared" ref="F58:J58" si="9">F57*F$8</f>
        <v>522.73816838080575</v>
      </c>
      <c r="G58" s="172">
        <f t="shared" si="9"/>
        <v>683.70362287052956</v>
      </c>
      <c r="H58" s="172">
        <f t="shared" si="9"/>
        <v>812.59397887329612</v>
      </c>
      <c r="I58" s="172">
        <f t="shared" si="9"/>
        <v>415.05998558721228</v>
      </c>
      <c r="J58" s="172">
        <f t="shared" si="9"/>
        <v>516.09260224224943</v>
      </c>
      <c r="L58" s="97"/>
      <c r="M58" s="138"/>
    </row>
    <row r="59" spans="1:18" ht="15" outlineLevel="1" thickBot="1" x14ac:dyDescent="0.4">
      <c r="A59" s="163"/>
      <c r="B59" s="164" t="s">
        <v>464</v>
      </c>
      <c r="C59" s="162"/>
      <c r="D59" s="97" t="s">
        <v>49</v>
      </c>
      <c r="E59" s="147">
        <f>SUM(E57,E58)</f>
        <v>-2601505.0660607447</v>
      </c>
      <c r="F59" s="147">
        <f t="shared" ref="F59:J59" si="10">SUM(F57,F58)</f>
        <v>-2201509.1188757438</v>
      </c>
      <c r="G59" s="147">
        <f t="shared" si="10"/>
        <v>-2879414.306057245</v>
      </c>
      <c r="H59" s="147">
        <f t="shared" si="10"/>
        <v>-3422235.3802370094</v>
      </c>
      <c r="I59" s="147">
        <f t="shared" si="10"/>
        <v>-1748023.0035259742</v>
      </c>
      <c r="J59" s="147">
        <f t="shared" si="10"/>
        <v>-2173521.3511191988</v>
      </c>
      <c r="L59" s="97" t="s">
        <v>181</v>
      </c>
      <c r="M59" s="138"/>
    </row>
    <row r="60" spans="1:18" outlineLevel="1" x14ac:dyDescent="0.35">
      <c r="A60" s="163"/>
      <c r="B60" s="164"/>
      <c r="C60" s="162"/>
      <c r="D60" s="97"/>
      <c r="E60" s="172"/>
      <c r="F60" s="172"/>
      <c r="G60" s="172"/>
      <c r="H60" s="172"/>
      <c r="I60" s="172"/>
      <c r="J60" s="172"/>
      <c r="L60" s="97"/>
      <c r="M60" s="138"/>
    </row>
    <row r="61" spans="1:18" outlineLevel="1" x14ac:dyDescent="0.35">
      <c r="A61" s="163"/>
      <c r="B61" s="164" t="s">
        <v>338</v>
      </c>
      <c r="C61" s="162"/>
      <c r="D61" s="97"/>
      <c r="E61" s="172">
        <f>E59*(E$7-1)</f>
        <v>-535834.34508969192</v>
      </c>
      <c r="F61" s="172">
        <f t="shared" ref="F61:J61" si="11">F59*(F$7-1)</f>
        <v>-415242.24906805134</v>
      </c>
      <c r="G61" s="172">
        <f t="shared" si="11"/>
        <v>-431527.9987776312</v>
      </c>
      <c r="H61" s="172">
        <f t="shared" si="11"/>
        <v>-353540.97894522862</v>
      </c>
      <c r="I61" s="172">
        <f t="shared" si="11"/>
        <v>-109084.4316026165</v>
      </c>
      <c r="J61" s="172">
        <f t="shared" si="11"/>
        <v>-45969.976576171059</v>
      </c>
      <c r="K61" s="145"/>
      <c r="L61" s="97" t="s">
        <v>306</v>
      </c>
      <c r="M61" s="138"/>
    </row>
    <row r="62" spans="1:18" ht="15" outlineLevel="1" thickBot="1" x14ac:dyDescent="0.4">
      <c r="A62" s="163"/>
      <c r="B62" s="146" t="s">
        <v>193</v>
      </c>
      <c r="C62" s="162"/>
      <c r="D62" s="97"/>
      <c r="E62" s="147">
        <f>SUM(E59,E61)</f>
        <v>-3137339.4111504368</v>
      </c>
      <c r="F62" s="147">
        <f t="shared" ref="F62:J62" si="12">SUM(F59,F61)</f>
        <v>-2616751.3679437954</v>
      </c>
      <c r="G62" s="147">
        <f t="shared" si="12"/>
        <v>-3310942.3048348762</v>
      </c>
      <c r="H62" s="147">
        <f t="shared" si="12"/>
        <v>-3775776.3591822381</v>
      </c>
      <c r="I62" s="147">
        <f t="shared" si="12"/>
        <v>-1857107.4351285908</v>
      </c>
      <c r="J62" s="147">
        <f t="shared" si="12"/>
        <v>-2219491.3276953697</v>
      </c>
      <c r="K62" s="147">
        <f t="shared" ref="K62" si="13">SUM(E62:J62)</f>
        <v>-16917408.205935307</v>
      </c>
      <c r="L62" s="97"/>
      <c r="M62" s="138"/>
    </row>
    <row r="63" spans="1:18" ht="15" thickBot="1" x14ac:dyDescent="0.4">
      <c r="A63" s="163"/>
      <c r="M63" s="138"/>
    </row>
    <row r="64" spans="1:18" s="138" customFormat="1" ht="15" customHeight="1" thickBot="1" x14ac:dyDescent="0.35">
      <c r="A64" s="133" t="s">
        <v>177</v>
      </c>
      <c r="B64" s="135" t="s">
        <v>194</v>
      </c>
      <c r="C64" s="136"/>
      <c r="D64" s="136"/>
      <c r="E64" s="136"/>
      <c r="F64" s="136"/>
      <c r="G64" s="136"/>
      <c r="H64" s="136"/>
      <c r="I64" s="136"/>
      <c r="J64" s="137"/>
      <c r="L64" s="139"/>
      <c r="P64" s="139"/>
      <c r="Q64" s="139"/>
      <c r="R64" s="139"/>
    </row>
    <row r="65" spans="1:18" outlineLevel="1" x14ac:dyDescent="0.35">
      <c r="A65" s="140"/>
      <c r="M65" s="138"/>
    </row>
    <row r="66" spans="1:18" outlineLevel="1" x14ac:dyDescent="0.35">
      <c r="A66" s="163"/>
      <c r="B66" s="164" t="s">
        <v>195</v>
      </c>
      <c r="C66" s="165" t="s">
        <v>191</v>
      </c>
      <c r="E66" s="123">
        <f>Inputs!E162</f>
        <v>1908</v>
      </c>
      <c r="F66" s="123">
        <f>Inputs!F162</f>
        <v>1723</v>
      </c>
      <c r="G66" s="123">
        <f>Inputs!G162</f>
        <v>2797</v>
      </c>
      <c r="H66" s="123">
        <f>Inputs!H162</f>
        <v>3511</v>
      </c>
      <c r="I66" s="123">
        <f>Inputs!I162</f>
        <v>1025</v>
      </c>
      <c r="J66" s="123">
        <f>Inputs!J162</f>
        <v>1736</v>
      </c>
    </row>
    <row r="67" spans="1:18" outlineLevel="1" x14ac:dyDescent="0.35">
      <c r="A67" s="140"/>
      <c r="B67" s="164" t="s">
        <v>196</v>
      </c>
      <c r="C67" s="165" t="s">
        <v>191</v>
      </c>
      <c r="E67" s="123">
        <f>Inputs!E163</f>
        <v>0</v>
      </c>
      <c r="F67" s="123">
        <f>Inputs!F163</f>
        <v>0</v>
      </c>
      <c r="G67" s="123">
        <f>Inputs!G163</f>
        <v>0</v>
      </c>
      <c r="H67" s="123">
        <f>Inputs!H163</f>
        <v>0</v>
      </c>
      <c r="I67" s="123">
        <f>Inputs!I163</f>
        <v>0</v>
      </c>
      <c r="J67" s="123">
        <f>Inputs!J163</f>
        <v>0</v>
      </c>
    </row>
    <row r="68" spans="1:18" outlineLevel="1" x14ac:dyDescent="0.35">
      <c r="A68" s="140"/>
      <c r="B68" s="164" t="s">
        <v>197</v>
      </c>
      <c r="E68" s="161">
        <f>E67-E66</f>
        <v>-1908</v>
      </c>
      <c r="F68" s="161">
        <f t="shared" ref="F68:J68" si="14">F67-F66</f>
        <v>-1723</v>
      </c>
      <c r="G68" s="161">
        <f t="shared" si="14"/>
        <v>-2797</v>
      </c>
      <c r="H68" s="161">
        <f t="shared" si="14"/>
        <v>-3511</v>
      </c>
      <c r="I68" s="161">
        <f t="shared" si="14"/>
        <v>-1025</v>
      </c>
      <c r="J68" s="161">
        <f t="shared" si="14"/>
        <v>-1736</v>
      </c>
    </row>
    <row r="69" spans="1:18" outlineLevel="1" x14ac:dyDescent="0.35">
      <c r="A69" s="140"/>
    </row>
    <row r="70" spans="1:18" outlineLevel="1" x14ac:dyDescent="0.35">
      <c r="A70" s="163"/>
      <c r="B70" s="164" t="s">
        <v>198</v>
      </c>
      <c r="E70" s="155">
        <f>IF(SUM($E$68:E68)&lt;0,IF(E68&lt;0,E68*50,0),0)</f>
        <v>-95400</v>
      </c>
      <c r="F70" s="155">
        <f>IF(SUM($E$68:F68)&lt;0,IF(F68&lt;0,F68*50,0),0)</f>
        <v>-86150</v>
      </c>
      <c r="G70" s="155">
        <f>IF(SUM($E$68:G68)&lt;0,IF(G68&lt;0,G68*50,0),0)</f>
        <v>-139850</v>
      </c>
      <c r="H70" s="155">
        <f>IF(SUM($E$68:H68)&lt;0,IF(H68&lt;0,H68*50,0),0)</f>
        <v>-175550</v>
      </c>
      <c r="I70" s="155">
        <f>IF(SUM($E$68:I68)&lt;0,IF(I68&lt;0,I68*50,0),0)</f>
        <v>-51250</v>
      </c>
      <c r="J70" s="155">
        <f>IF(SUM($E$68:J68)&lt;0,IF(J68&lt;0,J68*50,0),0)</f>
        <v>-86800</v>
      </c>
    </row>
    <row r="71" spans="1:18" outlineLevel="1" x14ac:dyDescent="0.35">
      <c r="A71" s="140"/>
      <c r="B71" s="164" t="s">
        <v>199</v>
      </c>
      <c r="E71" s="155">
        <f>IF(SUM($E$68:E68)&gt;0,IF(E68&gt;0,E68*20,0),0)</f>
        <v>0</v>
      </c>
      <c r="F71" s="155">
        <f>IF(SUM($E$68:F68)&gt;0,IF(F68&gt;0,F68*20,0),0)</f>
        <v>0</v>
      </c>
      <c r="G71" s="155">
        <f>IF(SUM($E$68:G68)&gt;0,IF(G68&gt;0,G68*20,0),0)</f>
        <v>0</v>
      </c>
      <c r="H71" s="155">
        <f>IF(SUM($E$68:H68)&gt;0,IF(H68&gt;0,H68*20,0),0)</f>
        <v>0</v>
      </c>
      <c r="I71" s="155">
        <f>IF(SUM($E$68:I68)&gt;0,IF(I68&gt;0,I68*20,0),0)</f>
        <v>0</v>
      </c>
      <c r="J71" s="155">
        <f>IF(SUM($E$68:J68)&gt;0,IF(J68&gt;0,J68*20,0),0)</f>
        <v>0</v>
      </c>
    </row>
    <row r="72" spans="1:18" outlineLevel="1" x14ac:dyDescent="0.35">
      <c r="A72" s="140"/>
    </row>
    <row r="73" spans="1:18" outlineLevel="1" x14ac:dyDescent="0.35">
      <c r="A73" s="140"/>
      <c r="B73" s="164" t="s">
        <v>463</v>
      </c>
      <c r="E73" s="172">
        <f>SUM(E70:E71)</f>
        <v>-95400</v>
      </c>
      <c r="F73" s="172">
        <f t="shared" ref="F73:J73" si="15">SUM(F70:F71)</f>
        <v>-86150</v>
      </c>
      <c r="G73" s="172">
        <f t="shared" si="15"/>
        <v>-139850</v>
      </c>
      <c r="H73" s="172">
        <f t="shared" si="15"/>
        <v>-175550</v>
      </c>
      <c r="I73" s="172">
        <f t="shared" si="15"/>
        <v>-51250</v>
      </c>
      <c r="J73" s="172">
        <f t="shared" si="15"/>
        <v>-86800</v>
      </c>
    </row>
    <row r="74" spans="1:18" outlineLevel="1" x14ac:dyDescent="0.35">
      <c r="A74" s="163"/>
      <c r="B74" s="164" t="s">
        <v>447</v>
      </c>
      <c r="D74" s="97"/>
      <c r="E74" s="172">
        <f>E73*E$8</f>
        <v>22.64691180738426</v>
      </c>
      <c r="F74" s="172">
        <f t="shared" ref="F74:J74" si="16">F73*F$8</f>
        <v>20.45106344031608</v>
      </c>
      <c r="G74" s="172">
        <f t="shared" si="16"/>
        <v>33.198853419944328</v>
      </c>
      <c r="H74" s="172">
        <f t="shared" si="16"/>
        <v>41.673641171764224</v>
      </c>
      <c r="I74" s="172">
        <f t="shared" si="16"/>
        <v>12.166186898621</v>
      </c>
      <c r="J74" s="172">
        <f t="shared" si="16"/>
        <v>20.605366298542492</v>
      </c>
      <c r="L74" s="97"/>
    </row>
    <row r="75" spans="1:18" ht="15" outlineLevel="1" thickBot="1" x14ac:dyDescent="0.4">
      <c r="A75" s="163"/>
      <c r="B75" s="164" t="s">
        <v>464</v>
      </c>
      <c r="D75" s="97" t="s">
        <v>49</v>
      </c>
      <c r="E75" s="147">
        <f>SUM(E73,E74)</f>
        <v>-95377.353088192613</v>
      </c>
      <c r="F75" s="147">
        <f t="shared" ref="F75:J75" si="17">SUM(F73,F74)</f>
        <v>-86129.548936559688</v>
      </c>
      <c r="G75" s="147">
        <f t="shared" si="17"/>
        <v>-139816.80114658005</v>
      </c>
      <c r="H75" s="147">
        <f t="shared" si="17"/>
        <v>-175508.32635882823</v>
      </c>
      <c r="I75" s="147">
        <f t="shared" si="17"/>
        <v>-51237.833813101381</v>
      </c>
      <c r="J75" s="147">
        <f t="shared" si="17"/>
        <v>-86779.394633701464</v>
      </c>
      <c r="L75" s="97" t="s">
        <v>181</v>
      </c>
    </row>
    <row r="76" spans="1:18" outlineLevel="1" x14ac:dyDescent="0.35">
      <c r="A76" s="163"/>
      <c r="B76" s="164"/>
      <c r="D76" s="97"/>
      <c r="E76" s="172"/>
      <c r="F76" s="172"/>
      <c r="G76" s="172"/>
      <c r="H76" s="172"/>
      <c r="I76" s="172"/>
      <c r="J76" s="172"/>
      <c r="L76" s="97"/>
    </row>
    <row r="77" spans="1:18" outlineLevel="1" x14ac:dyDescent="0.35">
      <c r="A77" s="163"/>
      <c r="B77" s="164" t="s">
        <v>338</v>
      </c>
      <c r="D77" s="97"/>
      <c r="E77" s="172">
        <f>E75*(E$7-1)</f>
        <v>-19644.959448718855</v>
      </c>
      <c r="F77" s="172">
        <f t="shared" ref="F77:J77" si="18">F75*(F$7-1)</f>
        <v>-16245.50509693003</v>
      </c>
      <c r="G77" s="172">
        <f t="shared" si="18"/>
        <v>-20953.866995573022</v>
      </c>
      <c r="H77" s="172">
        <f t="shared" si="18"/>
        <v>-18131.244236520495</v>
      </c>
      <c r="I77" s="172">
        <f t="shared" si="18"/>
        <v>-3197.4693506763324</v>
      </c>
      <c r="J77" s="172">
        <f t="shared" si="18"/>
        <v>-1835.3841965027862</v>
      </c>
      <c r="K77" s="145"/>
      <c r="L77" s="97" t="s">
        <v>306</v>
      </c>
    </row>
    <row r="78" spans="1:18" ht="15" outlineLevel="1" thickBot="1" x14ac:dyDescent="0.4">
      <c r="A78" s="163"/>
      <c r="B78" s="146" t="s">
        <v>200</v>
      </c>
      <c r="D78" s="97"/>
      <c r="E78" s="147">
        <f>SUM(E75,E77)</f>
        <v>-115022.31253691147</v>
      </c>
      <c r="F78" s="147">
        <f t="shared" ref="F78:J78" si="19">SUM(F75,F77)</f>
        <v>-102375.05403348972</v>
      </c>
      <c r="G78" s="147">
        <f t="shared" si="19"/>
        <v>-160770.66814215307</v>
      </c>
      <c r="H78" s="147">
        <f t="shared" si="19"/>
        <v>-193639.57059534872</v>
      </c>
      <c r="I78" s="147">
        <f t="shared" si="19"/>
        <v>-54435.303163777717</v>
      </c>
      <c r="J78" s="147">
        <f t="shared" si="19"/>
        <v>-88614.778830204246</v>
      </c>
      <c r="K78" s="147">
        <f t="shared" ref="K78" si="20">SUM(E78:J78)</f>
        <v>-714857.68730188487</v>
      </c>
      <c r="L78" s="97"/>
    </row>
    <row r="79" spans="1:18" ht="15" thickBot="1" x14ac:dyDescent="0.4">
      <c r="A79" s="163"/>
    </row>
    <row r="80" spans="1:18" s="138" customFormat="1" ht="15" customHeight="1" thickBot="1" x14ac:dyDescent="0.35">
      <c r="A80" s="133" t="s">
        <v>177</v>
      </c>
      <c r="B80" s="135" t="s">
        <v>201</v>
      </c>
      <c r="C80" s="136"/>
      <c r="D80" s="136"/>
      <c r="E80" s="136"/>
      <c r="F80" s="136"/>
      <c r="G80" s="136"/>
      <c r="H80" s="136"/>
      <c r="I80" s="136"/>
      <c r="J80" s="137"/>
      <c r="L80" s="139"/>
      <c r="P80" s="139"/>
      <c r="Q80" s="139"/>
      <c r="R80" s="139"/>
    </row>
    <row r="81" spans="1:12" ht="15" outlineLevel="1" thickBot="1" x14ac:dyDescent="0.4">
      <c r="A81" s="140"/>
      <c r="L81" s="2"/>
    </row>
    <row r="82" spans="1:12" ht="15" outlineLevel="1" thickBot="1" x14ac:dyDescent="0.4">
      <c r="A82" s="163"/>
      <c r="B82" s="166" t="s">
        <v>202</v>
      </c>
      <c r="L82" s="2"/>
    </row>
    <row r="83" spans="1:12" ht="14.5" customHeight="1" outlineLevel="1" x14ac:dyDescent="0.35">
      <c r="A83" s="140"/>
      <c r="B83" s="164" t="s">
        <v>203</v>
      </c>
      <c r="L83" s="2"/>
    </row>
    <row r="84" spans="1:12" outlineLevel="1" x14ac:dyDescent="0.35">
      <c r="A84" s="140"/>
      <c r="B84" s="144" t="s">
        <v>204</v>
      </c>
      <c r="E84" s="152"/>
      <c r="F84" s="152"/>
      <c r="G84" s="152"/>
      <c r="H84" s="152"/>
      <c r="I84" s="152"/>
      <c r="J84" s="152"/>
      <c r="L84" s="2"/>
    </row>
    <row r="85" spans="1:12" outlineLevel="1" x14ac:dyDescent="0.35">
      <c r="A85" s="140"/>
      <c r="L85" s="2"/>
    </row>
    <row r="86" spans="1:12" outlineLevel="1" x14ac:dyDescent="0.35">
      <c r="A86" s="140"/>
      <c r="B86" s="164" t="s">
        <v>463</v>
      </c>
      <c r="L86" s="2"/>
    </row>
    <row r="87" spans="1:12" outlineLevel="1" x14ac:dyDescent="0.35">
      <c r="A87" s="140"/>
      <c r="B87" s="164" t="s">
        <v>447</v>
      </c>
      <c r="L87" s="2"/>
    </row>
    <row r="88" spans="1:12" outlineLevel="1" x14ac:dyDescent="0.35">
      <c r="A88" s="140"/>
      <c r="B88" s="164" t="s">
        <v>464</v>
      </c>
      <c r="D88" s="97" t="s">
        <v>49</v>
      </c>
      <c r="L88" s="97" t="s">
        <v>181</v>
      </c>
    </row>
    <row r="89" spans="1:12" outlineLevel="1" x14ac:dyDescent="0.35">
      <c r="A89" s="140"/>
      <c r="B89" s="164"/>
      <c r="L89" s="2"/>
    </row>
    <row r="90" spans="1:12" outlineLevel="1" x14ac:dyDescent="0.35">
      <c r="A90" s="140"/>
      <c r="B90" s="164" t="s">
        <v>338</v>
      </c>
      <c r="L90" s="97" t="s">
        <v>306</v>
      </c>
    </row>
    <row r="91" spans="1:12" outlineLevel="1" x14ac:dyDescent="0.35">
      <c r="A91" s="140"/>
      <c r="B91" s="146" t="s">
        <v>205</v>
      </c>
    </row>
    <row r="92" spans="1:12" outlineLevel="1" x14ac:dyDescent="0.35">
      <c r="A92" s="140"/>
      <c r="B92" s="146"/>
      <c r="D92" s="97"/>
      <c r="E92" s="152"/>
      <c r="F92" s="152"/>
      <c r="G92" s="149"/>
      <c r="H92" s="149"/>
      <c r="I92" s="149"/>
      <c r="J92" s="149"/>
      <c r="K92" s="149"/>
    </row>
    <row r="93" spans="1:12" ht="15" outlineLevel="1" thickBot="1" x14ac:dyDescent="0.4">
      <c r="A93" s="140"/>
      <c r="B93" s="146"/>
      <c r="D93" s="97"/>
      <c r="E93" s="177" t="s">
        <v>389</v>
      </c>
      <c r="F93" s="149"/>
      <c r="G93" s="149"/>
      <c r="H93" s="149"/>
      <c r="I93" s="149"/>
      <c r="J93" s="149"/>
      <c r="K93" s="149"/>
      <c r="L93" s="97"/>
    </row>
    <row r="94" spans="1:12" ht="15" customHeight="1" outlineLevel="1" thickBot="1" x14ac:dyDescent="0.4">
      <c r="A94" s="163"/>
      <c r="B94" s="166" t="s">
        <v>206</v>
      </c>
      <c r="D94" s="97"/>
      <c r="F94" s="149"/>
      <c r="G94" s="149"/>
      <c r="H94" s="149"/>
      <c r="I94" s="149"/>
      <c r="J94" s="149"/>
      <c r="K94" s="149"/>
      <c r="L94" s="97"/>
    </row>
    <row r="95" spans="1:12" outlineLevel="1" x14ac:dyDescent="0.35">
      <c r="A95" s="140"/>
      <c r="B95" s="164" t="s">
        <v>207</v>
      </c>
      <c r="D95" s="97"/>
      <c r="E95" s="97"/>
      <c r="F95" s="97"/>
      <c r="G95" s="97"/>
      <c r="H95" s="97"/>
      <c r="I95" s="97"/>
      <c r="J95" s="97"/>
      <c r="K95" s="97"/>
      <c r="L95" s="97"/>
    </row>
    <row r="96" spans="1:12" ht="26.5" customHeight="1" outlineLevel="1" x14ac:dyDescent="0.35">
      <c r="A96" s="140"/>
      <c r="B96" s="144" t="s">
        <v>208</v>
      </c>
      <c r="D96" s="97"/>
      <c r="E96" s="97"/>
      <c r="F96" s="97"/>
      <c r="G96" s="97"/>
      <c r="H96" s="97"/>
      <c r="I96" s="97"/>
      <c r="J96" s="97"/>
      <c r="K96" s="97"/>
      <c r="L96" s="97"/>
    </row>
    <row r="97" spans="1:18" outlineLevel="1" x14ac:dyDescent="0.35">
      <c r="A97" s="140"/>
      <c r="D97" s="97"/>
      <c r="L97" s="97"/>
    </row>
    <row r="98" spans="1:18" outlineLevel="1" x14ac:dyDescent="0.35">
      <c r="A98" s="140"/>
      <c r="B98" s="164" t="s">
        <v>463</v>
      </c>
      <c r="L98" s="2"/>
    </row>
    <row r="99" spans="1:18" outlineLevel="1" x14ac:dyDescent="0.35">
      <c r="A99" s="140"/>
      <c r="B99" s="164" t="s">
        <v>447</v>
      </c>
      <c r="L99" s="2"/>
    </row>
    <row r="100" spans="1:18" outlineLevel="1" x14ac:dyDescent="0.35">
      <c r="A100" s="140"/>
      <c r="B100" s="164" t="s">
        <v>464</v>
      </c>
      <c r="D100" s="97" t="s">
        <v>49</v>
      </c>
      <c r="L100" s="97" t="s">
        <v>181</v>
      </c>
    </row>
    <row r="101" spans="1:18" outlineLevel="1" x14ac:dyDescent="0.35">
      <c r="A101" s="140"/>
      <c r="B101" s="164"/>
      <c r="L101" s="2"/>
    </row>
    <row r="102" spans="1:18" outlineLevel="1" x14ac:dyDescent="0.35">
      <c r="A102" s="140"/>
      <c r="B102" s="164" t="s">
        <v>338</v>
      </c>
      <c r="D102" s="97"/>
      <c r="L102" s="97" t="s">
        <v>306</v>
      </c>
    </row>
    <row r="103" spans="1:18" outlineLevel="1" x14ac:dyDescent="0.35">
      <c r="A103" s="140"/>
      <c r="B103" s="146" t="s">
        <v>209</v>
      </c>
      <c r="D103" s="97"/>
      <c r="L103" s="97"/>
    </row>
    <row r="104" spans="1:18" ht="15" thickBot="1" x14ac:dyDescent="0.4">
      <c r="A104" s="140"/>
      <c r="L104" s="2"/>
    </row>
    <row r="105" spans="1:18" s="138" customFormat="1" ht="15" customHeight="1" thickBot="1" x14ac:dyDescent="0.35">
      <c r="A105" s="133" t="s">
        <v>177</v>
      </c>
      <c r="B105" s="135" t="s">
        <v>210</v>
      </c>
      <c r="C105" s="136"/>
      <c r="D105" s="136"/>
      <c r="E105" s="136"/>
      <c r="F105" s="136"/>
      <c r="G105" s="136"/>
      <c r="H105" s="136"/>
      <c r="I105" s="136"/>
      <c r="J105" s="137"/>
      <c r="L105" s="139"/>
      <c r="P105" s="139"/>
      <c r="Q105" s="139"/>
      <c r="R105" s="139"/>
    </row>
    <row r="106" spans="1:18" ht="14.5" customHeight="1" outlineLevel="1" x14ac:dyDescent="0.35">
      <c r="A106" s="140"/>
      <c r="L106" s="139"/>
    </row>
    <row r="107" spans="1:18" outlineLevel="1" x14ac:dyDescent="0.35">
      <c r="A107" s="140"/>
      <c r="B107" s="164" t="s">
        <v>211</v>
      </c>
      <c r="L107" s="139"/>
    </row>
    <row r="108" spans="1:18" outlineLevel="1" x14ac:dyDescent="0.35">
      <c r="A108" s="140"/>
      <c r="B108" s="144" t="s">
        <v>212</v>
      </c>
      <c r="E108" s="152" t="s">
        <v>327</v>
      </c>
      <c r="F108" s="152"/>
      <c r="G108" s="152"/>
      <c r="H108" s="152"/>
      <c r="I108" s="152"/>
      <c r="J108" s="152"/>
      <c r="L108" s="139"/>
    </row>
    <row r="109" spans="1:18" outlineLevel="1" x14ac:dyDescent="0.35">
      <c r="A109" s="140"/>
    </row>
    <row r="110" spans="1:18" outlineLevel="1" x14ac:dyDescent="0.35">
      <c r="A110" s="140"/>
      <c r="B110" s="164" t="s">
        <v>463</v>
      </c>
      <c r="L110" s="2"/>
    </row>
    <row r="111" spans="1:18" outlineLevel="1" x14ac:dyDescent="0.35">
      <c r="A111" s="140"/>
      <c r="B111" s="164" t="s">
        <v>447</v>
      </c>
      <c r="L111" s="2"/>
    </row>
    <row r="112" spans="1:18" outlineLevel="1" x14ac:dyDescent="0.35">
      <c r="A112" s="140"/>
      <c r="B112" s="164" t="s">
        <v>464</v>
      </c>
      <c r="D112" s="97" t="s">
        <v>49</v>
      </c>
      <c r="L112" s="97" t="s">
        <v>181</v>
      </c>
    </row>
    <row r="113" spans="1:18" outlineLevel="1" x14ac:dyDescent="0.35">
      <c r="A113" s="140"/>
      <c r="B113" s="164"/>
      <c r="L113" s="2"/>
    </row>
    <row r="114" spans="1:18" outlineLevel="1" x14ac:dyDescent="0.35">
      <c r="A114" s="140"/>
      <c r="B114" s="164" t="s">
        <v>338</v>
      </c>
      <c r="D114" s="97"/>
      <c r="L114" s="97" t="s">
        <v>306</v>
      </c>
    </row>
    <row r="115" spans="1:18" outlineLevel="1" x14ac:dyDescent="0.35">
      <c r="A115" s="140"/>
      <c r="B115" s="146" t="s">
        <v>213</v>
      </c>
      <c r="D115" s="97"/>
      <c r="L115" s="97"/>
    </row>
    <row r="116" spans="1:18" ht="15" thickBot="1" x14ac:dyDescent="0.4">
      <c r="A116" s="140"/>
    </row>
    <row r="117" spans="1:18" s="138" customFormat="1" ht="15" customHeight="1" thickBot="1" x14ac:dyDescent="0.35">
      <c r="A117" s="133" t="s">
        <v>177</v>
      </c>
      <c r="B117" s="167" t="s">
        <v>214</v>
      </c>
      <c r="C117" s="136"/>
      <c r="D117" s="136"/>
      <c r="E117" s="136"/>
      <c r="F117" s="136"/>
      <c r="G117" s="136"/>
      <c r="H117" s="136"/>
      <c r="I117" s="136"/>
      <c r="J117" s="137"/>
      <c r="L117" s="139"/>
      <c r="P117" s="139"/>
      <c r="Q117" s="139"/>
      <c r="R117" s="139"/>
    </row>
    <row r="118" spans="1:18" s="138" customFormat="1" ht="15" customHeight="1" outlineLevel="1" thickBot="1" x14ac:dyDescent="0.4">
      <c r="A118" s="140"/>
      <c r="B118" s="168"/>
      <c r="C118" s="169"/>
      <c r="D118" s="169"/>
      <c r="E118" s="169"/>
      <c r="F118" s="169"/>
      <c r="G118" s="169"/>
      <c r="H118" s="169"/>
      <c r="I118" s="169"/>
      <c r="J118" s="169"/>
      <c r="L118" s="139"/>
      <c r="P118" s="139"/>
      <c r="Q118" s="139"/>
      <c r="R118" s="139"/>
    </row>
    <row r="119" spans="1:18" ht="15" outlineLevel="1" thickBot="1" x14ac:dyDescent="0.4">
      <c r="A119" s="163"/>
      <c r="B119" s="166" t="s">
        <v>215</v>
      </c>
    </row>
    <row r="120" spans="1:18" outlineLevel="1" x14ac:dyDescent="0.35">
      <c r="A120" s="140"/>
      <c r="C120" s="157" t="s">
        <v>78</v>
      </c>
      <c r="E120" s="123">
        <f>Inputs!E64*Inputs!E410</f>
        <v>43091.82883372873</v>
      </c>
      <c r="F120" s="123">
        <f>Inputs!F64*Inputs!F410</f>
        <v>43331.560290033696</v>
      </c>
      <c r="G120" s="123">
        <f>Inputs!G64*Inputs!G410</f>
        <v>44143.896912565629</v>
      </c>
      <c r="H120" s="123">
        <f>Inputs!H64*Inputs!H410</f>
        <v>46458.993801705314</v>
      </c>
      <c r="I120" s="123">
        <f>Inputs!I64*Inputs!I410</f>
        <v>44256.139744956425</v>
      </c>
      <c r="J120" s="123">
        <f>Inputs!J64*Inputs!J410</f>
        <v>45788.738293644295</v>
      </c>
    </row>
    <row r="121" spans="1:18" outlineLevel="1" x14ac:dyDescent="0.35">
      <c r="A121" s="140"/>
      <c r="B121" s="159"/>
      <c r="C121" s="157" t="s">
        <v>80</v>
      </c>
      <c r="E121" s="123">
        <f>Inputs!E65*Inputs!E411</f>
        <v>0</v>
      </c>
      <c r="F121" s="123">
        <f>Inputs!F65*Inputs!F411</f>
        <v>0</v>
      </c>
      <c r="G121" s="123">
        <f>Inputs!G65*Inputs!G411</f>
        <v>0</v>
      </c>
      <c r="H121" s="123">
        <f>Inputs!H65*Inputs!H411</f>
        <v>0</v>
      </c>
      <c r="I121" s="123">
        <f>Inputs!I65*Inputs!I411</f>
        <v>0</v>
      </c>
      <c r="J121" s="123">
        <f>Inputs!J65*Inputs!J411</f>
        <v>0</v>
      </c>
    </row>
    <row r="122" spans="1:18" outlineLevel="1" x14ac:dyDescent="0.35">
      <c r="A122" s="140"/>
      <c r="B122" s="159" t="s">
        <v>216</v>
      </c>
      <c r="C122" s="157" t="s">
        <v>81</v>
      </c>
      <c r="E122" s="123">
        <f>Inputs!E66*Inputs!E416</f>
        <v>115252.38586598082</v>
      </c>
      <c r="F122" s="123">
        <f>Inputs!F66*Inputs!F416</f>
        <v>109964.539416064</v>
      </c>
      <c r="G122" s="123">
        <f>Inputs!G66*Inputs!G416</f>
        <v>123500.76630994721</v>
      </c>
      <c r="H122" s="123">
        <f>Inputs!H66*Inputs!H416</f>
        <v>120428.05730762628</v>
      </c>
      <c r="I122" s="123">
        <f>Inputs!I66*Inputs!I416</f>
        <v>93718.174018078746</v>
      </c>
      <c r="J122" s="123">
        <f>Inputs!J66*Inputs!J416</f>
        <v>122543.49599226814</v>
      </c>
    </row>
    <row r="123" spans="1:18" ht="15" outlineLevel="1" thickBot="1" x14ac:dyDescent="0.4">
      <c r="A123" s="140"/>
      <c r="C123" s="170" t="s">
        <v>76</v>
      </c>
      <c r="D123" s="1"/>
      <c r="E123" s="147">
        <f>SUM(E120:E122)</f>
        <v>158344.21469970956</v>
      </c>
      <c r="F123" s="147">
        <f t="shared" ref="F123:J123" si="21">SUM(F120:F122)</f>
        <v>153296.09970609768</v>
      </c>
      <c r="G123" s="147">
        <f t="shared" si="21"/>
        <v>167644.66322251284</v>
      </c>
      <c r="H123" s="147">
        <f t="shared" si="21"/>
        <v>166887.0511093316</v>
      </c>
      <c r="I123" s="147">
        <f t="shared" si="21"/>
        <v>137974.31376303517</v>
      </c>
      <c r="J123" s="147">
        <f t="shared" si="21"/>
        <v>168332.23428591245</v>
      </c>
    </row>
    <row r="124" spans="1:18" outlineLevel="1" x14ac:dyDescent="0.35">
      <c r="A124" s="140"/>
      <c r="C124" s="157"/>
    </row>
    <row r="125" spans="1:18" outlineLevel="1" x14ac:dyDescent="0.35">
      <c r="A125" s="140"/>
      <c r="C125" s="157" t="s">
        <v>78</v>
      </c>
      <c r="E125" s="123">
        <f>Inputs!E69*Inputs!E410</f>
        <v>0</v>
      </c>
      <c r="F125" s="123">
        <f>Inputs!F69*Inputs!F410</f>
        <v>0</v>
      </c>
      <c r="G125" s="123">
        <f>Inputs!G69*Inputs!G410</f>
        <v>0</v>
      </c>
      <c r="H125" s="123">
        <f>Inputs!H69*Inputs!H410</f>
        <v>0</v>
      </c>
      <c r="I125" s="123">
        <f>Inputs!I69*Inputs!I410</f>
        <v>0</v>
      </c>
      <c r="J125" s="123">
        <f>Inputs!J69*Inputs!J410</f>
        <v>0</v>
      </c>
    </row>
    <row r="126" spans="1:18" outlineLevel="1" x14ac:dyDescent="0.35">
      <c r="A126" s="140"/>
      <c r="B126" s="159"/>
      <c r="C126" s="157" t="s">
        <v>80</v>
      </c>
      <c r="E126" s="123">
        <f>Inputs!E70*Inputs!E411</f>
        <v>0</v>
      </c>
      <c r="F126" s="123">
        <f>Inputs!F70*Inputs!F411</f>
        <v>0</v>
      </c>
      <c r="G126" s="123">
        <f>Inputs!G70*Inputs!G411</f>
        <v>0</v>
      </c>
      <c r="H126" s="123">
        <f>Inputs!H70*Inputs!H411</f>
        <v>0</v>
      </c>
      <c r="I126" s="123">
        <f>Inputs!I70*Inputs!I411</f>
        <v>0</v>
      </c>
      <c r="J126" s="123">
        <f>Inputs!J70*Inputs!J411</f>
        <v>0</v>
      </c>
    </row>
    <row r="127" spans="1:18" outlineLevel="1" x14ac:dyDescent="0.35">
      <c r="A127" s="140"/>
      <c r="B127" s="159" t="s">
        <v>218</v>
      </c>
      <c r="C127" s="157" t="s">
        <v>81</v>
      </c>
      <c r="E127" s="123">
        <f>Inputs!E71*Inputs!E416</f>
        <v>0</v>
      </c>
      <c r="F127" s="123">
        <f>Inputs!F71*Inputs!F416</f>
        <v>0</v>
      </c>
      <c r="G127" s="123">
        <f>Inputs!G71*Inputs!G416</f>
        <v>0</v>
      </c>
      <c r="H127" s="123">
        <f>Inputs!H71*Inputs!H416</f>
        <v>0</v>
      </c>
      <c r="I127" s="123">
        <f>Inputs!I71*Inputs!I416</f>
        <v>0</v>
      </c>
      <c r="J127" s="123">
        <f>Inputs!J71*Inputs!J416</f>
        <v>0</v>
      </c>
    </row>
    <row r="128" spans="1:18" ht="15" outlineLevel="1" thickBot="1" x14ac:dyDescent="0.4">
      <c r="A128" s="140"/>
      <c r="C128" s="170" t="s">
        <v>76</v>
      </c>
      <c r="E128" s="147">
        <f>SUM(E125:E127)</f>
        <v>0</v>
      </c>
      <c r="F128" s="147">
        <f t="shared" ref="F128:J128" si="22">SUM(F125:F127)</f>
        <v>0</v>
      </c>
      <c r="G128" s="147">
        <f t="shared" si="22"/>
        <v>0</v>
      </c>
      <c r="H128" s="147">
        <f t="shared" si="22"/>
        <v>0</v>
      </c>
      <c r="I128" s="147">
        <f t="shared" si="22"/>
        <v>0</v>
      </c>
      <c r="J128" s="147">
        <f t="shared" si="22"/>
        <v>0</v>
      </c>
    </row>
    <row r="129" spans="1:12" outlineLevel="1" x14ac:dyDescent="0.35">
      <c r="A129" s="140"/>
    </row>
    <row r="130" spans="1:12" outlineLevel="1" x14ac:dyDescent="0.35">
      <c r="A130" s="140"/>
      <c r="B130" s="164" t="s">
        <v>463</v>
      </c>
      <c r="C130" s="171"/>
      <c r="E130" s="172">
        <f>E128-E123</f>
        <v>-158344.21469970956</v>
      </c>
      <c r="F130" s="172">
        <f t="shared" ref="F130:J130" si="23">F128-F123</f>
        <v>-153296.09970609768</v>
      </c>
      <c r="G130" s="172">
        <f t="shared" si="23"/>
        <v>-167644.66322251284</v>
      </c>
      <c r="H130" s="172">
        <f t="shared" si="23"/>
        <v>-166887.0511093316</v>
      </c>
      <c r="I130" s="172">
        <f t="shared" si="23"/>
        <v>-137974.31376303517</v>
      </c>
      <c r="J130" s="172">
        <f t="shared" si="23"/>
        <v>-168332.23428591245</v>
      </c>
    </row>
    <row r="131" spans="1:12" outlineLevel="1" x14ac:dyDescent="0.35">
      <c r="A131" s="140"/>
      <c r="B131" s="164" t="s">
        <v>447</v>
      </c>
      <c r="C131" s="171"/>
      <c r="D131" s="97"/>
      <c r="E131" s="172">
        <f>E130*E$8</f>
        <v>37.58917678735682</v>
      </c>
      <c r="F131" s="172">
        <f t="shared" ref="F131:J131" si="24">F130*F$8</f>
        <v>36.39080975324925</v>
      </c>
      <c r="G131" s="172">
        <f t="shared" si="24"/>
        <v>39.797001079443227</v>
      </c>
      <c r="H131" s="172">
        <f t="shared" si="24"/>
        <v>39.617152287918891</v>
      </c>
      <c r="I131" s="172">
        <f t="shared" si="24"/>
        <v>32.753586116098759</v>
      </c>
      <c r="J131" s="172">
        <f t="shared" si="24"/>
        <v>39.960222895314509</v>
      </c>
      <c r="L131" s="97"/>
    </row>
    <row r="132" spans="1:12" ht="15" outlineLevel="1" thickBot="1" x14ac:dyDescent="0.4">
      <c r="A132" s="140"/>
      <c r="B132" s="164" t="s">
        <v>464</v>
      </c>
      <c r="C132" s="171"/>
      <c r="D132" s="97" t="s">
        <v>49</v>
      </c>
      <c r="E132" s="147">
        <f>SUM(E130,E131)</f>
        <v>-158306.6255229222</v>
      </c>
      <c r="F132" s="147">
        <f t="shared" ref="F132:J132" si="25">SUM(F130,F131)</f>
        <v>-153259.70889634444</v>
      </c>
      <c r="G132" s="147">
        <f t="shared" si="25"/>
        <v>-167604.86622143339</v>
      </c>
      <c r="H132" s="147">
        <f t="shared" si="25"/>
        <v>-166847.43395704369</v>
      </c>
      <c r="I132" s="147">
        <f t="shared" si="25"/>
        <v>-137941.56017691907</v>
      </c>
      <c r="J132" s="147">
        <f t="shared" si="25"/>
        <v>-168292.27406301713</v>
      </c>
      <c r="L132" s="97" t="s">
        <v>220</v>
      </c>
    </row>
    <row r="133" spans="1:12" outlineLevel="1" x14ac:dyDescent="0.35">
      <c r="A133" s="140"/>
      <c r="B133" s="164"/>
      <c r="C133" s="171"/>
      <c r="D133" s="97"/>
      <c r="E133" s="172"/>
      <c r="F133" s="172"/>
      <c r="G133" s="172"/>
      <c r="H133" s="172"/>
      <c r="I133" s="172"/>
      <c r="J133" s="172"/>
      <c r="L133" s="97"/>
    </row>
    <row r="134" spans="1:12" outlineLevel="1" x14ac:dyDescent="0.35">
      <c r="A134" s="140"/>
      <c r="B134" s="164" t="s">
        <v>338</v>
      </c>
      <c r="C134" s="171"/>
      <c r="D134" s="97"/>
      <c r="E134" s="172">
        <f>E132*(E$7-1)</f>
        <v>-32606.558456132352</v>
      </c>
      <c r="F134" s="172">
        <f t="shared" ref="F134:J134" si="26">F132*(F$7-1)</f>
        <v>-28907.400686185771</v>
      </c>
      <c r="G134" s="172">
        <f t="shared" si="26"/>
        <v>-25118.36950791681</v>
      </c>
      <c r="H134" s="172">
        <f t="shared" si="26"/>
        <v>-17236.513150532443</v>
      </c>
      <c r="I134" s="172">
        <f t="shared" si="26"/>
        <v>-8608.1685743981379</v>
      </c>
      <c r="J134" s="172">
        <f t="shared" si="26"/>
        <v>-3559.3815964328128</v>
      </c>
      <c r="K134" s="145"/>
      <c r="L134" s="97" t="s">
        <v>307</v>
      </c>
    </row>
    <row r="135" spans="1:12" ht="15" outlineLevel="1" thickBot="1" x14ac:dyDescent="0.4">
      <c r="A135" s="140"/>
      <c r="B135" s="146" t="s">
        <v>219</v>
      </c>
      <c r="C135" s="171"/>
      <c r="D135" s="97"/>
      <c r="E135" s="147">
        <f>SUM(E132,E134)</f>
        <v>-190913.18397905456</v>
      </c>
      <c r="F135" s="147">
        <f t="shared" ref="F135:J135" si="27">SUM(F132,F134)</f>
        <v>-182167.10958253022</v>
      </c>
      <c r="G135" s="147">
        <f t="shared" si="27"/>
        <v>-192723.23572935018</v>
      </c>
      <c r="H135" s="147">
        <f t="shared" si="27"/>
        <v>-184083.94710757612</v>
      </c>
      <c r="I135" s="147">
        <f t="shared" si="27"/>
        <v>-146549.72875131722</v>
      </c>
      <c r="J135" s="147">
        <f t="shared" si="27"/>
        <v>-171851.65565944996</v>
      </c>
      <c r="K135" s="147">
        <f t="shared" ref="K135" si="28">SUM(E135:J135)</f>
        <v>-1068288.8608092782</v>
      </c>
      <c r="L135" s="97"/>
    </row>
    <row r="136" spans="1:12" outlineLevel="1" x14ac:dyDescent="0.35">
      <c r="A136" s="140"/>
      <c r="B136" s="146"/>
      <c r="C136" s="171"/>
      <c r="D136" s="97"/>
      <c r="E136" s="172"/>
      <c r="F136" s="172"/>
      <c r="G136" s="172"/>
      <c r="H136" s="172"/>
      <c r="I136" s="172"/>
      <c r="J136" s="172"/>
      <c r="K136" s="149"/>
    </row>
    <row r="137" spans="1:12" ht="15" outlineLevel="1" thickBot="1" x14ac:dyDescent="0.4">
      <c r="A137" s="140"/>
      <c r="B137" s="146"/>
      <c r="C137" s="171"/>
      <c r="D137" s="97"/>
      <c r="E137" s="172"/>
      <c r="F137" s="172"/>
      <c r="G137" s="172"/>
      <c r="H137" s="172"/>
      <c r="I137" s="172"/>
      <c r="J137" s="172"/>
      <c r="K137" s="149"/>
    </row>
    <row r="138" spans="1:12" ht="15" outlineLevel="1" thickBot="1" x14ac:dyDescent="0.4">
      <c r="A138" s="163"/>
      <c r="B138" s="166" t="s">
        <v>221</v>
      </c>
      <c r="C138" s="171"/>
      <c r="D138" s="97"/>
      <c r="E138" s="172"/>
      <c r="F138" s="172"/>
      <c r="G138" s="172"/>
      <c r="H138" s="172"/>
      <c r="I138" s="172"/>
      <c r="J138" s="172"/>
      <c r="K138" s="149"/>
    </row>
    <row r="139" spans="1:12" ht="14.5" customHeight="1" outlineLevel="1" x14ac:dyDescent="0.35">
      <c r="A139" s="140"/>
      <c r="C139" s="157" t="s">
        <v>78</v>
      </c>
    </row>
    <row r="140" spans="1:12" outlineLevel="1" x14ac:dyDescent="0.35">
      <c r="A140" s="140"/>
      <c r="B140" s="159"/>
      <c r="C140" s="157" t="s">
        <v>80</v>
      </c>
    </row>
    <row r="141" spans="1:12" outlineLevel="1" x14ac:dyDescent="0.35">
      <c r="A141" s="140"/>
      <c r="B141" s="159" t="s">
        <v>222</v>
      </c>
      <c r="C141" s="157" t="s">
        <v>81</v>
      </c>
    </row>
    <row r="142" spans="1:12" outlineLevel="1" x14ac:dyDescent="0.35">
      <c r="A142" s="140"/>
      <c r="C142" s="170" t="s">
        <v>76</v>
      </c>
      <c r="D142" s="1"/>
      <c r="E142" s="152" t="s">
        <v>327</v>
      </c>
      <c r="F142" s="1"/>
      <c r="G142" s="1"/>
      <c r="H142" s="1"/>
      <c r="I142" s="1"/>
      <c r="J142" s="1"/>
      <c r="K142" s="1"/>
      <c r="L142" s="1"/>
    </row>
    <row r="143" spans="1:12" outlineLevel="1" x14ac:dyDescent="0.35">
      <c r="A143" s="140"/>
      <c r="C143" s="157"/>
    </row>
    <row r="144" spans="1:12" outlineLevel="1" x14ac:dyDescent="0.35">
      <c r="A144" s="140"/>
      <c r="C144" s="157" t="s">
        <v>78</v>
      </c>
    </row>
    <row r="145" spans="1:13" outlineLevel="1" x14ac:dyDescent="0.35">
      <c r="A145" s="140"/>
      <c r="B145" s="159"/>
      <c r="C145" s="157" t="s">
        <v>80</v>
      </c>
    </row>
    <row r="146" spans="1:13" outlineLevel="1" x14ac:dyDescent="0.35">
      <c r="A146" s="140"/>
      <c r="B146" s="159" t="s">
        <v>223</v>
      </c>
      <c r="C146" s="157" t="s">
        <v>81</v>
      </c>
    </row>
    <row r="147" spans="1:13" outlineLevel="1" x14ac:dyDescent="0.35">
      <c r="A147" s="140"/>
      <c r="C147" s="170" t="s">
        <v>76</v>
      </c>
    </row>
    <row r="148" spans="1:13" outlineLevel="1" x14ac:dyDescent="0.35">
      <c r="A148" s="140"/>
    </row>
    <row r="149" spans="1:13" outlineLevel="1" x14ac:dyDescent="0.35">
      <c r="A149" s="140"/>
      <c r="B149" s="164" t="s">
        <v>463</v>
      </c>
    </row>
    <row r="150" spans="1:13" outlineLevel="1" x14ac:dyDescent="0.35">
      <c r="A150" s="140"/>
      <c r="B150" s="164" t="s">
        <v>447</v>
      </c>
      <c r="D150" s="97"/>
      <c r="L150" s="97"/>
    </row>
    <row r="151" spans="1:13" outlineLevel="1" x14ac:dyDescent="0.35">
      <c r="A151" s="140"/>
      <c r="B151" s="164" t="s">
        <v>464</v>
      </c>
      <c r="D151" s="97" t="s">
        <v>49</v>
      </c>
      <c r="L151" s="97" t="s">
        <v>220</v>
      </c>
    </row>
    <row r="152" spans="1:13" outlineLevel="1" x14ac:dyDescent="0.35">
      <c r="A152" s="140"/>
      <c r="B152" s="164"/>
      <c r="D152" s="97"/>
      <c r="L152" s="97"/>
    </row>
    <row r="153" spans="1:13" outlineLevel="1" x14ac:dyDescent="0.35">
      <c r="A153" s="140"/>
      <c r="B153" s="164" t="s">
        <v>338</v>
      </c>
      <c r="D153" s="97"/>
      <c r="L153" s="97" t="s">
        <v>307</v>
      </c>
    </row>
    <row r="154" spans="1:13" outlineLevel="1" x14ac:dyDescent="0.35">
      <c r="A154" s="140"/>
      <c r="B154" s="146" t="s">
        <v>224</v>
      </c>
      <c r="C154" s="171"/>
    </row>
    <row r="155" spans="1:13" ht="15" outlineLevel="1" thickBot="1" x14ac:dyDescent="0.4">
      <c r="A155" s="140"/>
      <c r="B155" s="146"/>
      <c r="C155" s="171"/>
      <c r="D155" s="97"/>
      <c r="E155" s="172"/>
      <c r="F155" s="172"/>
      <c r="G155" s="172"/>
      <c r="H155" s="172"/>
      <c r="I155" s="172"/>
      <c r="J155" s="172"/>
      <c r="K155" s="149"/>
    </row>
    <row r="156" spans="1:13" ht="15" outlineLevel="1" thickBot="1" x14ac:dyDescent="0.4">
      <c r="A156" s="163"/>
      <c r="B156" s="166" t="s">
        <v>225</v>
      </c>
      <c r="C156" s="171"/>
      <c r="D156" s="97"/>
      <c r="E156" s="172"/>
      <c r="F156" s="172"/>
      <c r="G156" s="172"/>
      <c r="H156" s="172"/>
      <c r="I156" s="172"/>
      <c r="J156" s="172"/>
      <c r="K156" s="149"/>
    </row>
    <row r="157" spans="1:13" outlineLevel="1" x14ac:dyDescent="0.35">
      <c r="A157" s="140"/>
      <c r="C157" s="157" t="s">
        <v>78</v>
      </c>
    </row>
    <row r="158" spans="1:13" outlineLevel="1" x14ac:dyDescent="0.35">
      <c r="A158" s="140"/>
      <c r="B158" s="159"/>
      <c r="C158" s="157" t="s">
        <v>80</v>
      </c>
    </row>
    <row r="159" spans="1:13" outlineLevel="1" x14ac:dyDescent="0.35">
      <c r="A159" s="140"/>
      <c r="B159" s="159" t="s">
        <v>226</v>
      </c>
      <c r="C159" s="157" t="s">
        <v>81</v>
      </c>
    </row>
    <row r="160" spans="1:13" outlineLevel="1" x14ac:dyDescent="0.35">
      <c r="A160" s="140"/>
      <c r="C160" s="170" t="s">
        <v>76</v>
      </c>
      <c r="D160" s="1"/>
      <c r="E160" s="152" t="s">
        <v>327</v>
      </c>
      <c r="F160" s="1"/>
      <c r="G160" s="1"/>
      <c r="H160" s="1"/>
      <c r="I160" s="1"/>
      <c r="J160" s="1"/>
      <c r="K160" s="1"/>
      <c r="L160" s="1"/>
      <c r="M160" s="1"/>
    </row>
    <row r="161" spans="1:18" outlineLevel="1" x14ac:dyDescent="0.35">
      <c r="A161" s="140"/>
      <c r="C161" s="157"/>
    </row>
    <row r="162" spans="1:18" outlineLevel="1" x14ac:dyDescent="0.35">
      <c r="A162" s="140"/>
      <c r="C162" s="157" t="s">
        <v>78</v>
      </c>
    </row>
    <row r="163" spans="1:18" outlineLevel="1" x14ac:dyDescent="0.35">
      <c r="A163" s="140"/>
      <c r="B163" s="159"/>
      <c r="C163" s="157" t="s">
        <v>80</v>
      </c>
    </row>
    <row r="164" spans="1:18" outlineLevel="1" x14ac:dyDescent="0.35">
      <c r="A164" s="140"/>
      <c r="B164" s="159" t="s">
        <v>227</v>
      </c>
      <c r="C164" s="157" t="s">
        <v>81</v>
      </c>
    </row>
    <row r="165" spans="1:18" outlineLevel="1" x14ac:dyDescent="0.35">
      <c r="A165" s="140"/>
      <c r="C165" s="170" t="s">
        <v>76</v>
      </c>
    </row>
    <row r="166" spans="1:18" outlineLevel="1" x14ac:dyDescent="0.35"/>
    <row r="167" spans="1:18" outlineLevel="1" x14ac:dyDescent="0.35">
      <c r="A167" s="140"/>
      <c r="B167" s="164" t="s">
        <v>463</v>
      </c>
      <c r="C167" s="171"/>
    </row>
    <row r="168" spans="1:18" outlineLevel="1" x14ac:dyDescent="0.35">
      <c r="A168" s="140"/>
      <c r="B168" s="164" t="s">
        <v>447</v>
      </c>
      <c r="C168" s="171"/>
      <c r="D168" s="97"/>
      <c r="L168" s="97"/>
    </row>
    <row r="169" spans="1:18" outlineLevel="1" x14ac:dyDescent="0.35">
      <c r="A169" s="140"/>
      <c r="B169" s="164" t="s">
        <v>464</v>
      </c>
      <c r="C169" s="171"/>
      <c r="D169" s="97" t="s">
        <v>49</v>
      </c>
      <c r="L169" s="97" t="s">
        <v>220</v>
      </c>
    </row>
    <row r="170" spans="1:18" outlineLevel="1" x14ac:dyDescent="0.35">
      <c r="A170" s="140"/>
      <c r="B170" s="164"/>
      <c r="C170" s="171"/>
      <c r="D170" s="97"/>
      <c r="L170" s="97"/>
    </row>
    <row r="171" spans="1:18" outlineLevel="1" x14ac:dyDescent="0.35">
      <c r="A171" s="140"/>
      <c r="B171" s="164" t="s">
        <v>338</v>
      </c>
      <c r="C171" s="171"/>
      <c r="D171" s="97"/>
      <c r="L171" s="97" t="s">
        <v>307</v>
      </c>
    </row>
    <row r="172" spans="1:18" outlineLevel="1" x14ac:dyDescent="0.35">
      <c r="A172" s="140"/>
      <c r="B172" s="146" t="s">
        <v>228</v>
      </c>
      <c r="C172" s="171"/>
      <c r="D172" s="97"/>
      <c r="E172" s="172"/>
      <c r="F172" s="172"/>
      <c r="G172" s="172"/>
      <c r="H172" s="172"/>
      <c r="I172" s="172"/>
      <c r="J172" s="172"/>
      <c r="K172" s="149"/>
    </row>
    <row r="173" spans="1:18" ht="15" thickBot="1" x14ac:dyDescent="0.4">
      <c r="A173" s="140"/>
    </row>
    <row r="174" spans="1:18" s="138" customFormat="1" ht="15" customHeight="1" thickBot="1" x14ac:dyDescent="0.35">
      <c r="A174" s="133" t="s">
        <v>177</v>
      </c>
      <c r="B174" s="135" t="s">
        <v>229</v>
      </c>
      <c r="C174" s="136"/>
      <c r="D174" s="136"/>
      <c r="E174" s="136"/>
      <c r="F174" s="136"/>
      <c r="G174" s="136"/>
      <c r="H174" s="136"/>
      <c r="I174" s="136"/>
      <c r="J174" s="137"/>
      <c r="L174" s="139"/>
      <c r="P174" s="139"/>
      <c r="Q174" s="139"/>
      <c r="R174" s="139"/>
    </row>
    <row r="175" spans="1:18" outlineLevel="1" x14ac:dyDescent="0.35">
      <c r="A175" s="140"/>
    </row>
    <row r="176" spans="1:18" outlineLevel="1" x14ac:dyDescent="0.35">
      <c r="A176" s="140"/>
      <c r="C176" s="157" t="s">
        <v>54</v>
      </c>
      <c r="E176" s="123">
        <f>Inputs!E22*Inputs!E401</f>
        <v>611964.48776430311</v>
      </c>
      <c r="F176" s="123">
        <f>Inputs!F22*Inputs!F401</f>
        <v>616581.59008674615</v>
      </c>
      <c r="G176" s="123">
        <f>Inputs!G22*Inputs!G401</f>
        <v>627853.63665595558</v>
      </c>
      <c r="H176" s="123">
        <f>Inputs!H22*Inputs!H401</f>
        <v>670581.4611369262</v>
      </c>
      <c r="I176" s="123">
        <f>Inputs!I22*Inputs!I401</f>
        <v>645328.29396849347</v>
      </c>
      <c r="J176" s="123">
        <f>Inputs!J22*Inputs!J401</f>
        <v>665960.66855859768</v>
      </c>
    </row>
    <row r="177" spans="1:12" outlineLevel="1" x14ac:dyDescent="0.35">
      <c r="A177" s="140"/>
      <c r="B177" s="159"/>
      <c r="C177" s="157" t="s">
        <v>141</v>
      </c>
      <c r="E177" s="123">
        <f>Inputs!E23*Inputs!E402</f>
        <v>121578.67099367335</v>
      </c>
      <c r="F177" s="123">
        <f>Inputs!F23*Inputs!F402</f>
        <v>122656.74184987404</v>
      </c>
      <c r="G177" s="123">
        <f>Inputs!G23*Inputs!G402</f>
        <v>110666.0838824143</v>
      </c>
      <c r="H177" s="123">
        <f>Inputs!H23*Inputs!H402</f>
        <v>65635.186658835693</v>
      </c>
      <c r="I177" s="123">
        <f>Inputs!I23*Inputs!I402</f>
        <v>49200.305935257442</v>
      </c>
      <c r="J177" s="123">
        <f>Inputs!J23*Inputs!J402</f>
        <v>26104.841172905257</v>
      </c>
    </row>
    <row r="178" spans="1:12" outlineLevel="1" x14ac:dyDescent="0.35">
      <c r="A178" s="140"/>
      <c r="B178" s="159" t="s">
        <v>230</v>
      </c>
      <c r="C178" s="157" t="s">
        <v>217</v>
      </c>
      <c r="E178" s="123">
        <f>Inputs!E24*Inputs!E401</f>
        <v>30257.090524458432</v>
      </c>
      <c r="F178" s="123">
        <f>Inputs!F24*Inputs!F401</f>
        <v>0</v>
      </c>
      <c r="G178" s="123">
        <f>Inputs!G24*Inputs!G401</f>
        <v>83199.508373501609</v>
      </c>
      <c r="H178" s="123">
        <f>Inputs!H24*Inputs!H401</f>
        <v>131198.14187465748</v>
      </c>
      <c r="I178" s="123">
        <f>Inputs!I24*Inputs!I401</f>
        <v>43749.061266648874</v>
      </c>
      <c r="J178" s="123">
        <f>Inputs!J24*Inputs!J401</f>
        <v>218036.90606955785</v>
      </c>
    </row>
    <row r="179" spans="1:12" ht="15" outlineLevel="1" thickBot="1" x14ac:dyDescent="0.4">
      <c r="A179" s="140"/>
      <c r="C179" s="170" t="s">
        <v>76</v>
      </c>
      <c r="D179" s="1"/>
      <c r="E179" s="147">
        <f>SUM(E176:E178)</f>
        <v>763800.24928243493</v>
      </c>
      <c r="F179" s="147">
        <f t="shared" ref="F179:J179" si="29">SUM(F176:F178)</f>
        <v>739238.33193662018</v>
      </c>
      <c r="G179" s="147">
        <f t="shared" si="29"/>
        <v>821719.22891187144</v>
      </c>
      <c r="H179" s="147">
        <f t="shared" si="29"/>
        <v>867414.78967041941</v>
      </c>
      <c r="I179" s="147">
        <f t="shared" si="29"/>
        <v>738277.66117039975</v>
      </c>
      <c r="J179" s="147">
        <f t="shared" si="29"/>
        <v>910102.41580106085</v>
      </c>
    </row>
    <row r="180" spans="1:12" outlineLevel="1" x14ac:dyDescent="0.35">
      <c r="A180" s="140"/>
      <c r="C180" s="157"/>
    </row>
    <row r="181" spans="1:12" outlineLevel="1" x14ac:dyDescent="0.35">
      <c r="A181" s="140"/>
      <c r="C181" s="157" t="s">
        <v>54</v>
      </c>
      <c r="E181" s="123">
        <f>Inputs!E42*Inputs!E401</f>
        <v>0</v>
      </c>
      <c r="F181" s="123">
        <f>Inputs!F42*Inputs!F401</f>
        <v>0</v>
      </c>
      <c r="G181" s="123">
        <f>Inputs!G42*Inputs!G401</f>
        <v>0</v>
      </c>
      <c r="H181" s="123">
        <f>Inputs!H42*Inputs!H401</f>
        <v>0</v>
      </c>
      <c r="I181" s="123">
        <f>Inputs!I42*Inputs!I401</f>
        <v>0</v>
      </c>
      <c r="J181" s="123">
        <f>Inputs!J42*Inputs!J401</f>
        <v>0</v>
      </c>
    </row>
    <row r="182" spans="1:12" outlineLevel="1" x14ac:dyDescent="0.35">
      <c r="A182" s="140"/>
      <c r="B182" s="159"/>
      <c r="C182" s="157" t="s">
        <v>141</v>
      </c>
      <c r="E182" s="123">
        <f>Inputs!E43*Inputs!E402</f>
        <v>0</v>
      </c>
      <c r="F182" s="123">
        <f>Inputs!F43*Inputs!F402</f>
        <v>0</v>
      </c>
      <c r="G182" s="123">
        <f>Inputs!G43*Inputs!G402</f>
        <v>0</v>
      </c>
      <c r="H182" s="123">
        <f>Inputs!H43*Inputs!H402</f>
        <v>0</v>
      </c>
      <c r="I182" s="123">
        <f>Inputs!I43*Inputs!I402</f>
        <v>0</v>
      </c>
      <c r="J182" s="123">
        <f>Inputs!J43*Inputs!J402</f>
        <v>0</v>
      </c>
    </row>
    <row r="183" spans="1:12" outlineLevel="1" x14ac:dyDescent="0.35">
      <c r="A183" s="140"/>
      <c r="B183" s="159" t="s">
        <v>231</v>
      </c>
      <c r="C183" s="157" t="s">
        <v>217</v>
      </c>
      <c r="E183" s="123">
        <f>Inputs!E44*Inputs!E401</f>
        <v>0</v>
      </c>
      <c r="F183" s="123">
        <f>Inputs!F44*Inputs!F401</f>
        <v>0</v>
      </c>
      <c r="G183" s="123">
        <f>Inputs!G44*Inputs!G401</f>
        <v>0</v>
      </c>
      <c r="H183" s="123">
        <f>Inputs!H44*Inputs!H401</f>
        <v>0</v>
      </c>
      <c r="I183" s="123">
        <f>Inputs!I44*Inputs!I401</f>
        <v>0</v>
      </c>
      <c r="J183" s="123">
        <f>Inputs!J44*Inputs!J401</f>
        <v>0</v>
      </c>
    </row>
    <row r="184" spans="1:12" ht="15" outlineLevel="1" thickBot="1" x14ac:dyDescent="0.4">
      <c r="A184" s="140"/>
      <c r="C184" s="170" t="s">
        <v>76</v>
      </c>
      <c r="E184" s="147">
        <f>SUM(E181:E183)</f>
        <v>0</v>
      </c>
      <c r="F184" s="147">
        <f t="shared" ref="F184:J184" si="30">SUM(F181:F183)</f>
        <v>0</v>
      </c>
      <c r="G184" s="147">
        <f t="shared" si="30"/>
        <v>0</v>
      </c>
      <c r="H184" s="147">
        <f t="shared" si="30"/>
        <v>0</v>
      </c>
      <c r="I184" s="147">
        <f t="shared" si="30"/>
        <v>0</v>
      </c>
      <c r="J184" s="147">
        <f t="shared" si="30"/>
        <v>0</v>
      </c>
    </row>
    <row r="185" spans="1:12" outlineLevel="1" x14ac:dyDescent="0.35">
      <c r="A185" s="140"/>
    </row>
    <row r="186" spans="1:12" outlineLevel="1" x14ac:dyDescent="0.35">
      <c r="A186" s="140"/>
      <c r="B186" s="164" t="s">
        <v>463</v>
      </c>
      <c r="C186" s="171"/>
      <c r="E186" s="172">
        <f>E184-E179</f>
        <v>-763800.24928243493</v>
      </c>
      <c r="F186" s="172">
        <f t="shared" ref="F186:J186" si="31">F184-F179</f>
        <v>-739238.33193662018</v>
      </c>
      <c r="G186" s="172">
        <f t="shared" si="31"/>
        <v>-821719.22891187144</v>
      </c>
      <c r="H186" s="172">
        <f t="shared" si="31"/>
        <v>-867414.78967041941</v>
      </c>
      <c r="I186" s="172">
        <f t="shared" si="31"/>
        <v>-738277.66117039975</v>
      </c>
      <c r="J186" s="172">
        <f t="shared" si="31"/>
        <v>-910102.41580106085</v>
      </c>
    </row>
    <row r="187" spans="1:12" outlineLevel="1" x14ac:dyDescent="0.35">
      <c r="A187" s="140"/>
      <c r="B187" s="164" t="s">
        <v>447</v>
      </c>
      <c r="C187" s="171"/>
      <c r="D187" s="97"/>
      <c r="E187" s="172">
        <f>E186*E$8</f>
        <v>181.31778704357879</v>
      </c>
      <c r="F187" s="172">
        <f t="shared" ref="F187:J187" si="32">F186*F$8</f>
        <v>175.48705773591706</v>
      </c>
      <c r="G187" s="172">
        <f t="shared" si="32"/>
        <v>195.06711643185483</v>
      </c>
      <c r="H187" s="172">
        <f t="shared" si="32"/>
        <v>205.9147404830897</v>
      </c>
      <c r="I187" s="172">
        <f t="shared" si="32"/>
        <v>175.2590050512365</v>
      </c>
      <c r="J187" s="172">
        <f t="shared" si="32"/>
        <v>216.04831390287197</v>
      </c>
      <c r="L187" s="97"/>
    </row>
    <row r="188" spans="1:12" ht="15" outlineLevel="1" thickBot="1" x14ac:dyDescent="0.4">
      <c r="A188" s="140"/>
      <c r="B188" s="164" t="s">
        <v>464</v>
      </c>
      <c r="C188" s="171"/>
      <c r="D188" s="97" t="s">
        <v>49</v>
      </c>
      <c r="E188" s="147">
        <f>SUM(E186,E187)</f>
        <v>-763618.9314953913</v>
      </c>
      <c r="F188" s="147">
        <f t="shared" ref="F188:J188" si="33">SUM(F186,F187)</f>
        <v>-739062.84487888427</v>
      </c>
      <c r="G188" s="147">
        <f t="shared" si="33"/>
        <v>-821524.16179543955</v>
      </c>
      <c r="H188" s="147">
        <f t="shared" si="33"/>
        <v>-867208.87492993637</v>
      </c>
      <c r="I188" s="147">
        <f t="shared" si="33"/>
        <v>-738102.40216534853</v>
      </c>
      <c r="J188" s="147">
        <f t="shared" si="33"/>
        <v>-909886.36748715793</v>
      </c>
      <c r="L188" s="97" t="s">
        <v>181</v>
      </c>
    </row>
    <row r="189" spans="1:12" outlineLevel="1" x14ac:dyDescent="0.35">
      <c r="A189" s="140"/>
      <c r="B189" s="164"/>
      <c r="C189" s="171"/>
      <c r="D189" s="97"/>
      <c r="E189" s="172"/>
      <c r="F189" s="172"/>
      <c r="G189" s="172"/>
      <c r="H189" s="172"/>
      <c r="I189" s="172"/>
      <c r="J189" s="172"/>
      <c r="L189" s="97"/>
    </row>
    <row r="190" spans="1:12" outlineLevel="1" x14ac:dyDescent="0.35">
      <c r="A190" s="140"/>
      <c r="B190" s="164" t="s">
        <v>338</v>
      </c>
      <c r="C190" s="171"/>
      <c r="D190" s="97"/>
      <c r="E190" s="172">
        <f>E188*(E$7-1)</f>
        <v>-157283.28012657008</v>
      </c>
      <c r="F190" s="172">
        <f t="shared" ref="F190:J190" si="34">F188*(F$7-1)</f>
        <v>-139399.88496021376</v>
      </c>
      <c r="G190" s="172">
        <f t="shared" si="34"/>
        <v>-123119.02345601842</v>
      </c>
      <c r="H190" s="172">
        <f t="shared" si="34"/>
        <v>-89588.774741580361</v>
      </c>
      <c r="I190" s="172">
        <f t="shared" si="34"/>
        <v>-46060.881831831401</v>
      </c>
      <c r="J190" s="172">
        <f t="shared" si="34"/>
        <v>-19244.096672353393</v>
      </c>
      <c r="K190" s="145"/>
      <c r="L190" s="97" t="s">
        <v>306</v>
      </c>
    </row>
    <row r="191" spans="1:12" ht="15" outlineLevel="1" thickBot="1" x14ac:dyDescent="0.4">
      <c r="A191" s="140"/>
      <c r="B191" s="146" t="s">
        <v>232</v>
      </c>
      <c r="C191" s="171"/>
      <c r="D191" s="97"/>
      <c r="E191" s="147">
        <f>SUM(E188,E190)</f>
        <v>-920902.21162196132</v>
      </c>
      <c r="F191" s="147">
        <f t="shared" ref="F191:J191" si="35">SUM(F188,F190)</f>
        <v>-878462.72983909806</v>
      </c>
      <c r="G191" s="147">
        <f t="shared" si="35"/>
        <v>-944643.18525145797</v>
      </c>
      <c r="H191" s="147">
        <f t="shared" si="35"/>
        <v>-956797.64967151673</v>
      </c>
      <c r="I191" s="147">
        <f t="shared" si="35"/>
        <v>-784163.28399717994</v>
      </c>
      <c r="J191" s="147">
        <f t="shared" si="35"/>
        <v>-929130.46415951126</v>
      </c>
      <c r="K191" s="147">
        <f t="shared" ref="K191" si="36">SUM(E191:J191)</f>
        <v>-5414099.5245407252</v>
      </c>
      <c r="L191" s="97"/>
    </row>
    <row r="192" spans="1:12" ht="15" thickBot="1" x14ac:dyDescent="0.4">
      <c r="A192" s="140"/>
    </row>
    <row r="193" spans="1:18" s="138" customFormat="1" ht="15" customHeight="1" thickBot="1" x14ac:dyDescent="0.35">
      <c r="A193" s="133" t="s">
        <v>177</v>
      </c>
      <c r="B193" s="167" t="s">
        <v>424</v>
      </c>
      <c r="C193" s="136"/>
      <c r="D193" s="136"/>
      <c r="E193" s="136"/>
      <c r="F193" s="136"/>
      <c r="G193" s="136"/>
      <c r="H193" s="136"/>
      <c r="I193" s="136"/>
      <c r="J193" s="137"/>
      <c r="L193" s="139"/>
      <c r="P193" s="139"/>
      <c r="Q193" s="139"/>
      <c r="R193" s="139"/>
    </row>
    <row r="194" spans="1:18" ht="15" outlineLevel="1" thickBot="1" x14ac:dyDescent="0.4">
      <c r="A194" s="140"/>
    </row>
    <row r="195" spans="1:18" ht="15" outlineLevel="1" thickBot="1" x14ac:dyDescent="0.4">
      <c r="A195" s="163"/>
      <c r="B195" s="166" t="s">
        <v>233</v>
      </c>
    </row>
    <row r="196" spans="1:18" outlineLevel="1" x14ac:dyDescent="0.35">
      <c r="A196" s="140"/>
      <c r="C196" s="157" t="s">
        <v>59</v>
      </c>
      <c r="E196" s="123">
        <f>Inputs!E25*Inputs!E420</f>
        <v>3120.2568358196022</v>
      </c>
      <c r="F196" s="123">
        <f>Inputs!F25*Inputs!F420</f>
        <v>3220.2189089849417</v>
      </c>
      <c r="G196" s="123">
        <f>Inputs!G25*Inputs!G420</f>
        <v>4617.2577136099662</v>
      </c>
      <c r="H196" s="123">
        <f>Inputs!H25*Inputs!H420</f>
        <v>8788.9554309981959</v>
      </c>
      <c r="I196" s="123">
        <f>Inputs!I25*Inputs!I420</f>
        <v>7823.4612310634438</v>
      </c>
      <c r="J196" s="123">
        <f>Inputs!J25*Inputs!J420</f>
        <v>7310.0189024597903</v>
      </c>
    </row>
    <row r="197" spans="1:18" outlineLevel="1" x14ac:dyDescent="0.35">
      <c r="A197" s="140"/>
      <c r="B197" s="159"/>
      <c r="C197" s="157" t="s">
        <v>60</v>
      </c>
      <c r="E197" s="123">
        <f>Inputs!E26*Inputs!E421</f>
        <v>20333.200528229416</v>
      </c>
      <c r="F197" s="123">
        <f>Inputs!F26*Inputs!F421</f>
        <v>22058.344394672546</v>
      </c>
      <c r="G197" s="123">
        <f>Inputs!G26*Inputs!G421</f>
        <v>31880.295982256139</v>
      </c>
      <c r="H197" s="123">
        <f>Inputs!H26*Inputs!H421</f>
        <v>58197.12392365891</v>
      </c>
      <c r="I197" s="123">
        <f>Inputs!I26*Inputs!I421</f>
        <v>52682.021821751056</v>
      </c>
      <c r="J197" s="123">
        <f>Inputs!J26*Inputs!J421</f>
        <v>49599.332726407847</v>
      </c>
    </row>
    <row r="198" spans="1:18" outlineLevel="1" x14ac:dyDescent="0.35">
      <c r="A198" s="140"/>
      <c r="B198" s="159"/>
      <c r="C198" s="157" t="s">
        <v>62</v>
      </c>
      <c r="E198" s="123">
        <f>Inputs!E27*Inputs!E422</f>
        <v>18980.710452889896</v>
      </c>
      <c r="F198" s="123">
        <f>Inputs!F27*Inputs!F422</f>
        <v>20591.104063727278</v>
      </c>
      <c r="G198" s="123">
        <f>Inputs!G27*Inputs!G422</f>
        <v>29759.735382117186</v>
      </c>
      <c r="H198" s="123">
        <f>Inputs!H27*Inputs!H422</f>
        <v>54326.064253993296</v>
      </c>
      <c r="I198" s="123">
        <f>Inputs!I27*Inputs!I422</f>
        <v>49177.806557468568</v>
      </c>
      <c r="J198" s="123">
        <f>Inputs!J27*Inputs!J422</f>
        <v>46300.166657455949</v>
      </c>
    </row>
    <row r="199" spans="1:18" outlineLevel="1" x14ac:dyDescent="0.35">
      <c r="A199" s="140"/>
      <c r="B199" s="159"/>
      <c r="C199" s="157" t="s">
        <v>63</v>
      </c>
      <c r="D199" s="1"/>
      <c r="E199" s="123">
        <f>Inputs!E28*Inputs!E423</f>
        <v>20290.353141565385</v>
      </c>
      <c r="F199" s="123">
        <f>Inputs!F28*Inputs!F423</f>
        <v>22011.861677397672</v>
      </c>
      <c r="G199" s="123">
        <f>Inputs!G28*Inputs!G423</f>
        <v>31813.115836807858</v>
      </c>
      <c r="H199" s="123">
        <f>Inputs!H28*Inputs!H423</f>
        <v>58074.487319154403</v>
      </c>
      <c r="I199" s="123">
        <f>Inputs!I28*Inputs!I423</f>
        <v>52571.006983919418</v>
      </c>
      <c r="J199" s="123">
        <f>Inputs!J28*Inputs!J423</f>
        <v>49494.81392305193</v>
      </c>
    </row>
    <row r="200" spans="1:18" outlineLevel="1" x14ac:dyDescent="0.35">
      <c r="A200" s="140"/>
      <c r="B200" s="159"/>
      <c r="C200" s="157" t="s">
        <v>64</v>
      </c>
      <c r="D200" s="1"/>
      <c r="E200" s="123">
        <f>Inputs!E29*Inputs!E424</f>
        <v>29491.732079089939</v>
      </c>
      <c r="F200" s="123">
        <f>Inputs!F29*Inputs!F424</f>
        <v>25713.631681883373</v>
      </c>
      <c r="G200" s="123">
        <f>Inputs!G29*Inputs!G424</f>
        <v>39164.942148304901</v>
      </c>
      <c r="H200" s="123">
        <f>Inputs!H29*Inputs!H424</f>
        <v>70484.121340096128</v>
      </c>
      <c r="I200" s="123">
        <f>Inputs!I29*Inputs!I424</f>
        <v>61411.957359257591</v>
      </c>
      <c r="J200" s="123">
        <f>Inputs!J29*Inputs!J424</f>
        <v>58216.497509861205</v>
      </c>
    </row>
    <row r="201" spans="1:18" outlineLevel="1" x14ac:dyDescent="0.35">
      <c r="A201" s="140"/>
      <c r="B201" s="159"/>
      <c r="C201" s="157" t="s">
        <v>66</v>
      </c>
      <c r="D201" s="1"/>
      <c r="E201" s="123">
        <f>Inputs!E30*Inputs!E425</f>
        <v>0</v>
      </c>
      <c r="F201" s="123">
        <f>Inputs!F30*Inputs!F425</f>
        <v>0</v>
      </c>
      <c r="G201" s="123">
        <f>Inputs!G30*Inputs!G425</f>
        <v>0</v>
      </c>
      <c r="H201" s="123">
        <f>Inputs!H30*Inputs!H425</f>
        <v>0</v>
      </c>
      <c r="I201" s="123">
        <f>Inputs!I30*Inputs!I425</f>
        <v>0</v>
      </c>
      <c r="J201" s="123">
        <f>Inputs!J30*Inputs!J425</f>
        <v>0</v>
      </c>
    </row>
    <row r="202" spans="1:18" outlineLevel="1" x14ac:dyDescent="0.35">
      <c r="A202" s="140"/>
      <c r="B202" s="173" t="s">
        <v>216</v>
      </c>
      <c r="C202" s="157" t="s">
        <v>67</v>
      </c>
      <c r="D202" s="1"/>
      <c r="E202" s="123">
        <f>Inputs!E31*Inputs!E426</f>
        <v>3732.7696728254355</v>
      </c>
      <c r="F202" s="123">
        <f>Inputs!F31*Inputs!F426</f>
        <v>3254.5753590509166</v>
      </c>
      <c r="G202" s="123">
        <f>Inputs!G31*Inputs!G426</f>
        <v>4957.1082463755547</v>
      </c>
      <c r="H202" s="123">
        <f>Inputs!H31*Inputs!H426</f>
        <v>8921.1779711169056</v>
      </c>
      <c r="I202" s="123">
        <f>Inputs!I31*Inputs!I426</f>
        <v>7772.9138242788285</v>
      </c>
      <c r="J202" s="123">
        <f>Inputs!J31*Inputs!J426</f>
        <v>7368.4643472331845</v>
      </c>
    </row>
    <row r="203" spans="1:18" outlineLevel="1" x14ac:dyDescent="0.35">
      <c r="A203" s="140"/>
      <c r="B203" s="159"/>
      <c r="C203" s="157" t="s">
        <v>68</v>
      </c>
      <c r="D203" s="1"/>
      <c r="E203" s="123">
        <f>Inputs!E32*Inputs!E427</f>
        <v>13021.09081132814</v>
      </c>
      <c r="F203" s="123">
        <f>Inputs!F32*Inputs!F427</f>
        <v>14596.709879270858</v>
      </c>
      <c r="G203" s="123">
        <f>Inputs!G32*Inputs!G427</f>
        <v>5187.5922407595799</v>
      </c>
      <c r="H203" s="123">
        <f>Inputs!H32*Inputs!H427</f>
        <v>5834.9837396680668</v>
      </c>
      <c r="I203" s="123">
        <f>Inputs!I32*Inputs!I427</f>
        <v>11620.457918731185</v>
      </c>
      <c r="J203" s="123">
        <f>Inputs!J32*Inputs!J427</f>
        <v>0</v>
      </c>
    </row>
    <row r="204" spans="1:18" outlineLevel="1" x14ac:dyDescent="0.35">
      <c r="A204" s="140"/>
      <c r="C204" s="157" t="s">
        <v>70</v>
      </c>
      <c r="D204" s="1"/>
      <c r="E204" s="123">
        <f>Inputs!E33*Inputs!E428</f>
        <v>14742.748448517636</v>
      </c>
      <c r="F204" s="123">
        <f>Inputs!F33*Inputs!F428</f>
        <v>16526.696959894154</v>
      </c>
      <c r="G204" s="123">
        <f>Inputs!G33*Inputs!G428</f>
        <v>5873.4992764557473</v>
      </c>
      <c r="H204" s="123">
        <f>Inputs!H33*Inputs!H428</f>
        <v>6606.4893273210082</v>
      </c>
      <c r="I204" s="123">
        <f>Inputs!I33*Inputs!I428</f>
        <v>13156.922905675088</v>
      </c>
      <c r="J204" s="123">
        <f>Inputs!J33*Inputs!J428</f>
        <v>0</v>
      </c>
    </row>
    <row r="205" spans="1:18" outlineLevel="1" x14ac:dyDescent="0.35">
      <c r="A205" s="140"/>
      <c r="B205" s="159"/>
      <c r="C205" s="157" t="s">
        <v>71</v>
      </c>
      <c r="D205" s="1"/>
      <c r="E205" s="123">
        <f>Inputs!E34*Inputs!E429</f>
        <v>14508.383033693412</v>
      </c>
      <c r="F205" s="123">
        <f>Inputs!F34*Inputs!F429</f>
        <v>16263.972122513558</v>
      </c>
      <c r="G205" s="123">
        <f>Inputs!G34*Inputs!G429</f>
        <v>5780.1282812710115</v>
      </c>
      <c r="H205" s="123">
        <f>Inputs!H34*Inputs!H429</f>
        <v>6501.465992144651</v>
      </c>
      <c r="I205" s="123">
        <f>Inputs!I34*Inputs!I429</f>
        <v>12947.767353345977</v>
      </c>
      <c r="J205" s="123">
        <f>Inputs!J34*Inputs!J429</f>
        <v>0</v>
      </c>
    </row>
    <row r="206" spans="1:18" outlineLevel="1" x14ac:dyDescent="0.35">
      <c r="A206" s="140"/>
      <c r="B206" s="159"/>
      <c r="C206" s="157" t="s">
        <v>72</v>
      </c>
      <c r="D206" s="1"/>
      <c r="E206" s="123">
        <f>Inputs!E35*Inputs!E430</f>
        <v>0</v>
      </c>
      <c r="F206" s="123">
        <f>Inputs!F35*Inputs!F430</f>
        <v>0</v>
      </c>
      <c r="G206" s="123">
        <f>Inputs!G35*Inputs!G430</f>
        <v>0</v>
      </c>
      <c r="H206" s="123">
        <f>Inputs!H35*Inputs!H430</f>
        <v>0</v>
      </c>
      <c r="I206" s="123">
        <f>Inputs!I35*Inputs!I430</f>
        <v>0</v>
      </c>
      <c r="J206" s="123">
        <f>Inputs!J35*Inputs!J430</f>
        <v>0</v>
      </c>
    </row>
    <row r="207" spans="1:18" outlineLevel="1" x14ac:dyDescent="0.35">
      <c r="A207" s="140"/>
      <c r="B207" s="159"/>
      <c r="C207" s="157" t="s">
        <v>74</v>
      </c>
      <c r="E207" s="123">
        <f>Inputs!E36*Inputs!E431</f>
        <v>0</v>
      </c>
      <c r="F207" s="123">
        <f>Inputs!F36*Inputs!F431</f>
        <v>0</v>
      </c>
      <c r="G207" s="123">
        <f>Inputs!G36*Inputs!G431</f>
        <v>0</v>
      </c>
      <c r="H207" s="123">
        <f>Inputs!H36*Inputs!H431</f>
        <v>0</v>
      </c>
      <c r="I207" s="123">
        <f>Inputs!I36*Inputs!I431</f>
        <v>0</v>
      </c>
      <c r="J207" s="123">
        <f>Inputs!J36*Inputs!J431</f>
        <v>0</v>
      </c>
    </row>
    <row r="208" spans="1:18" outlineLevel="1" x14ac:dyDescent="0.35">
      <c r="A208" s="140"/>
      <c r="B208" s="159"/>
      <c r="C208" s="157" t="s">
        <v>75</v>
      </c>
      <c r="E208" s="123">
        <f>Inputs!E37*Inputs!E432</f>
        <v>0</v>
      </c>
      <c r="F208" s="123">
        <f>Inputs!F37*Inputs!F432</f>
        <v>0</v>
      </c>
      <c r="G208" s="123">
        <f>Inputs!G37*Inputs!G432</f>
        <v>0</v>
      </c>
      <c r="H208" s="123">
        <f>Inputs!H37*Inputs!H432</f>
        <v>0</v>
      </c>
      <c r="I208" s="123">
        <f>Inputs!I37*Inputs!I432</f>
        <v>0</v>
      </c>
      <c r="J208" s="123">
        <f>Inputs!J37*Inputs!J432</f>
        <v>0</v>
      </c>
    </row>
    <row r="209" spans="1:10" ht="15" outlineLevel="1" thickBot="1" x14ac:dyDescent="0.4">
      <c r="A209" s="140"/>
      <c r="C209" s="170" t="s">
        <v>76</v>
      </c>
      <c r="E209" s="147">
        <f>SUM(E196:E208)</f>
        <v>138221.24500395887</v>
      </c>
      <c r="F209" s="147">
        <f t="shared" ref="F209:J209" si="37">SUM(F196:F208)</f>
        <v>144237.11504739529</v>
      </c>
      <c r="G209" s="147">
        <f t="shared" si="37"/>
        <v>159033.67510795794</v>
      </c>
      <c r="H209" s="147">
        <f t="shared" si="37"/>
        <v>277734.86929815152</v>
      </c>
      <c r="I209" s="147">
        <f t="shared" si="37"/>
        <v>269164.31595549115</v>
      </c>
      <c r="J209" s="147">
        <f t="shared" si="37"/>
        <v>218289.29406646988</v>
      </c>
    </row>
    <row r="210" spans="1:10" outlineLevel="1" x14ac:dyDescent="0.35">
      <c r="A210" s="140"/>
      <c r="C210" s="174"/>
    </row>
    <row r="211" spans="1:10" outlineLevel="1" x14ac:dyDescent="0.35">
      <c r="A211" s="140"/>
      <c r="B211" s="160"/>
      <c r="C211" s="174"/>
    </row>
    <row r="212" spans="1:10" outlineLevel="1" x14ac:dyDescent="0.35">
      <c r="A212" s="140"/>
      <c r="C212" s="157" t="s">
        <v>59</v>
      </c>
      <c r="E212" s="123">
        <f>Inputs!E45*Inputs!E420</f>
        <v>0</v>
      </c>
      <c r="F212" s="123">
        <f>Inputs!F45*Inputs!F420</f>
        <v>0</v>
      </c>
      <c r="G212" s="123">
        <f>Inputs!G45*Inputs!G420</f>
        <v>0</v>
      </c>
      <c r="H212" s="123">
        <f>Inputs!H45*Inputs!H420</f>
        <v>0</v>
      </c>
      <c r="I212" s="123">
        <f>Inputs!I45*Inputs!I420</f>
        <v>0</v>
      </c>
      <c r="J212" s="123">
        <f>Inputs!J45*Inputs!J420</f>
        <v>0</v>
      </c>
    </row>
    <row r="213" spans="1:10" outlineLevel="1" x14ac:dyDescent="0.35">
      <c r="A213" s="140"/>
      <c r="B213" s="159"/>
      <c r="C213" s="157" t="s">
        <v>60</v>
      </c>
      <c r="E213" s="123">
        <f>Inputs!E46*Inputs!E421</f>
        <v>0</v>
      </c>
      <c r="F213" s="123">
        <f>Inputs!F46*Inputs!F421</f>
        <v>0</v>
      </c>
      <c r="G213" s="123">
        <f>Inputs!G46*Inputs!G421</f>
        <v>0</v>
      </c>
      <c r="H213" s="123">
        <f>Inputs!H46*Inputs!H421</f>
        <v>0</v>
      </c>
      <c r="I213" s="123">
        <f>Inputs!I46*Inputs!I421</f>
        <v>0</v>
      </c>
      <c r="J213" s="123">
        <f>Inputs!J46*Inputs!J421</f>
        <v>0</v>
      </c>
    </row>
    <row r="214" spans="1:10" outlineLevel="1" x14ac:dyDescent="0.35">
      <c r="A214" s="140"/>
      <c r="B214" s="159"/>
      <c r="C214" s="157" t="s">
        <v>62</v>
      </c>
      <c r="E214" s="123">
        <f>Inputs!E47*Inputs!E422</f>
        <v>0</v>
      </c>
      <c r="F214" s="123">
        <f>Inputs!F47*Inputs!F422</f>
        <v>0</v>
      </c>
      <c r="G214" s="123">
        <f>Inputs!G47*Inputs!G422</f>
        <v>0</v>
      </c>
      <c r="H214" s="123">
        <f>Inputs!H47*Inputs!H422</f>
        <v>0</v>
      </c>
      <c r="I214" s="123">
        <f>Inputs!I47*Inputs!I422</f>
        <v>0</v>
      </c>
      <c r="J214" s="123">
        <f>Inputs!J47*Inputs!J422</f>
        <v>0</v>
      </c>
    </row>
    <row r="215" spans="1:10" outlineLevel="1" x14ac:dyDescent="0.35">
      <c r="A215" s="140"/>
      <c r="B215" s="159"/>
      <c r="C215" s="157" t="s">
        <v>63</v>
      </c>
      <c r="E215" s="123">
        <f>Inputs!E48*Inputs!E423</f>
        <v>0</v>
      </c>
      <c r="F215" s="123">
        <f>Inputs!F48*Inputs!F423</f>
        <v>0</v>
      </c>
      <c r="G215" s="123">
        <f>Inputs!G48*Inputs!G423</f>
        <v>0</v>
      </c>
      <c r="H215" s="123">
        <f>Inputs!H48*Inputs!H423</f>
        <v>0</v>
      </c>
      <c r="I215" s="123">
        <f>Inputs!I48*Inputs!I423</f>
        <v>0</v>
      </c>
      <c r="J215" s="123">
        <f>Inputs!J48*Inputs!J423</f>
        <v>0</v>
      </c>
    </row>
    <row r="216" spans="1:10" outlineLevel="1" x14ac:dyDescent="0.35">
      <c r="A216" s="140"/>
      <c r="B216" s="159"/>
      <c r="C216" s="157" t="s">
        <v>64</v>
      </c>
      <c r="E216" s="123">
        <f>Inputs!E49*Inputs!E424</f>
        <v>0</v>
      </c>
      <c r="F216" s="123">
        <f>Inputs!F49*Inputs!F424</f>
        <v>0</v>
      </c>
      <c r="G216" s="123">
        <f>Inputs!G49*Inputs!G424</f>
        <v>0</v>
      </c>
      <c r="H216" s="123">
        <f>Inputs!H49*Inputs!H424</f>
        <v>0</v>
      </c>
      <c r="I216" s="123">
        <f>Inputs!I49*Inputs!I424</f>
        <v>0</v>
      </c>
      <c r="J216" s="123">
        <f>Inputs!J49*Inputs!J424</f>
        <v>0</v>
      </c>
    </row>
    <row r="217" spans="1:10" outlineLevel="1" x14ac:dyDescent="0.35">
      <c r="A217" s="140"/>
      <c r="B217" s="159"/>
      <c r="C217" s="157" t="s">
        <v>66</v>
      </c>
      <c r="E217" s="123">
        <f>Inputs!E50*Inputs!E425</f>
        <v>0</v>
      </c>
      <c r="F217" s="123">
        <f>Inputs!F50*Inputs!F425</f>
        <v>0</v>
      </c>
      <c r="G217" s="123">
        <f>Inputs!G50*Inputs!G425</f>
        <v>0</v>
      </c>
      <c r="H217" s="123">
        <f>Inputs!H50*Inputs!H425</f>
        <v>0</v>
      </c>
      <c r="I217" s="123">
        <f>Inputs!I50*Inputs!I425</f>
        <v>0</v>
      </c>
      <c r="J217" s="123">
        <f>Inputs!J50*Inputs!J425</f>
        <v>0</v>
      </c>
    </row>
    <row r="218" spans="1:10" outlineLevel="1" x14ac:dyDescent="0.35">
      <c r="A218" s="140"/>
      <c r="B218" s="159"/>
      <c r="C218" s="157" t="s">
        <v>67</v>
      </c>
      <c r="E218" s="123">
        <f>Inputs!E51*Inputs!E426</f>
        <v>0</v>
      </c>
      <c r="F218" s="123">
        <f>Inputs!F51*Inputs!F426</f>
        <v>0</v>
      </c>
      <c r="G218" s="123">
        <f>Inputs!G51*Inputs!G426</f>
        <v>0</v>
      </c>
      <c r="H218" s="123">
        <f>Inputs!H51*Inputs!H426</f>
        <v>0</v>
      </c>
      <c r="I218" s="123">
        <f>Inputs!I51*Inputs!I426</f>
        <v>0</v>
      </c>
      <c r="J218" s="123">
        <f>Inputs!J51*Inputs!J426</f>
        <v>0</v>
      </c>
    </row>
    <row r="219" spans="1:10" outlineLevel="1" x14ac:dyDescent="0.35">
      <c r="A219" s="140"/>
      <c r="B219" s="159" t="s">
        <v>218</v>
      </c>
      <c r="C219" s="157" t="s">
        <v>68</v>
      </c>
      <c r="E219" s="123">
        <f>Inputs!E52*Inputs!E427</f>
        <v>0</v>
      </c>
      <c r="F219" s="123">
        <f>Inputs!F52*Inputs!F427</f>
        <v>0</v>
      </c>
      <c r="G219" s="123">
        <f>Inputs!G52*Inputs!G427</f>
        <v>0</v>
      </c>
      <c r="H219" s="123">
        <f>Inputs!H52*Inputs!H427</f>
        <v>0</v>
      </c>
      <c r="I219" s="123">
        <f>Inputs!I52*Inputs!I427</f>
        <v>0</v>
      </c>
      <c r="J219" s="123">
        <f>Inputs!J52*Inputs!J427</f>
        <v>0</v>
      </c>
    </row>
    <row r="220" spans="1:10" outlineLevel="1" x14ac:dyDescent="0.35">
      <c r="A220" s="140"/>
      <c r="B220" s="159"/>
      <c r="C220" s="157" t="s">
        <v>70</v>
      </c>
      <c r="E220" s="123">
        <f>Inputs!E53*Inputs!E428</f>
        <v>0</v>
      </c>
      <c r="F220" s="123">
        <f>Inputs!F53*Inputs!F428</f>
        <v>0</v>
      </c>
      <c r="G220" s="123">
        <f>Inputs!G53*Inputs!G428</f>
        <v>0</v>
      </c>
      <c r="H220" s="123">
        <f>Inputs!H53*Inputs!H428</f>
        <v>0</v>
      </c>
      <c r="I220" s="123">
        <f>Inputs!I53*Inputs!I428</f>
        <v>0</v>
      </c>
      <c r="J220" s="123">
        <f>Inputs!J53*Inputs!J428</f>
        <v>0</v>
      </c>
    </row>
    <row r="221" spans="1:10" outlineLevel="1" x14ac:dyDescent="0.35">
      <c r="A221" s="140"/>
      <c r="B221" s="159"/>
      <c r="C221" s="157" t="s">
        <v>71</v>
      </c>
      <c r="E221" s="123">
        <f>Inputs!E54*Inputs!E429</f>
        <v>0</v>
      </c>
      <c r="F221" s="123">
        <f>Inputs!F54*Inputs!F429</f>
        <v>0</v>
      </c>
      <c r="G221" s="123">
        <f>Inputs!G54*Inputs!G429</f>
        <v>0</v>
      </c>
      <c r="H221" s="123">
        <f>Inputs!H54*Inputs!H429</f>
        <v>0</v>
      </c>
      <c r="I221" s="123">
        <f>Inputs!I54*Inputs!I429</f>
        <v>0</v>
      </c>
      <c r="J221" s="123">
        <f>Inputs!J54*Inputs!J429</f>
        <v>0</v>
      </c>
    </row>
    <row r="222" spans="1:10" outlineLevel="1" x14ac:dyDescent="0.35">
      <c r="A222" s="140"/>
      <c r="B222" s="159"/>
      <c r="C222" s="157" t="s">
        <v>72</v>
      </c>
      <c r="E222" s="123">
        <f>Inputs!E55*Inputs!E430</f>
        <v>0</v>
      </c>
      <c r="F222" s="123">
        <f>Inputs!F55*Inputs!F430</f>
        <v>0</v>
      </c>
      <c r="G222" s="123">
        <f>Inputs!G55*Inputs!G430</f>
        <v>0</v>
      </c>
      <c r="H222" s="123">
        <f>Inputs!H55*Inputs!H430</f>
        <v>0</v>
      </c>
      <c r="I222" s="123">
        <f>Inputs!I55*Inputs!I430</f>
        <v>0</v>
      </c>
      <c r="J222" s="123">
        <f>Inputs!J55*Inputs!J430</f>
        <v>0</v>
      </c>
    </row>
    <row r="223" spans="1:10" outlineLevel="1" x14ac:dyDescent="0.35">
      <c r="A223" s="140"/>
      <c r="B223" s="159"/>
      <c r="C223" s="157" t="s">
        <v>74</v>
      </c>
      <c r="E223" s="123">
        <f>Inputs!E56*Inputs!E431</f>
        <v>0</v>
      </c>
      <c r="F223" s="123">
        <f>Inputs!F56*Inputs!F431</f>
        <v>0</v>
      </c>
      <c r="G223" s="123">
        <f>Inputs!G56*Inputs!G431</f>
        <v>0</v>
      </c>
      <c r="H223" s="123">
        <f>Inputs!H56*Inputs!H431</f>
        <v>0</v>
      </c>
      <c r="I223" s="123">
        <f>Inputs!I56*Inputs!I431</f>
        <v>0</v>
      </c>
      <c r="J223" s="123">
        <f>Inputs!J56*Inputs!J431</f>
        <v>0</v>
      </c>
    </row>
    <row r="224" spans="1:10" outlineLevel="1" x14ac:dyDescent="0.35">
      <c r="A224" s="140"/>
      <c r="B224" s="159"/>
      <c r="C224" s="157" t="s">
        <v>75</v>
      </c>
      <c r="E224" s="123">
        <f>Inputs!E57*Inputs!E432</f>
        <v>0</v>
      </c>
      <c r="F224" s="123">
        <f>Inputs!F57*Inputs!F432</f>
        <v>0</v>
      </c>
      <c r="G224" s="123">
        <f>Inputs!G57*Inputs!G432</f>
        <v>0</v>
      </c>
      <c r="H224" s="123">
        <f>Inputs!H57*Inputs!H432</f>
        <v>0</v>
      </c>
      <c r="I224" s="123">
        <f>Inputs!I57*Inputs!I432</f>
        <v>0</v>
      </c>
      <c r="J224" s="123">
        <f>Inputs!J57*Inputs!J432</f>
        <v>0</v>
      </c>
    </row>
    <row r="225" spans="1:12" ht="15" outlineLevel="1" thickBot="1" x14ac:dyDescent="0.4">
      <c r="A225" s="140"/>
      <c r="C225" s="170" t="s">
        <v>76</v>
      </c>
      <c r="E225" s="147">
        <f>SUM(E212:E224)</f>
        <v>0</v>
      </c>
      <c r="F225" s="147">
        <f t="shared" ref="F225:J225" si="38">SUM(F212:F224)</f>
        <v>0</v>
      </c>
      <c r="G225" s="147">
        <f t="shared" si="38"/>
        <v>0</v>
      </c>
      <c r="H225" s="147">
        <f t="shared" si="38"/>
        <v>0</v>
      </c>
      <c r="I225" s="147">
        <f t="shared" si="38"/>
        <v>0</v>
      </c>
      <c r="J225" s="147">
        <f t="shared" si="38"/>
        <v>0</v>
      </c>
    </row>
    <row r="226" spans="1:12" outlineLevel="1" x14ac:dyDescent="0.35">
      <c r="A226" s="140"/>
      <c r="C226" s="157"/>
    </row>
    <row r="227" spans="1:12" outlineLevel="1" x14ac:dyDescent="0.35">
      <c r="A227" s="140"/>
      <c r="B227" s="164" t="s">
        <v>463</v>
      </c>
      <c r="C227" s="171"/>
      <c r="E227" s="172">
        <f>E225-E209</f>
        <v>-138221.24500395887</v>
      </c>
      <c r="F227" s="172">
        <f t="shared" ref="F227:J227" si="39">F225-F209</f>
        <v>-144237.11504739529</v>
      </c>
      <c r="G227" s="172">
        <f t="shared" si="39"/>
        <v>-159033.67510795794</v>
      </c>
      <c r="H227" s="172">
        <f t="shared" si="39"/>
        <v>-277734.86929815152</v>
      </c>
      <c r="I227" s="172">
        <f t="shared" si="39"/>
        <v>-269164.31595549115</v>
      </c>
      <c r="J227" s="172">
        <f t="shared" si="39"/>
        <v>-218289.29406646988</v>
      </c>
    </row>
    <row r="228" spans="1:12" outlineLevel="1" x14ac:dyDescent="0.35">
      <c r="A228" s="140"/>
      <c r="B228" s="164" t="s">
        <v>447</v>
      </c>
      <c r="C228" s="171"/>
      <c r="D228" s="97"/>
      <c r="E228" s="172">
        <f>E227*E$8</f>
        <v>32.812204879575567</v>
      </c>
      <c r="F228" s="172">
        <f t="shared" ref="F228:J228" si="40">F227*F$8</f>
        <v>34.240306329453858</v>
      </c>
      <c r="G228" s="172">
        <f t="shared" si="40"/>
        <v>37.752847112936323</v>
      </c>
      <c r="H228" s="172">
        <f t="shared" si="40"/>
        <v>65.931206402836807</v>
      </c>
      <c r="I228" s="172">
        <f t="shared" si="40"/>
        <v>63.896651206906924</v>
      </c>
      <c r="J228" s="172">
        <f t="shared" si="40"/>
        <v>51.819479991818781</v>
      </c>
      <c r="L228" s="97"/>
    </row>
    <row r="229" spans="1:12" ht="15" outlineLevel="1" thickBot="1" x14ac:dyDescent="0.4">
      <c r="A229" s="140"/>
      <c r="B229" s="164" t="s">
        <v>464</v>
      </c>
      <c r="C229" s="171"/>
      <c r="D229" s="97" t="s">
        <v>49</v>
      </c>
      <c r="E229" s="147">
        <f>SUM(E227,E228)</f>
        <v>-138188.43279907931</v>
      </c>
      <c r="F229" s="147">
        <f t="shared" ref="F229:J229" si="41">SUM(F227,F228)</f>
        <v>-144202.87474106584</v>
      </c>
      <c r="G229" s="147">
        <f t="shared" si="41"/>
        <v>-158995.92226084499</v>
      </c>
      <c r="H229" s="147">
        <f t="shared" si="41"/>
        <v>-277668.93809174869</v>
      </c>
      <c r="I229" s="147">
        <f t="shared" si="41"/>
        <v>-269100.41930428427</v>
      </c>
      <c r="J229" s="147">
        <f t="shared" si="41"/>
        <v>-218237.47458647806</v>
      </c>
      <c r="L229" s="97" t="s">
        <v>220</v>
      </c>
    </row>
    <row r="230" spans="1:12" outlineLevel="1" x14ac:dyDescent="0.35">
      <c r="A230" s="140"/>
      <c r="B230" s="164"/>
      <c r="C230" s="171"/>
      <c r="D230" s="97"/>
      <c r="E230" s="172"/>
      <c r="F230" s="172"/>
      <c r="G230" s="172"/>
      <c r="H230" s="172"/>
      <c r="I230" s="172"/>
      <c r="J230" s="172"/>
      <c r="L230" s="97"/>
    </row>
    <row r="231" spans="1:12" outlineLevel="1" x14ac:dyDescent="0.35">
      <c r="A231" s="140"/>
      <c r="B231" s="164" t="s">
        <v>338</v>
      </c>
      <c r="C231" s="171"/>
      <c r="D231" s="97"/>
      <c r="E231" s="172">
        <f>E229*(E$7-1)</f>
        <v>-28462.796153608029</v>
      </c>
      <c r="F231" s="172">
        <f t="shared" ref="F231:J231" si="42">F229*(F$7-1)</f>
        <v>-27199.126960753842</v>
      </c>
      <c r="G231" s="172">
        <f t="shared" si="42"/>
        <v>-23828.17644640202</v>
      </c>
      <c r="H231" s="172">
        <f t="shared" si="42"/>
        <v>-28685.153792326306</v>
      </c>
      <c r="I231" s="172">
        <f t="shared" si="42"/>
        <v>-16793.066352457434</v>
      </c>
      <c r="J231" s="172">
        <f t="shared" si="42"/>
        <v>-4615.7225875040112</v>
      </c>
      <c r="K231" s="145"/>
      <c r="L231" s="97" t="s">
        <v>307</v>
      </c>
    </row>
    <row r="232" spans="1:12" ht="15" outlineLevel="1" thickBot="1" x14ac:dyDescent="0.4">
      <c r="A232" s="140"/>
      <c r="B232" s="146" t="s">
        <v>219</v>
      </c>
      <c r="C232" s="171"/>
      <c r="D232" s="97"/>
      <c r="E232" s="147">
        <f>SUM(E229,E231)</f>
        <v>-166651.22895268735</v>
      </c>
      <c r="F232" s="147">
        <f t="shared" ref="F232:J232" si="43">SUM(F229,F231)</f>
        <v>-171402.00170181968</v>
      </c>
      <c r="G232" s="147">
        <f t="shared" si="43"/>
        <v>-182824.098707247</v>
      </c>
      <c r="H232" s="147">
        <f t="shared" si="43"/>
        <v>-306354.09188407497</v>
      </c>
      <c r="I232" s="147">
        <f t="shared" si="43"/>
        <v>-285893.48565674172</v>
      </c>
      <c r="J232" s="147">
        <f t="shared" si="43"/>
        <v>-222853.19717398207</v>
      </c>
      <c r="K232" s="147">
        <f t="shared" ref="K232" si="44">SUM(E232:J232)</f>
        <v>-1335978.1040765529</v>
      </c>
      <c r="L232" s="97"/>
    </row>
    <row r="233" spans="1:12" outlineLevel="1" x14ac:dyDescent="0.35">
      <c r="A233" s="140"/>
      <c r="B233" s="146"/>
      <c r="C233" s="171"/>
      <c r="D233" s="97"/>
      <c r="E233" s="172"/>
      <c r="F233" s="172"/>
      <c r="G233" s="172"/>
      <c r="H233" s="172"/>
      <c r="I233" s="172"/>
      <c r="J233" s="172"/>
      <c r="K233" s="149"/>
    </row>
    <row r="234" spans="1:12" ht="15" outlineLevel="1" thickBot="1" x14ac:dyDescent="0.4">
      <c r="A234" s="140"/>
      <c r="B234" s="146"/>
      <c r="C234" s="171"/>
      <c r="D234" s="97"/>
      <c r="E234" s="172"/>
      <c r="F234" s="172"/>
      <c r="G234" s="172"/>
      <c r="H234" s="172"/>
      <c r="I234" s="172"/>
      <c r="J234" s="172"/>
      <c r="K234" s="149"/>
    </row>
    <row r="235" spans="1:12" ht="15" outlineLevel="1" thickBot="1" x14ac:dyDescent="0.4">
      <c r="A235" s="163"/>
      <c r="B235" s="166" t="s">
        <v>234</v>
      </c>
      <c r="C235" s="171"/>
      <c r="D235" s="97"/>
      <c r="E235" s="172"/>
      <c r="F235" s="172"/>
      <c r="G235" s="172"/>
      <c r="H235" s="172"/>
      <c r="I235" s="172"/>
      <c r="J235" s="172"/>
      <c r="K235" s="149"/>
    </row>
    <row r="236" spans="1:12" ht="14.5" customHeight="1" outlineLevel="1" x14ac:dyDescent="0.35">
      <c r="A236" s="140"/>
      <c r="B236" s="157"/>
      <c r="C236" s="157"/>
    </row>
    <row r="237" spans="1:12" outlineLevel="1" x14ac:dyDescent="0.35">
      <c r="A237" s="140"/>
      <c r="B237" s="157" t="s">
        <v>222</v>
      </c>
      <c r="C237" s="157"/>
      <c r="E237" s="152" t="s">
        <v>327</v>
      </c>
    </row>
    <row r="238" spans="1:12" outlineLevel="1" x14ac:dyDescent="0.35">
      <c r="A238" s="140"/>
      <c r="B238" s="157" t="s">
        <v>223</v>
      </c>
      <c r="C238" s="157"/>
    </row>
    <row r="239" spans="1:12" outlineLevel="1" x14ac:dyDescent="0.35">
      <c r="A239" s="140"/>
      <c r="B239" s="157"/>
      <c r="C239" s="157"/>
    </row>
    <row r="240" spans="1:12" outlineLevel="1" x14ac:dyDescent="0.35">
      <c r="A240" s="140"/>
      <c r="B240" s="164" t="s">
        <v>463</v>
      </c>
      <c r="C240" s="157"/>
    </row>
    <row r="241" spans="1:12" outlineLevel="1" x14ac:dyDescent="0.35">
      <c r="A241" s="140"/>
      <c r="B241" s="164" t="s">
        <v>447</v>
      </c>
      <c r="C241" s="157"/>
      <c r="D241" s="97"/>
      <c r="L241" s="97"/>
    </row>
    <row r="242" spans="1:12" outlineLevel="1" x14ac:dyDescent="0.35">
      <c r="A242" s="140"/>
      <c r="B242" s="164" t="s">
        <v>464</v>
      </c>
      <c r="C242" s="157"/>
      <c r="D242" s="97" t="s">
        <v>49</v>
      </c>
      <c r="L242" s="97" t="s">
        <v>220</v>
      </c>
    </row>
    <row r="243" spans="1:12" outlineLevel="1" x14ac:dyDescent="0.35">
      <c r="A243" s="140"/>
      <c r="B243" s="164"/>
      <c r="C243" s="157"/>
      <c r="D243" s="97"/>
      <c r="L243" s="97"/>
    </row>
    <row r="244" spans="1:12" outlineLevel="1" x14ac:dyDescent="0.35">
      <c r="A244" s="140"/>
      <c r="B244" s="164" t="s">
        <v>338</v>
      </c>
      <c r="C244" s="157"/>
      <c r="D244" s="97"/>
      <c r="L244" s="97" t="s">
        <v>307</v>
      </c>
    </row>
    <row r="245" spans="1:12" outlineLevel="1" x14ac:dyDescent="0.35">
      <c r="A245" s="140"/>
      <c r="B245" s="146" t="s">
        <v>224</v>
      </c>
      <c r="C245" s="157"/>
      <c r="D245" s="97"/>
      <c r="L245" s="97"/>
    </row>
    <row r="246" spans="1:12" ht="15" outlineLevel="1" thickBot="1" x14ac:dyDescent="0.4">
      <c r="A246" s="140"/>
      <c r="B246" s="146"/>
      <c r="C246" s="171"/>
      <c r="D246" s="97"/>
      <c r="E246" s="172"/>
      <c r="F246" s="172"/>
      <c r="G246" s="172"/>
      <c r="H246" s="172"/>
      <c r="I246" s="172"/>
      <c r="J246" s="172"/>
      <c r="K246" s="149"/>
    </row>
    <row r="247" spans="1:12" ht="15" outlineLevel="1" thickBot="1" x14ac:dyDescent="0.4">
      <c r="A247" s="163"/>
      <c r="B247" s="166" t="s">
        <v>235</v>
      </c>
      <c r="C247" s="171"/>
      <c r="D247" s="97"/>
      <c r="E247" s="172"/>
      <c r="F247" s="172"/>
      <c r="G247" s="172"/>
      <c r="H247" s="172"/>
      <c r="I247" s="172"/>
      <c r="J247" s="172"/>
      <c r="K247" s="149"/>
    </row>
    <row r="248" spans="1:12" ht="14.5" customHeight="1" outlineLevel="1" x14ac:dyDescent="0.35">
      <c r="A248" s="140"/>
      <c r="B248" s="157"/>
      <c r="C248" s="157"/>
    </row>
    <row r="249" spans="1:12" outlineLevel="1" x14ac:dyDescent="0.35">
      <c r="A249" s="140"/>
      <c r="B249" s="157" t="s">
        <v>226</v>
      </c>
      <c r="C249" s="157"/>
      <c r="E249" s="152" t="s">
        <v>327</v>
      </c>
    </row>
    <row r="250" spans="1:12" outlineLevel="1" x14ac:dyDescent="0.35">
      <c r="A250" s="140"/>
      <c r="B250" s="157" t="s">
        <v>227</v>
      </c>
      <c r="C250" s="157"/>
    </row>
    <row r="251" spans="1:12" outlineLevel="1" x14ac:dyDescent="0.35">
      <c r="A251" s="140"/>
      <c r="B251" s="157"/>
      <c r="C251" s="157"/>
    </row>
    <row r="252" spans="1:12" outlineLevel="1" x14ac:dyDescent="0.35">
      <c r="A252" s="140"/>
      <c r="B252" s="164" t="s">
        <v>463</v>
      </c>
      <c r="C252" s="157"/>
    </row>
    <row r="253" spans="1:12" outlineLevel="1" x14ac:dyDescent="0.35">
      <c r="A253" s="140"/>
      <c r="B253" s="164" t="s">
        <v>447</v>
      </c>
      <c r="C253" s="157"/>
      <c r="D253" s="97"/>
      <c r="L253" s="97"/>
    </row>
    <row r="254" spans="1:12" outlineLevel="1" x14ac:dyDescent="0.35">
      <c r="A254" s="140"/>
      <c r="B254" s="164" t="s">
        <v>464</v>
      </c>
      <c r="C254" s="157"/>
      <c r="D254" s="97" t="s">
        <v>49</v>
      </c>
      <c r="L254" s="97" t="s">
        <v>220</v>
      </c>
    </row>
    <row r="255" spans="1:12" outlineLevel="1" x14ac:dyDescent="0.35">
      <c r="A255" s="140"/>
      <c r="B255" s="164"/>
      <c r="C255" s="157"/>
      <c r="D255" s="97"/>
      <c r="L255" s="97"/>
    </row>
    <row r="256" spans="1:12" outlineLevel="1" x14ac:dyDescent="0.35">
      <c r="A256" s="140"/>
      <c r="B256" s="164" t="s">
        <v>338</v>
      </c>
      <c r="C256" s="157"/>
      <c r="D256" s="97"/>
      <c r="L256" s="97" t="s">
        <v>307</v>
      </c>
    </row>
    <row r="257" spans="1:18" outlineLevel="1" x14ac:dyDescent="0.35">
      <c r="A257" s="140"/>
      <c r="B257" s="146" t="s">
        <v>228</v>
      </c>
      <c r="C257" s="157"/>
      <c r="D257" s="97"/>
      <c r="L257" s="97"/>
    </row>
    <row r="258" spans="1:18" ht="15" outlineLevel="1" thickBot="1" x14ac:dyDescent="0.4">
      <c r="A258" s="140"/>
      <c r="B258" s="146"/>
      <c r="C258" s="171"/>
      <c r="D258" s="97"/>
      <c r="E258" s="172"/>
      <c r="F258" s="172"/>
      <c r="G258" s="172"/>
      <c r="H258" s="172"/>
      <c r="I258" s="172"/>
      <c r="J258" s="172"/>
      <c r="K258" s="149"/>
      <c r="L258" s="97"/>
    </row>
    <row r="259" spans="1:18" ht="15" outlineLevel="1" thickBot="1" x14ac:dyDescent="0.4">
      <c r="A259" s="163"/>
      <c r="B259" s="166" t="s">
        <v>323</v>
      </c>
      <c r="C259" s="171"/>
      <c r="D259" s="97"/>
      <c r="E259" s="172"/>
      <c r="F259" s="172"/>
      <c r="G259" s="172"/>
      <c r="H259" s="172"/>
      <c r="I259" s="172"/>
      <c r="J259" s="172"/>
      <c r="K259" s="149"/>
    </row>
    <row r="260" spans="1:18" ht="14.5" customHeight="1" outlineLevel="1" x14ac:dyDescent="0.35">
      <c r="A260" s="140"/>
      <c r="C260" s="157"/>
    </row>
    <row r="261" spans="1:18" outlineLevel="1" x14ac:dyDescent="0.35">
      <c r="A261" s="140"/>
      <c r="B261" s="160" t="s">
        <v>324</v>
      </c>
      <c r="C261" s="157"/>
      <c r="E261" s="152" t="s">
        <v>327</v>
      </c>
    </row>
    <row r="262" spans="1:18" outlineLevel="1" x14ac:dyDescent="0.35">
      <c r="A262" s="140"/>
      <c r="B262" t="s">
        <v>325</v>
      </c>
      <c r="C262" s="157"/>
    </row>
    <row r="263" spans="1:18" outlineLevel="1" x14ac:dyDescent="0.35">
      <c r="A263" s="140"/>
      <c r="B263" s="157"/>
      <c r="C263" s="157"/>
    </row>
    <row r="264" spans="1:18" outlineLevel="1" x14ac:dyDescent="0.35">
      <c r="A264" s="140"/>
      <c r="B264" s="164" t="s">
        <v>463</v>
      </c>
      <c r="C264" s="157"/>
    </row>
    <row r="265" spans="1:18" outlineLevel="1" x14ac:dyDescent="0.35">
      <c r="A265" s="140"/>
      <c r="B265" s="164" t="s">
        <v>447</v>
      </c>
      <c r="C265" s="157"/>
      <c r="D265" s="97"/>
      <c r="L265" s="97"/>
    </row>
    <row r="266" spans="1:18" outlineLevel="1" x14ac:dyDescent="0.35">
      <c r="A266" s="140"/>
      <c r="B266" s="164" t="s">
        <v>464</v>
      </c>
      <c r="C266" s="157"/>
      <c r="D266" s="97" t="s">
        <v>49</v>
      </c>
      <c r="L266" s="97" t="s">
        <v>220</v>
      </c>
    </row>
    <row r="267" spans="1:18" outlineLevel="1" x14ac:dyDescent="0.35">
      <c r="A267" s="140"/>
      <c r="B267" s="164"/>
      <c r="C267" s="157"/>
      <c r="D267" s="97"/>
      <c r="L267" s="97"/>
    </row>
    <row r="268" spans="1:18" outlineLevel="1" x14ac:dyDescent="0.35">
      <c r="A268" s="140"/>
      <c r="B268" s="164" t="s">
        <v>338</v>
      </c>
      <c r="C268" s="157"/>
      <c r="D268" s="97"/>
      <c r="E268" s="97"/>
      <c r="L268" s="97" t="s">
        <v>307</v>
      </c>
    </row>
    <row r="269" spans="1:18" outlineLevel="1" x14ac:dyDescent="0.35">
      <c r="A269" s="140"/>
      <c r="B269" s="146" t="s">
        <v>326</v>
      </c>
      <c r="C269" s="157"/>
      <c r="D269" s="97"/>
      <c r="E269" s="97"/>
      <c r="L269" s="97"/>
    </row>
    <row r="270" spans="1:18" ht="15" outlineLevel="1" thickBot="1" x14ac:dyDescent="0.4">
      <c r="A270" s="140"/>
      <c r="B270" s="159"/>
      <c r="C270" s="157"/>
    </row>
    <row r="271" spans="1:18" s="138" customFormat="1" ht="15" customHeight="1" thickBot="1" x14ac:dyDescent="0.35">
      <c r="A271" s="133" t="s">
        <v>177</v>
      </c>
      <c r="B271" s="135" t="s">
        <v>425</v>
      </c>
      <c r="C271" s="136"/>
      <c r="D271" s="136"/>
      <c r="E271" s="136"/>
      <c r="F271" s="136"/>
      <c r="G271" s="136"/>
      <c r="H271" s="136"/>
      <c r="I271" s="136"/>
      <c r="J271" s="137"/>
      <c r="L271" s="139"/>
      <c r="P271" s="139"/>
      <c r="Q271" s="139"/>
      <c r="R271" s="139"/>
    </row>
    <row r="272" spans="1:18" s="138" customFormat="1" ht="15" customHeight="1" x14ac:dyDescent="0.35">
      <c r="A272" s="140"/>
      <c r="B272" s="175"/>
      <c r="L272" s="139"/>
      <c r="P272" s="139"/>
      <c r="Q272" s="139"/>
      <c r="R272" s="139"/>
    </row>
    <row r="273" spans="1:10" outlineLevel="1" x14ac:dyDescent="0.35">
      <c r="A273" s="140"/>
      <c r="B273" s="160"/>
      <c r="C273" s="157" t="s">
        <v>59</v>
      </c>
      <c r="E273" s="123">
        <f>Inputs!E25*Inputs!E404</f>
        <v>31370.995766301166</v>
      </c>
      <c r="F273" s="123">
        <f>Inputs!F25*Inputs!F404</f>
        <v>32376.012320727477</v>
      </c>
      <c r="G273" s="123">
        <f>Inputs!G25*Inputs!G404</f>
        <v>46421.810705698605</v>
      </c>
      <c r="H273" s="123">
        <f>Inputs!H25*Inputs!H404</f>
        <v>88363.970699748752</v>
      </c>
      <c r="I273" s="123">
        <f>Inputs!I25*Inputs!I404</f>
        <v>78656.912578494594</v>
      </c>
      <c r="J273" s="123">
        <f>Inputs!J25*Inputs!J404</f>
        <v>73494.774342962424</v>
      </c>
    </row>
    <row r="274" spans="1:10" outlineLevel="1" x14ac:dyDescent="0.35">
      <c r="A274" s="140"/>
      <c r="B274" s="159"/>
      <c r="C274" s="157" t="s">
        <v>60</v>
      </c>
      <c r="E274" s="123">
        <f>Inputs!E26*Inputs!E405</f>
        <v>30828.024286135718</v>
      </c>
      <c r="F274" s="123">
        <f>Inputs!F26*Inputs!F405</f>
        <v>33443.587779839087</v>
      </c>
      <c r="G274" s="123">
        <f>Inputs!G26*Inputs!G405</f>
        <v>48335.063504917329</v>
      </c>
      <c r="H274" s="123">
        <f>Inputs!H26*Inputs!H405</f>
        <v>88235.118087336101</v>
      </c>
      <c r="I274" s="123">
        <f>Inputs!I26*Inputs!I405</f>
        <v>79873.43880806629</v>
      </c>
      <c r="J274" s="123">
        <f>Inputs!J26*Inputs!J405</f>
        <v>75199.643644048338</v>
      </c>
    </row>
    <row r="275" spans="1:10" outlineLevel="1" x14ac:dyDescent="0.35">
      <c r="A275" s="140"/>
      <c r="B275" s="159"/>
      <c r="C275" s="157" t="s">
        <v>62</v>
      </c>
      <c r="E275" s="123">
        <f>Inputs!E27*Inputs!E405</f>
        <v>21027.207316554999</v>
      </c>
      <c r="F275" s="123">
        <f>Inputs!F27*Inputs!F405</f>
        <v>22811.233283358451</v>
      </c>
      <c r="G275" s="123">
        <f>Inputs!G27*Inputs!G405</f>
        <v>32968.424818382919</v>
      </c>
      <c r="H275" s="123">
        <f>Inputs!H27*Inputs!H405</f>
        <v>60183.490949743711</v>
      </c>
      <c r="I275" s="123">
        <f>Inputs!I27*Inputs!I405</f>
        <v>54480.149013594346</v>
      </c>
      <c r="J275" s="123">
        <f>Inputs!J27*Inputs!J405</f>
        <v>51292.242485535855</v>
      </c>
    </row>
    <row r="276" spans="1:10" outlineLevel="1" x14ac:dyDescent="0.35">
      <c r="A276" s="140"/>
      <c r="B276" s="159"/>
      <c r="C276" s="157" t="s">
        <v>63</v>
      </c>
      <c r="D276" s="1"/>
      <c r="E276" s="123">
        <f>Inputs!E28*Inputs!E405</f>
        <v>21027.207316554999</v>
      </c>
      <c r="F276" s="123">
        <f>Inputs!F28*Inputs!F405</f>
        <v>22811.233283358451</v>
      </c>
      <c r="G276" s="123">
        <f>Inputs!G28*Inputs!G405</f>
        <v>32968.424818382919</v>
      </c>
      <c r="H276" s="123">
        <f>Inputs!H28*Inputs!H405</f>
        <v>60183.490949743711</v>
      </c>
      <c r="I276" s="123">
        <f>Inputs!I28*Inputs!I405</f>
        <v>54480.149013594346</v>
      </c>
      <c r="J276" s="123">
        <f>Inputs!J28*Inputs!J405</f>
        <v>51292.242485535855</v>
      </c>
    </row>
    <row r="277" spans="1:10" outlineLevel="1" x14ac:dyDescent="0.35">
      <c r="A277" s="140"/>
      <c r="B277" s="159"/>
      <c r="C277" s="157" t="s">
        <v>64</v>
      </c>
      <c r="D277" s="1"/>
      <c r="E277" s="123">
        <f>Inputs!E29*Inputs!E406</f>
        <v>26182.08167093564</v>
      </c>
      <c r="F277" s="123">
        <f>Inputs!F29*Inputs!F406</f>
        <v>22827.971003736431</v>
      </c>
      <c r="G277" s="123">
        <f>Inputs!G29*Inputs!G406</f>
        <v>34769.735165586491</v>
      </c>
      <c r="H277" s="123">
        <f>Inputs!H29*Inputs!H406</f>
        <v>62574.182366825604</v>
      </c>
      <c r="I277" s="123">
        <f>Inputs!I29*Inputs!I406</f>
        <v>54520.123770286067</v>
      </c>
      <c r="J277" s="123">
        <f>Inputs!J29*Inputs!J406</f>
        <v>51683.267985460494</v>
      </c>
    </row>
    <row r="278" spans="1:10" outlineLevel="1" x14ac:dyDescent="0.35">
      <c r="A278" s="140"/>
      <c r="B278" s="159"/>
      <c r="C278" s="157" t="s">
        <v>66</v>
      </c>
      <c r="D278" s="1"/>
      <c r="E278" s="123">
        <f>Inputs!E30*Inputs!E406</f>
        <v>0</v>
      </c>
      <c r="F278" s="123">
        <f>Inputs!F30*Inputs!F406</f>
        <v>0</v>
      </c>
      <c r="G278" s="123">
        <f>Inputs!G30*Inputs!G406</f>
        <v>0</v>
      </c>
      <c r="H278" s="123">
        <f>Inputs!H30*Inputs!H406</f>
        <v>0</v>
      </c>
      <c r="I278" s="123">
        <f>Inputs!I30*Inputs!I406</f>
        <v>0</v>
      </c>
      <c r="J278" s="123">
        <f>Inputs!J30*Inputs!J406</f>
        <v>0</v>
      </c>
    </row>
    <row r="279" spans="1:10" outlineLevel="1" x14ac:dyDescent="0.35">
      <c r="A279" s="140"/>
      <c r="B279" s="159"/>
      <c r="C279" s="157" t="s">
        <v>67</v>
      </c>
      <c r="D279" s="1"/>
      <c r="E279" s="123">
        <f>Inputs!E31*Inputs!E406</f>
        <v>1689.1665594152025</v>
      </c>
      <c r="F279" s="123">
        <f>Inputs!F31*Inputs!F406</f>
        <v>1472.7723228217053</v>
      </c>
      <c r="G279" s="123">
        <f>Inputs!G31*Inputs!G406</f>
        <v>2243.2087203604187</v>
      </c>
      <c r="H279" s="123">
        <f>Inputs!H31*Inputs!H406</f>
        <v>4037.0440236661675</v>
      </c>
      <c r="I279" s="123">
        <f>Inputs!I31*Inputs!I406</f>
        <v>3517.4273400184552</v>
      </c>
      <c r="J279" s="123">
        <f>Inputs!J31*Inputs!J406</f>
        <v>3334.4043861587415</v>
      </c>
    </row>
    <row r="280" spans="1:10" outlineLevel="1" x14ac:dyDescent="0.35">
      <c r="A280" s="140"/>
      <c r="B280" s="159" t="s">
        <v>236</v>
      </c>
      <c r="C280" s="157" t="s">
        <v>68</v>
      </c>
      <c r="D280" s="1"/>
      <c r="E280" s="123">
        <f>Inputs!E32*Inputs!E407</f>
        <v>8197.8754055642385</v>
      </c>
      <c r="F280" s="123">
        <f>Inputs!F32*Inputs!F407</f>
        <v>9189.8605620142898</v>
      </c>
      <c r="G280" s="123">
        <f>Inputs!G32*Inputs!G407</f>
        <v>3266.0270526353156</v>
      </c>
      <c r="H280" s="123">
        <f>Inputs!H32*Inputs!H407</f>
        <v>3673.6146290967317</v>
      </c>
      <c r="I280" s="123">
        <f>Inputs!I32*Inputs!I407</f>
        <v>7316.0588120991542</v>
      </c>
      <c r="J280" s="123">
        <f>Inputs!J32*Inputs!J407</f>
        <v>0</v>
      </c>
    </row>
    <row r="281" spans="1:10" outlineLevel="1" x14ac:dyDescent="0.35">
      <c r="A281" s="140"/>
      <c r="B281" s="159"/>
      <c r="C281" s="157" t="s">
        <v>70</v>
      </c>
      <c r="D281" s="1"/>
      <c r="E281" s="123">
        <f>Inputs!E33*Inputs!E407</f>
        <v>6148.4065541731788</v>
      </c>
      <c r="F281" s="123">
        <f>Inputs!F33*Inputs!F407</f>
        <v>6892.3954215107169</v>
      </c>
      <c r="G281" s="123">
        <f>Inputs!G33*Inputs!G407</f>
        <v>2449.5202894764861</v>
      </c>
      <c r="H281" s="123">
        <f>Inputs!H33*Inputs!H407</f>
        <v>2755.2109718225483</v>
      </c>
      <c r="I281" s="123">
        <f>Inputs!I33*Inputs!I407</f>
        <v>5487.0441090743652</v>
      </c>
      <c r="J281" s="123">
        <f>Inputs!J33*Inputs!J407</f>
        <v>0</v>
      </c>
    </row>
    <row r="282" spans="1:10" outlineLevel="1" x14ac:dyDescent="0.35">
      <c r="A282" s="140"/>
      <c r="B282" s="159"/>
      <c r="C282" s="157" t="s">
        <v>71</v>
      </c>
      <c r="D282" s="1"/>
      <c r="E282" s="123">
        <f>Inputs!E34*Inputs!E407</f>
        <v>4098.9377027821192</v>
      </c>
      <c r="F282" s="123">
        <f>Inputs!F34*Inputs!F407</f>
        <v>4594.9302810071449</v>
      </c>
      <c r="G282" s="123">
        <f>Inputs!G34*Inputs!G407</f>
        <v>1633.0135263176578</v>
      </c>
      <c r="H282" s="123">
        <f>Inputs!H34*Inputs!H407</f>
        <v>1836.8073145483659</v>
      </c>
      <c r="I282" s="123">
        <f>Inputs!I34*Inputs!I407</f>
        <v>3658.0294060495771</v>
      </c>
      <c r="J282" s="123">
        <f>Inputs!J34*Inputs!J407</f>
        <v>0</v>
      </c>
    </row>
    <row r="283" spans="1:10" outlineLevel="1" x14ac:dyDescent="0.35">
      <c r="A283" s="140"/>
      <c r="B283" s="159"/>
      <c r="C283" s="157" t="s">
        <v>72</v>
      </c>
      <c r="D283" s="1"/>
      <c r="E283" s="123">
        <f>Inputs!E35*Inputs!E408</f>
        <v>0</v>
      </c>
      <c r="F283" s="123">
        <f>Inputs!F35*Inputs!F408</f>
        <v>0</v>
      </c>
      <c r="G283" s="123">
        <f>Inputs!G35*Inputs!G408</f>
        <v>0</v>
      </c>
      <c r="H283" s="123">
        <f>Inputs!H35*Inputs!H408</f>
        <v>0</v>
      </c>
      <c r="I283" s="123">
        <f>Inputs!I35*Inputs!I408</f>
        <v>0</v>
      </c>
      <c r="J283" s="123">
        <f>Inputs!J35*Inputs!J408</f>
        <v>0</v>
      </c>
    </row>
    <row r="284" spans="1:10" outlineLevel="1" x14ac:dyDescent="0.35">
      <c r="A284" s="140"/>
      <c r="B284" s="159"/>
      <c r="C284" s="157" t="s">
        <v>74</v>
      </c>
      <c r="E284" s="123">
        <f>Inputs!E36*Inputs!E408</f>
        <v>0</v>
      </c>
      <c r="F284" s="123">
        <f>Inputs!F36*Inputs!F408</f>
        <v>0</v>
      </c>
      <c r="G284" s="123">
        <f>Inputs!G36*Inputs!G408</f>
        <v>0</v>
      </c>
      <c r="H284" s="123">
        <f>Inputs!H36*Inputs!H408</f>
        <v>0</v>
      </c>
      <c r="I284" s="123">
        <f>Inputs!I36*Inputs!I408</f>
        <v>0</v>
      </c>
      <c r="J284" s="123">
        <f>Inputs!J36*Inputs!J408</f>
        <v>0</v>
      </c>
    </row>
    <row r="285" spans="1:10" outlineLevel="1" x14ac:dyDescent="0.35">
      <c r="A285" s="140"/>
      <c r="B285" s="159"/>
      <c r="C285" s="157" t="s">
        <v>75</v>
      </c>
      <c r="E285" s="123">
        <f>Inputs!E37*Inputs!E408</f>
        <v>0</v>
      </c>
      <c r="F285" s="123">
        <f>Inputs!F37*Inputs!F408</f>
        <v>0</v>
      </c>
      <c r="G285" s="123">
        <f>Inputs!G37*Inputs!G408</f>
        <v>0</v>
      </c>
      <c r="H285" s="123">
        <f>Inputs!H37*Inputs!H408</f>
        <v>0</v>
      </c>
      <c r="I285" s="123">
        <f>Inputs!I37*Inputs!I408</f>
        <v>0</v>
      </c>
      <c r="J285" s="123">
        <f>Inputs!J37*Inputs!J408</f>
        <v>0</v>
      </c>
    </row>
    <row r="286" spans="1:10" ht="15" outlineLevel="1" thickBot="1" x14ac:dyDescent="0.4">
      <c r="A286" s="140"/>
      <c r="B286" s="160"/>
      <c r="C286" s="170" t="s">
        <v>76</v>
      </c>
      <c r="E286" s="147">
        <f>SUM(E273:E285)</f>
        <v>150569.90257841727</v>
      </c>
      <c r="F286" s="147">
        <f t="shared" ref="F286:J286" si="45">SUM(F273:F285)</f>
        <v>156419.99625837372</v>
      </c>
      <c r="G286" s="147">
        <f t="shared" si="45"/>
        <v>205055.22860175816</v>
      </c>
      <c r="H286" s="147">
        <f t="shared" si="45"/>
        <v>371842.92999253172</v>
      </c>
      <c r="I286" s="147">
        <f t="shared" si="45"/>
        <v>341989.3328512772</v>
      </c>
      <c r="J286" s="147">
        <f t="shared" si="45"/>
        <v>306296.57532970171</v>
      </c>
    </row>
    <row r="287" spans="1:10" outlineLevel="1" x14ac:dyDescent="0.35">
      <c r="A287" s="140"/>
      <c r="B287" s="160"/>
      <c r="C287" s="174"/>
    </row>
    <row r="288" spans="1:10" outlineLevel="1" x14ac:dyDescent="0.35">
      <c r="A288" s="140"/>
      <c r="B288" s="160"/>
      <c r="C288" s="174"/>
    </row>
    <row r="289" spans="1:10" outlineLevel="1" x14ac:dyDescent="0.35">
      <c r="A289" s="140"/>
      <c r="B289" s="160"/>
      <c r="C289" s="157" t="s">
        <v>59</v>
      </c>
      <c r="E289" s="123">
        <f>Inputs!E45*Inputs!E404</f>
        <v>0</v>
      </c>
      <c r="F289" s="123">
        <f>Inputs!F45*Inputs!F404</f>
        <v>0</v>
      </c>
      <c r="G289" s="123">
        <f>Inputs!G45*Inputs!G404</f>
        <v>0</v>
      </c>
      <c r="H289" s="123">
        <f>Inputs!H45*Inputs!H404</f>
        <v>0</v>
      </c>
      <c r="I289" s="123">
        <f>Inputs!I45*Inputs!I404</f>
        <v>0</v>
      </c>
      <c r="J289" s="123">
        <f>Inputs!J45*Inputs!J404</f>
        <v>0</v>
      </c>
    </row>
    <row r="290" spans="1:10" outlineLevel="1" x14ac:dyDescent="0.35">
      <c r="A290" s="140"/>
      <c r="B290" s="159"/>
      <c r="C290" s="157" t="s">
        <v>60</v>
      </c>
      <c r="E290" s="123">
        <f>Inputs!E46*Inputs!E405</f>
        <v>0</v>
      </c>
      <c r="F290" s="123">
        <f>Inputs!F46*Inputs!F405</f>
        <v>0</v>
      </c>
      <c r="G290" s="123">
        <f>Inputs!G46*Inputs!G405</f>
        <v>0</v>
      </c>
      <c r="H290" s="123">
        <f>Inputs!H46*Inputs!H405</f>
        <v>0</v>
      </c>
      <c r="I290" s="123">
        <f>Inputs!I46*Inputs!I405</f>
        <v>0</v>
      </c>
      <c r="J290" s="123">
        <f>Inputs!J46*Inputs!J405</f>
        <v>0</v>
      </c>
    </row>
    <row r="291" spans="1:10" outlineLevel="1" x14ac:dyDescent="0.35">
      <c r="A291" s="140"/>
      <c r="B291" s="159"/>
      <c r="C291" s="157" t="s">
        <v>62</v>
      </c>
      <c r="E291" s="123">
        <f>Inputs!E47*Inputs!E405</f>
        <v>0</v>
      </c>
      <c r="F291" s="123">
        <f>Inputs!F47*Inputs!F405</f>
        <v>0</v>
      </c>
      <c r="G291" s="123">
        <f>Inputs!G47*Inputs!G405</f>
        <v>0</v>
      </c>
      <c r="H291" s="123">
        <f>Inputs!H47*Inputs!H405</f>
        <v>0</v>
      </c>
      <c r="I291" s="123">
        <f>Inputs!I47*Inputs!I405</f>
        <v>0</v>
      </c>
      <c r="J291" s="123">
        <f>Inputs!J47*Inputs!J405</f>
        <v>0</v>
      </c>
    </row>
    <row r="292" spans="1:10" outlineLevel="1" x14ac:dyDescent="0.35">
      <c r="A292" s="140"/>
      <c r="B292" s="159"/>
      <c r="C292" s="157" t="s">
        <v>63</v>
      </c>
      <c r="E292" s="123">
        <f>Inputs!E48*Inputs!E405</f>
        <v>0</v>
      </c>
      <c r="F292" s="123">
        <f>Inputs!F48*Inputs!F405</f>
        <v>0</v>
      </c>
      <c r="G292" s="123">
        <f>Inputs!G48*Inputs!G405</f>
        <v>0</v>
      </c>
      <c r="H292" s="123">
        <f>Inputs!H48*Inputs!H405</f>
        <v>0</v>
      </c>
      <c r="I292" s="123">
        <f>Inputs!I48*Inputs!I405</f>
        <v>0</v>
      </c>
      <c r="J292" s="123">
        <f>Inputs!J48*Inputs!J405</f>
        <v>0</v>
      </c>
    </row>
    <row r="293" spans="1:10" outlineLevel="1" x14ac:dyDescent="0.35">
      <c r="A293" s="140"/>
      <c r="B293" s="159"/>
      <c r="C293" s="157" t="s">
        <v>64</v>
      </c>
      <c r="E293" s="123">
        <f>Inputs!E49*Inputs!E406</f>
        <v>0</v>
      </c>
      <c r="F293" s="123">
        <f>Inputs!F49*Inputs!F406</f>
        <v>0</v>
      </c>
      <c r="G293" s="123">
        <f>Inputs!G49*Inputs!G406</f>
        <v>0</v>
      </c>
      <c r="H293" s="123">
        <f>Inputs!H49*Inputs!H406</f>
        <v>0</v>
      </c>
      <c r="I293" s="123">
        <f>Inputs!I49*Inputs!I406</f>
        <v>0</v>
      </c>
      <c r="J293" s="123">
        <f>Inputs!J49*Inputs!J406</f>
        <v>0</v>
      </c>
    </row>
    <row r="294" spans="1:10" outlineLevel="1" x14ac:dyDescent="0.35">
      <c r="A294" s="140"/>
      <c r="B294" s="159"/>
      <c r="C294" s="157" t="s">
        <v>66</v>
      </c>
      <c r="E294" s="123">
        <f>Inputs!E50*Inputs!E406</f>
        <v>0</v>
      </c>
      <c r="F294" s="123">
        <f>Inputs!F50*Inputs!F406</f>
        <v>0</v>
      </c>
      <c r="G294" s="123">
        <f>Inputs!G50*Inputs!G406</f>
        <v>0</v>
      </c>
      <c r="H294" s="123">
        <f>Inputs!H50*Inputs!H406</f>
        <v>0</v>
      </c>
      <c r="I294" s="123">
        <f>Inputs!I50*Inputs!I406</f>
        <v>0</v>
      </c>
      <c r="J294" s="123">
        <f>Inputs!J50*Inputs!J406</f>
        <v>0</v>
      </c>
    </row>
    <row r="295" spans="1:10" outlineLevel="1" x14ac:dyDescent="0.35">
      <c r="A295" s="140"/>
      <c r="B295" s="159"/>
      <c r="C295" s="157" t="s">
        <v>67</v>
      </c>
      <c r="E295" s="123">
        <f>Inputs!E51*Inputs!E406</f>
        <v>0</v>
      </c>
      <c r="F295" s="123">
        <f>Inputs!F51*Inputs!F406</f>
        <v>0</v>
      </c>
      <c r="G295" s="123">
        <f>Inputs!G51*Inputs!G406</f>
        <v>0</v>
      </c>
      <c r="H295" s="123">
        <f>Inputs!H51*Inputs!H406</f>
        <v>0</v>
      </c>
      <c r="I295" s="123">
        <f>Inputs!I51*Inputs!I406</f>
        <v>0</v>
      </c>
      <c r="J295" s="123">
        <f>Inputs!J51*Inputs!J406</f>
        <v>0</v>
      </c>
    </row>
    <row r="296" spans="1:10" outlineLevel="1" x14ac:dyDescent="0.35">
      <c r="A296" s="140"/>
      <c r="B296" s="159" t="s">
        <v>237</v>
      </c>
      <c r="C296" s="157" t="s">
        <v>68</v>
      </c>
      <c r="E296" s="123">
        <f>Inputs!E52*Inputs!E407</f>
        <v>0</v>
      </c>
      <c r="F296" s="123">
        <f>Inputs!F52*Inputs!F407</f>
        <v>0</v>
      </c>
      <c r="G296" s="123">
        <f>Inputs!G52*Inputs!G407</f>
        <v>0</v>
      </c>
      <c r="H296" s="123">
        <f>Inputs!H52*Inputs!H407</f>
        <v>0</v>
      </c>
      <c r="I296" s="123">
        <f>Inputs!I52*Inputs!I407</f>
        <v>0</v>
      </c>
      <c r="J296" s="123">
        <f>Inputs!J52*Inputs!J407</f>
        <v>0</v>
      </c>
    </row>
    <row r="297" spans="1:10" outlineLevel="1" x14ac:dyDescent="0.35">
      <c r="A297" s="140"/>
      <c r="B297" s="159"/>
      <c r="C297" s="157" t="s">
        <v>70</v>
      </c>
      <c r="E297" s="123">
        <f>Inputs!E53*Inputs!E407</f>
        <v>0</v>
      </c>
      <c r="F297" s="123">
        <f>Inputs!F53*Inputs!F407</f>
        <v>0</v>
      </c>
      <c r="G297" s="123">
        <f>Inputs!G53*Inputs!G407</f>
        <v>0</v>
      </c>
      <c r="H297" s="123">
        <f>Inputs!H53*Inputs!H407</f>
        <v>0</v>
      </c>
      <c r="I297" s="123">
        <f>Inputs!I53*Inputs!I407</f>
        <v>0</v>
      </c>
      <c r="J297" s="123">
        <f>Inputs!J53*Inputs!J407</f>
        <v>0</v>
      </c>
    </row>
    <row r="298" spans="1:10" outlineLevel="1" x14ac:dyDescent="0.35">
      <c r="A298" s="140"/>
      <c r="B298" s="159"/>
      <c r="C298" s="157" t="s">
        <v>71</v>
      </c>
      <c r="E298" s="123">
        <f>Inputs!E54*Inputs!E407</f>
        <v>0</v>
      </c>
      <c r="F298" s="123">
        <f>Inputs!F54*Inputs!F407</f>
        <v>0</v>
      </c>
      <c r="G298" s="123">
        <f>Inputs!G54*Inputs!G407</f>
        <v>0</v>
      </c>
      <c r="H298" s="123">
        <f>Inputs!H54*Inputs!H407</f>
        <v>0</v>
      </c>
      <c r="I298" s="123">
        <f>Inputs!I54*Inputs!I407</f>
        <v>0</v>
      </c>
      <c r="J298" s="123">
        <f>Inputs!J54*Inputs!J407</f>
        <v>0</v>
      </c>
    </row>
    <row r="299" spans="1:10" outlineLevel="1" x14ac:dyDescent="0.35">
      <c r="A299" s="140"/>
      <c r="B299" s="159"/>
      <c r="C299" s="157" t="s">
        <v>72</v>
      </c>
      <c r="E299" s="123">
        <f>Inputs!E55*Inputs!E408</f>
        <v>0</v>
      </c>
      <c r="F299" s="123">
        <f>Inputs!F55*Inputs!F408</f>
        <v>0</v>
      </c>
      <c r="G299" s="123">
        <f>Inputs!G55*Inputs!G408</f>
        <v>0</v>
      </c>
      <c r="H299" s="123">
        <f>Inputs!H55*Inputs!H408</f>
        <v>0</v>
      </c>
      <c r="I299" s="123">
        <f>Inputs!I55*Inputs!I408</f>
        <v>0</v>
      </c>
      <c r="J299" s="123">
        <f>Inputs!J55*Inputs!J408</f>
        <v>0</v>
      </c>
    </row>
    <row r="300" spans="1:10" outlineLevel="1" x14ac:dyDescent="0.35">
      <c r="A300" s="140"/>
      <c r="B300" s="159"/>
      <c r="C300" s="157" t="s">
        <v>74</v>
      </c>
      <c r="E300" s="123">
        <f>Inputs!E56*Inputs!E408</f>
        <v>0</v>
      </c>
      <c r="F300" s="123">
        <f>Inputs!F56*Inputs!F408</f>
        <v>0</v>
      </c>
      <c r="G300" s="123">
        <f>Inputs!G56*Inputs!G408</f>
        <v>0</v>
      </c>
      <c r="H300" s="123">
        <f>Inputs!H56*Inputs!H408</f>
        <v>0</v>
      </c>
      <c r="I300" s="123">
        <f>Inputs!I56*Inputs!I408</f>
        <v>0</v>
      </c>
      <c r="J300" s="123">
        <f>Inputs!J56*Inputs!J408</f>
        <v>0</v>
      </c>
    </row>
    <row r="301" spans="1:10" outlineLevel="1" x14ac:dyDescent="0.35">
      <c r="A301" s="140"/>
      <c r="B301" s="159"/>
      <c r="C301" s="157" t="s">
        <v>75</v>
      </c>
      <c r="E301" s="123">
        <f>Inputs!E57*Inputs!E408</f>
        <v>0</v>
      </c>
      <c r="F301" s="123">
        <f>Inputs!F57*Inputs!F408</f>
        <v>0</v>
      </c>
      <c r="G301" s="123">
        <f>Inputs!G57*Inputs!G408</f>
        <v>0</v>
      </c>
      <c r="H301" s="123">
        <f>Inputs!H57*Inputs!H408</f>
        <v>0</v>
      </c>
      <c r="I301" s="123">
        <f>Inputs!I57*Inputs!I408</f>
        <v>0</v>
      </c>
      <c r="J301" s="123">
        <f>Inputs!J57*Inputs!J408</f>
        <v>0</v>
      </c>
    </row>
    <row r="302" spans="1:10" ht="15" outlineLevel="1" thickBot="1" x14ac:dyDescent="0.4">
      <c r="A302" s="140"/>
      <c r="B302" s="160"/>
      <c r="C302" s="170" t="s">
        <v>76</v>
      </c>
      <c r="E302" s="147">
        <f>SUM(E289:E301)</f>
        <v>0</v>
      </c>
      <c r="F302" s="147">
        <f t="shared" ref="F302:J302" si="46">SUM(F289:F301)</f>
        <v>0</v>
      </c>
      <c r="G302" s="147">
        <f t="shared" si="46"/>
        <v>0</v>
      </c>
      <c r="H302" s="147">
        <f t="shared" si="46"/>
        <v>0</v>
      </c>
      <c r="I302" s="147">
        <f t="shared" si="46"/>
        <v>0</v>
      </c>
      <c r="J302" s="147">
        <f t="shared" si="46"/>
        <v>0</v>
      </c>
    </row>
    <row r="303" spans="1:10" outlineLevel="1" x14ac:dyDescent="0.35">
      <c r="A303" s="140"/>
      <c r="B303" s="160"/>
      <c r="C303" s="157"/>
      <c r="E303" s="1"/>
      <c r="F303" s="1"/>
      <c r="G303" s="1"/>
      <c r="H303" s="1"/>
      <c r="I303" s="1"/>
      <c r="J303" s="1"/>
    </row>
    <row r="304" spans="1:10" outlineLevel="1" x14ac:dyDescent="0.35">
      <c r="A304" s="140"/>
      <c r="B304" s="164" t="s">
        <v>463</v>
      </c>
      <c r="C304" s="171"/>
      <c r="E304" s="172">
        <f t="shared" ref="E304:J304" si="47">E302-E286</f>
        <v>-150569.90257841727</v>
      </c>
      <c r="F304" s="172">
        <f t="shared" si="47"/>
        <v>-156419.99625837372</v>
      </c>
      <c r="G304" s="172">
        <f t="shared" si="47"/>
        <v>-205055.22860175816</v>
      </c>
      <c r="H304" s="172">
        <f t="shared" si="47"/>
        <v>-371842.92999253172</v>
      </c>
      <c r="I304" s="172">
        <f t="shared" si="47"/>
        <v>-341989.3328512772</v>
      </c>
      <c r="J304" s="172">
        <f t="shared" si="47"/>
        <v>-306296.57532970171</v>
      </c>
    </row>
    <row r="305" spans="1:18" outlineLevel="1" x14ac:dyDescent="0.35">
      <c r="A305" s="140"/>
      <c r="B305" s="164" t="s">
        <v>447</v>
      </c>
      <c r="C305" s="171"/>
      <c r="D305" s="97"/>
      <c r="E305" s="172">
        <f>E304*E$8</f>
        <v>35.743640508803523</v>
      </c>
      <c r="F305" s="172">
        <f t="shared" ref="F305:J305" si="48">F304*F$8</f>
        <v>37.1323884714336</v>
      </c>
      <c r="G305" s="172">
        <f t="shared" si="48"/>
        <v>48.677858257725738</v>
      </c>
      <c r="H305" s="172">
        <f t="shared" si="48"/>
        <v>88.271426014048487</v>
      </c>
      <c r="I305" s="172">
        <f t="shared" si="48"/>
        <v>81.184510064455509</v>
      </c>
      <c r="J305" s="172">
        <f t="shared" si="48"/>
        <v>72.711441597437982</v>
      </c>
      <c r="L305" s="97"/>
    </row>
    <row r="306" spans="1:18" ht="15" outlineLevel="1" thickBot="1" x14ac:dyDescent="0.4">
      <c r="A306" s="140"/>
      <c r="B306" s="164" t="s">
        <v>464</v>
      </c>
      <c r="C306" s="171"/>
      <c r="D306" s="97" t="s">
        <v>49</v>
      </c>
      <c r="E306" s="147">
        <f>SUM(E304,E305)</f>
        <v>-150534.15893790848</v>
      </c>
      <c r="F306" s="147">
        <f t="shared" ref="F306:J306" si="49">SUM(F304,F305)</f>
        <v>-156382.8638699023</v>
      </c>
      <c r="G306" s="147">
        <f t="shared" si="49"/>
        <v>-205006.55074350044</v>
      </c>
      <c r="H306" s="147">
        <f t="shared" si="49"/>
        <v>-371754.6585665177</v>
      </c>
      <c r="I306" s="147">
        <f t="shared" si="49"/>
        <v>-341908.14834121277</v>
      </c>
      <c r="J306" s="147">
        <f t="shared" si="49"/>
        <v>-306223.86388810427</v>
      </c>
      <c r="L306" s="97" t="s">
        <v>181</v>
      </c>
    </row>
    <row r="307" spans="1:18" outlineLevel="1" x14ac:dyDescent="0.35">
      <c r="A307" s="140"/>
      <c r="B307" s="164"/>
      <c r="C307" s="171"/>
      <c r="D307" s="97"/>
      <c r="E307" s="172"/>
      <c r="F307" s="172"/>
      <c r="G307" s="172"/>
      <c r="H307" s="172"/>
      <c r="I307" s="172"/>
      <c r="J307" s="172"/>
      <c r="L307" s="97"/>
    </row>
    <row r="308" spans="1:18" outlineLevel="1" x14ac:dyDescent="0.35">
      <c r="A308" s="140"/>
      <c r="B308" s="164" t="s">
        <v>338</v>
      </c>
      <c r="C308" s="171"/>
      <c r="D308" s="97"/>
      <c r="E308" s="172">
        <f>E306*(E$7-1)</f>
        <v>-31005.656502626374</v>
      </c>
      <c r="F308" s="172">
        <f t="shared" ref="F308:J308" si="50">F306*(F$7-1)</f>
        <v>-29496.481096659161</v>
      </c>
      <c r="G308" s="172">
        <f t="shared" si="50"/>
        <v>-30723.632369453426</v>
      </c>
      <c r="H308" s="172">
        <f t="shared" si="50"/>
        <v>-38404.870300871466</v>
      </c>
      <c r="I308" s="172">
        <f t="shared" si="50"/>
        <v>-21336.593366833276</v>
      </c>
      <c r="J308" s="172">
        <f t="shared" si="50"/>
        <v>-6476.6347212334058</v>
      </c>
      <c r="L308" s="97" t="s">
        <v>306</v>
      </c>
    </row>
    <row r="309" spans="1:18" ht="15" outlineLevel="1" thickBot="1" x14ac:dyDescent="0.4">
      <c r="A309" s="140"/>
      <c r="B309" s="146" t="s">
        <v>238</v>
      </c>
      <c r="C309" s="171"/>
      <c r="D309" s="97"/>
      <c r="E309" s="147">
        <f>SUM(E306,E308)</f>
        <v>-181539.81544053485</v>
      </c>
      <c r="F309" s="147">
        <f t="shared" ref="F309:J309" si="51">SUM(F306,F308)</f>
        <v>-185879.34496656148</v>
      </c>
      <c r="G309" s="147">
        <f t="shared" si="51"/>
        <v>-235730.18311295388</v>
      </c>
      <c r="H309" s="147">
        <f t="shared" si="51"/>
        <v>-410159.52886738919</v>
      </c>
      <c r="I309" s="147">
        <f t="shared" si="51"/>
        <v>-363244.74170804606</v>
      </c>
      <c r="J309" s="147">
        <f t="shared" si="51"/>
        <v>-312700.49860933766</v>
      </c>
      <c r="K309" s="147">
        <f t="shared" ref="K309" si="52">SUM(E309:J309)</f>
        <v>-1689254.112704823</v>
      </c>
      <c r="L309" s="97"/>
    </row>
    <row r="310" spans="1:18" ht="15" thickBot="1" x14ac:dyDescent="0.4">
      <c r="A310" s="140"/>
    </row>
    <row r="311" spans="1:18" s="138" customFormat="1" ht="15" customHeight="1" thickBot="1" x14ac:dyDescent="0.35">
      <c r="A311" s="17" t="s">
        <v>177</v>
      </c>
      <c r="B311" s="135" t="s">
        <v>109</v>
      </c>
      <c r="C311" s="136"/>
      <c r="D311" s="136"/>
      <c r="E311" s="136"/>
      <c r="F311" s="136"/>
      <c r="G311" s="136"/>
      <c r="H311" s="136"/>
      <c r="I311" s="136"/>
      <c r="J311" s="137"/>
      <c r="P311" s="139"/>
      <c r="Q311" s="139"/>
      <c r="R311" s="139"/>
    </row>
    <row r="312" spans="1:18" outlineLevel="1" x14ac:dyDescent="0.35">
      <c r="A312" s="140"/>
    </row>
    <row r="313" spans="1:18" s="138" customFormat="1" ht="14.5" customHeight="1" outlineLevel="1" x14ac:dyDescent="0.35">
      <c r="A313" s="140"/>
      <c r="B313" s="144" t="s">
        <v>239</v>
      </c>
      <c r="C313" s="151"/>
      <c r="D313" s="97"/>
      <c r="E313"/>
      <c r="F313"/>
      <c r="G313"/>
      <c r="H313"/>
      <c r="I313"/>
      <c r="J313"/>
      <c r="K313" s="145"/>
      <c r="L313"/>
      <c r="P313" s="139"/>
      <c r="Q313" s="139"/>
      <c r="R313" s="139"/>
    </row>
    <row r="314" spans="1:18" s="138" customFormat="1" ht="14.5" customHeight="1" outlineLevel="1" x14ac:dyDescent="0.35">
      <c r="A314" s="140"/>
      <c r="B314" s="144" t="s">
        <v>240</v>
      </c>
      <c r="C314" s="151"/>
      <c r="D314" s="97"/>
      <c r="E314" s="152" t="s">
        <v>327</v>
      </c>
      <c r="F314" s="152"/>
      <c r="G314" s="152"/>
      <c r="H314" s="152"/>
      <c r="I314" s="152"/>
      <c r="J314" s="152"/>
      <c r="K314" s="145"/>
      <c r="L314"/>
      <c r="P314" s="139"/>
      <c r="Q314" s="139"/>
      <c r="R314" s="139"/>
    </row>
    <row r="315" spans="1:18" outlineLevel="1" x14ac:dyDescent="0.35">
      <c r="A315" s="140"/>
      <c r="L315" s="138"/>
    </row>
    <row r="316" spans="1:18" s="138" customFormat="1" ht="13" customHeight="1" outlineLevel="1" x14ac:dyDescent="0.35">
      <c r="A316" s="140"/>
      <c r="B316" s="164" t="s">
        <v>463</v>
      </c>
      <c r="C316" s="97"/>
      <c r="E316"/>
      <c r="F316"/>
      <c r="G316"/>
      <c r="H316"/>
      <c r="I316"/>
      <c r="J316"/>
      <c r="K316"/>
      <c r="P316" s="139"/>
      <c r="Q316" s="139"/>
      <c r="R316" s="139"/>
    </row>
    <row r="317" spans="1:18" s="138" customFormat="1" ht="13" customHeight="1" outlineLevel="1" x14ac:dyDescent="0.35">
      <c r="A317" s="140"/>
      <c r="B317" s="164" t="s">
        <v>447</v>
      </c>
      <c r="C317" s="97"/>
      <c r="D317" s="97"/>
      <c r="E317"/>
      <c r="F317"/>
      <c r="G317"/>
      <c r="H317"/>
      <c r="I317"/>
      <c r="J317"/>
      <c r="K317"/>
      <c r="L317" s="97"/>
      <c r="P317" s="139"/>
      <c r="Q317" s="139"/>
      <c r="R317" s="139"/>
    </row>
    <row r="318" spans="1:18" s="138" customFormat="1" ht="13" customHeight="1" outlineLevel="1" x14ac:dyDescent="0.35">
      <c r="A318" s="140"/>
      <c r="B318" s="164" t="s">
        <v>464</v>
      </c>
      <c r="C318" s="97"/>
      <c r="D318" s="97" t="s">
        <v>49</v>
      </c>
      <c r="E318"/>
      <c r="F318"/>
      <c r="G318"/>
      <c r="H318"/>
      <c r="I318"/>
      <c r="J318"/>
      <c r="K318"/>
      <c r="L318" s="97" t="s">
        <v>302</v>
      </c>
      <c r="P318" s="139"/>
      <c r="Q318" s="139"/>
      <c r="R318" s="139"/>
    </row>
    <row r="319" spans="1:18" s="138" customFormat="1" ht="13" customHeight="1" outlineLevel="1" x14ac:dyDescent="0.35">
      <c r="A319" s="140"/>
      <c r="B319" s="164"/>
      <c r="C319" s="97"/>
      <c r="D319" s="97"/>
      <c r="E319"/>
      <c r="F319"/>
      <c r="G319"/>
      <c r="H319"/>
      <c r="I319"/>
      <c r="J319"/>
      <c r="K319"/>
      <c r="L319" s="97"/>
      <c r="P319" s="139"/>
      <c r="Q319" s="139"/>
      <c r="R319" s="139"/>
    </row>
    <row r="320" spans="1:18" s="138" customFormat="1" ht="13" customHeight="1" outlineLevel="1" x14ac:dyDescent="0.35">
      <c r="A320" s="140"/>
      <c r="B320" s="164" t="s">
        <v>338</v>
      </c>
      <c r="C320" s="97"/>
      <c r="D320" s="97"/>
      <c r="E320"/>
      <c r="F320"/>
      <c r="G320"/>
      <c r="H320"/>
      <c r="I320"/>
      <c r="J320"/>
      <c r="K320"/>
      <c r="L320" s="97" t="s">
        <v>309</v>
      </c>
      <c r="P320" s="139"/>
      <c r="Q320" s="139"/>
      <c r="R320" s="139"/>
    </row>
    <row r="321" spans="1:18" s="138" customFormat="1" ht="13" customHeight="1" outlineLevel="1" x14ac:dyDescent="0.35">
      <c r="A321" s="140"/>
      <c r="B321" s="146" t="s">
        <v>241</v>
      </c>
      <c r="C321" s="97"/>
      <c r="D321" s="97"/>
      <c r="E321"/>
      <c r="F321"/>
      <c r="G321"/>
      <c r="H321"/>
      <c r="I321"/>
      <c r="J321"/>
      <c r="K321"/>
      <c r="L321" s="97"/>
      <c r="P321" s="139"/>
      <c r="Q321" s="139"/>
      <c r="R321" s="139"/>
    </row>
    <row r="322" spans="1:18" ht="15" thickBot="1" x14ac:dyDescent="0.4">
      <c r="A322" s="140"/>
      <c r="L322" s="138"/>
    </row>
    <row r="323" spans="1:18" s="138" customFormat="1" ht="15" customHeight="1" thickBot="1" x14ac:dyDescent="0.35">
      <c r="A323" s="133" t="s">
        <v>177</v>
      </c>
      <c r="B323" s="135" t="s">
        <v>423</v>
      </c>
      <c r="C323" s="136"/>
      <c r="D323" s="136"/>
      <c r="E323" s="136"/>
      <c r="F323" s="136"/>
      <c r="G323" s="136"/>
      <c r="H323" s="136"/>
      <c r="I323" s="136"/>
      <c r="J323" s="137"/>
      <c r="L323" s="139"/>
      <c r="P323" s="139"/>
      <c r="Q323" s="139"/>
      <c r="R323" s="139"/>
    </row>
    <row r="324" spans="1:18" outlineLevel="1" x14ac:dyDescent="0.35">
      <c r="A324" s="140"/>
    </row>
    <row r="325" spans="1:18" outlineLevel="1" x14ac:dyDescent="0.35">
      <c r="A325" s="140"/>
      <c r="B325" s="176" t="s">
        <v>242</v>
      </c>
    </row>
    <row r="326" spans="1:18" s="138" customFormat="1" ht="14.5" customHeight="1" outlineLevel="1" x14ac:dyDescent="0.35">
      <c r="A326" s="140"/>
      <c r="B326" s="144" t="s">
        <v>243</v>
      </c>
      <c r="C326" s="151"/>
      <c r="D326" s="97"/>
      <c r="E326" s="177" t="s">
        <v>244</v>
      </c>
      <c r="F326" s="177"/>
      <c r="G326" s="177"/>
      <c r="H326" s="177"/>
      <c r="I326" s="177"/>
      <c r="J326" s="178"/>
      <c r="K326" s="145"/>
      <c r="P326" s="139"/>
      <c r="Q326" s="139"/>
      <c r="R326" s="139"/>
    </row>
    <row r="327" spans="1:18" s="138" customFormat="1" ht="14.5" customHeight="1" outlineLevel="1" x14ac:dyDescent="0.35">
      <c r="A327" s="140"/>
      <c r="B327" s="144" t="s">
        <v>245</v>
      </c>
      <c r="C327" s="151"/>
      <c r="D327" s="97"/>
      <c r="E327" s="97"/>
      <c r="F327" s="97"/>
      <c r="G327" s="97"/>
      <c r="H327" s="97"/>
      <c r="I327" s="97"/>
      <c r="J327" s="97"/>
      <c r="K327" s="145"/>
      <c r="P327" s="139"/>
      <c r="Q327" s="139"/>
      <c r="R327" s="139"/>
    </row>
    <row r="328" spans="1:18" outlineLevel="1" x14ac:dyDescent="0.35">
      <c r="A328" s="140"/>
      <c r="E328" s="178"/>
      <c r="F328" s="178"/>
      <c r="G328" s="178"/>
      <c r="H328" s="178"/>
      <c r="I328" s="178"/>
      <c r="J328" s="178"/>
      <c r="K328" s="145"/>
      <c r="L328" s="138"/>
    </row>
    <row r="329" spans="1:18" s="138" customFormat="1" ht="13" customHeight="1" outlineLevel="1" x14ac:dyDescent="0.35">
      <c r="A329" s="140"/>
      <c r="B329" s="164" t="s">
        <v>463</v>
      </c>
      <c r="C329" s="97"/>
      <c r="E329" s="97"/>
      <c r="F329" s="97"/>
      <c r="G329" s="97"/>
      <c r="H329" s="97"/>
      <c r="I329" s="97"/>
      <c r="J329" s="97"/>
      <c r="K329" s="155"/>
      <c r="P329" s="139"/>
      <c r="Q329" s="139"/>
      <c r="R329" s="139"/>
    </row>
    <row r="330" spans="1:18" s="138" customFormat="1" ht="13" customHeight="1" outlineLevel="1" x14ac:dyDescent="0.35">
      <c r="A330" s="140"/>
      <c r="B330" s="164" t="s">
        <v>447</v>
      </c>
      <c r="C330" s="97"/>
      <c r="D330" s="97"/>
      <c r="E330" s="97"/>
      <c r="F330" s="97"/>
      <c r="G330" s="97"/>
      <c r="H330" s="97"/>
      <c r="I330" s="97"/>
      <c r="J330" s="97"/>
      <c r="K330" s="155"/>
      <c r="L330" s="97"/>
      <c r="P330" s="139"/>
      <c r="Q330" s="139"/>
      <c r="R330" s="139"/>
    </row>
    <row r="331" spans="1:18" s="138" customFormat="1" ht="13" customHeight="1" outlineLevel="1" x14ac:dyDescent="0.35">
      <c r="A331" s="140"/>
      <c r="B331" s="164" t="s">
        <v>464</v>
      </c>
      <c r="C331" s="97"/>
      <c r="D331" s="97" t="s">
        <v>49</v>
      </c>
      <c r="E331" s="97"/>
      <c r="F331" s="97"/>
      <c r="G331" s="97"/>
      <c r="H331" s="97"/>
      <c r="I331" s="97"/>
      <c r="J331" s="97"/>
      <c r="K331" s="155"/>
      <c r="L331" s="97" t="s">
        <v>181</v>
      </c>
      <c r="P331" s="139"/>
      <c r="Q331" s="139"/>
      <c r="R331" s="139"/>
    </row>
    <row r="332" spans="1:18" s="138" customFormat="1" ht="13" customHeight="1" outlineLevel="1" x14ac:dyDescent="0.35">
      <c r="A332" s="140"/>
      <c r="B332" s="164"/>
      <c r="C332" s="97"/>
      <c r="D332" s="97"/>
      <c r="E332" s="97"/>
      <c r="F332" s="97"/>
      <c r="G332" s="97"/>
      <c r="H332" s="97"/>
      <c r="I332" s="97"/>
      <c r="J332" s="97"/>
      <c r="K332" s="155"/>
      <c r="L332" s="97"/>
      <c r="M332" s="138" t="s">
        <v>247</v>
      </c>
      <c r="P332" s="139"/>
      <c r="Q332" s="139"/>
      <c r="R332" s="139"/>
    </row>
    <row r="333" spans="1:18" s="138" customFormat="1" ht="13" customHeight="1" outlineLevel="1" x14ac:dyDescent="0.35">
      <c r="A333" s="140"/>
      <c r="B333" s="164" t="s">
        <v>338</v>
      </c>
      <c r="C333" s="97"/>
      <c r="D333" s="97"/>
      <c r="E333" s="97"/>
      <c r="F333" s="97"/>
      <c r="G333" s="97"/>
      <c r="H333" s="97"/>
      <c r="I333" s="97"/>
      <c r="J333" s="97"/>
      <c r="K333" s="155"/>
      <c r="L333" s="97" t="s">
        <v>306</v>
      </c>
      <c r="P333" s="139"/>
      <c r="Q333" s="139"/>
      <c r="R333" s="139"/>
    </row>
    <row r="334" spans="1:18" s="138" customFormat="1" ht="13" customHeight="1" outlineLevel="1" x14ac:dyDescent="0.35">
      <c r="A334" s="140"/>
      <c r="B334" s="146" t="s">
        <v>246</v>
      </c>
      <c r="C334" s="97"/>
      <c r="D334" s="97"/>
      <c r="E334" s="97"/>
      <c r="F334" s="97"/>
      <c r="G334" s="97"/>
      <c r="H334" s="97"/>
      <c r="I334" s="97"/>
      <c r="J334" s="97"/>
      <c r="K334" s="155"/>
      <c r="L334" s="97"/>
      <c r="P334" s="139"/>
      <c r="Q334" s="139"/>
      <c r="R334" s="139"/>
    </row>
    <row r="335" spans="1:18" ht="15" thickBot="1" x14ac:dyDescent="0.4">
      <c r="A335" s="140"/>
    </row>
    <row r="336" spans="1:18" s="138" customFormat="1" ht="15" customHeight="1" thickBot="1" x14ac:dyDescent="0.35">
      <c r="A336" s="133" t="s">
        <v>177</v>
      </c>
      <c r="B336" s="135" t="s">
        <v>248</v>
      </c>
      <c r="C336" s="136"/>
      <c r="D336" s="136"/>
      <c r="E336" s="136"/>
      <c r="F336" s="136"/>
      <c r="G336" s="136"/>
      <c r="H336" s="136"/>
      <c r="I336" s="136"/>
      <c r="J336" s="137"/>
      <c r="L336" s="139"/>
      <c r="P336" s="139"/>
      <c r="Q336" s="139"/>
      <c r="R336" s="139"/>
    </row>
    <row r="337" spans="1:18" outlineLevel="1" x14ac:dyDescent="0.35">
      <c r="A337" s="140"/>
    </row>
    <row r="338" spans="1:18" outlineLevel="1" x14ac:dyDescent="0.35">
      <c r="A338" s="140"/>
      <c r="B338" s="176" t="s">
        <v>242</v>
      </c>
    </row>
    <row r="339" spans="1:18" outlineLevel="1" x14ac:dyDescent="0.35">
      <c r="A339" s="140"/>
      <c r="B339" s="228" t="s">
        <v>373</v>
      </c>
    </row>
    <row r="340" spans="1:18" s="138" customFormat="1" ht="14.5" customHeight="1" outlineLevel="1" x14ac:dyDescent="0.35">
      <c r="A340" s="140"/>
      <c r="B340" s="144" t="s">
        <v>243</v>
      </c>
      <c r="C340" s="151"/>
      <c r="D340" s="97"/>
      <c r="E340" s="177" t="s">
        <v>249</v>
      </c>
      <c r="F340" s="177"/>
      <c r="G340" s="177"/>
      <c r="H340" s="177"/>
      <c r="I340" s="177"/>
      <c r="J340" s="177"/>
      <c r="K340" s="145"/>
      <c r="P340" s="139"/>
      <c r="Q340" s="139"/>
      <c r="R340" s="139"/>
    </row>
    <row r="341" spans="1:18" s="138" customFormat="1" ht="14.5" customHeight="1" outlineLevel="1" x14ac:dyDescent="0.35">
      <c r="A341" s="140"/>
      <c r="B341" s="144" t="s">
        <v>245</v>
      </c>
      <c r="C341" s="151"/>
      <c r="D341" s="97"/>
      <c r="E341" s="97"/>
      <c r="F341" s="97"/>
      <c r="G341" s="97"/>
      <c r="H341" s="97"/>
      <c r="I341" s="97"/>
      <c r="J341" s="97"/>
      <c r="K341" s="145"/>
      <c r="P341" s="139"/>
      <c r="Q341" s="139"/>
      <c r="R341" s="139"/>
    </row>
    <row r="342" spans="1:18" outlineLevel="1" x14ac:dyDescent="0.35">
      <c r="A342" s="140"/>
      <c r="K342" s="145"/>
      <c r="L342" s="138"/>
    </row>
    <row r="343" spans="1:18" s="138" customFormat="1" ht="13" customHeight="1" outlineLevel="1" x14ac:dyDescent="0.35">
      <c r="A343" s="140"/>
      <c r="B343" s="164" t="s">
        <v>463</v>
      </c>
      <c r="C343" s="97"/>
      <c r="E343" s="97"/>
      <c r="F343" s="97"/>
      <c r="G343" s="97"/>
      <c r="H343" s="97"/>
      <c r="I343" s="97"/>
      <c r="J343" s="97"/>
      <c r="K343" s="155"/>
      <c r="P343" s="139"/>
      <c r="Q343" s="139"/>
      <c r="R343" s="139"/>
    </row>
    <row r="344" spans="1:18" s="138" customFormat="1" ht="13" customHeight="1" outlineLevel="1" x14ac:dyDescent="0.35">
      <c r="A344" s="140"/>
      <c r="B344" s="164" t="s">
        <v>447</v>
      </c>
      <c r="C344" s="97"/>
      <c r="D344" s="97"/>
      <c r="E344" s="97"/>
      <c r="F344" s="97"/>
      <c r="G344" s="97"/>
      <c r="H344" s="97"/>
      <c r="I344" s="97"/>
      <c r="J344" s="97"/>
      <c r="K344" s="155"/>
      <c r="L344" s="97"/>
      <c r="P344" s="139"/>
      <c r="Q344" s="139"/>
      <c r="R344" s="139"/>
    </row>
    <row r="345" spans="1:18" s="138" customFormat="1" ht="13" customHeight="1" outlineLevel="1" x14ac:dyDescent="0.35">
      <c r="A345" s="140"/>
      <c r="B345" s="164" t="s">
        <v>464</v>
      </c>
      <c r="C345" s="97"/>
      <c r="D345" s="97" t="s">
        <v>49</v>
      </c>
      <c r="E345" s="97"/>
      <c r="F345" s="97"/>
      <c r="G345" s="97"/>
      <c r="H345" s="97"/>
      <c r="I345" s="97"/>
      <c r="J345" s="97"/>
      <c r="K345" s="155"/>
      <c r="L345" s="97" t="s">
        <v>181</v>
      </c>
      <c r="P345" s="139"/>
      <c r="Q345" s="139"/>
      <c r="R345" s="139"/>
    </row>
    <row r="346" spans="1:18" s="138" customFormat="1" ht="13" customHeight="1" outlineLevel="1" x14ac:dyDescent="0.35">
      <c r="A346" s="140"/>
      <c r="B346" s="164"/>
      <c r="C346" s="97"/>
      <c r="D346" s="97"/>
      <c r="E346" s="97"/>
      <c r="F346" s="97"/>
      <c r="G346" s="97"/>
      <c r="H346" s="97"/>
      <c r="I346" s="97"/>
      <c r="J346" s="97"/>
      <c r="K346" s="155"/>
      <c r="L346" s="97"/>
      <c r="M346" s="138" t="s">
        <v>247</v>
      </c>
      <c r="P346" s="139"/>
      <c r="Q346" s="139"/>
      <c r="R346" s="139"/>
    </row>
    <row r="347" spans="1:18" s="138" customFormat="1" ht="13" customHeight="1" outlineLevel="1" x14ac:dyDescent="0.35">
      <c r="A347" s="140"/>
      <c r="B347" s="164" t="s">
        <v>338</v>
      </c>
      <c r="C347" s="97"/>
      <c r="D347" s="97"/>
      <c r="E347" s="97"/>
      <c r="F347" s="97"/>
      <c r="G347" s="97"/>
      <c r="H347" s="97"/>
      <c r="I347" s="97"/>
      <c r="J347" s="97"/>
      <c r="K347" s="155"/>
      <c r="L347" s="97" t="s">
        <v>306</v>
      </c>
      <c r="P347" s="139"/>
      <c r="Q347" s="139"/>
      <c r="R347" s="139"/>
    </row>
    <row r="348" spans="1:18" s="138" customFormat="1" ht="13" customHeight="1" outlineLevel="1" x14ac:dyDescent="0.35">
      <c r="A348" s="140"/>
      <c r="B348" s="146" t="s">
        <v>246</v>
      </c>
      <c r="C348" s="97"/>
      <c r="D348" s="97"/>
      <c r="E348" s="97"/>
      <c r="F348" s="97"/>
      <c r="G348" s="97"/>
      <c r="H348" s="97"/>
      <c r="I348" s="97"/>
      <c r="J348" s="97"/>
      <c r="K348" s="155"/>
      <c r="L348" s="97"/>
      <c r="P348" s="139"/>
      <c r="Q348" s="139"/>
      <c r="R348" s="139"/>
    </row>
    <row r="349" spans="1:18" s="138" customFormat="1" ht="13" customHeight="1" outlineLevel="1" x14ac:dyDescent="0.35">
      <c r="A349" s="140"/>
      <c r="B349" s="146"/>
      <c r="C349" s="97"/>
      <c r="D349" s="97"/>
      <c r="E349" s="97"/>
      <c r="F349" s="97"/>
      <c r="G349" s="97"/>
      <c r="H349" s="97"/>
      <c r="I349" s="97"/>
      <c r="J349" s="97"/>
      <c r="K349" s="155"/>
      <c r="L349" s="97"/>
      <c r="P349" s="139"/>
      <c r="Q349" s="139"/>
      <c r="R349" s="139"/>
    </row>
    <row r="350" spans="1:18" s="138" customFormat="1" ht="13" customHeight="1" outlineLevel="1" x14ac:dyDescent="0.35">
      <c r="A350" s="140"/>
      <c r="B350" s="228" t="s">
        <v>374</v>
      </c>
      <c r="C350" s="97"/>
      <c r="D350" s="97"/>
      <c r="F350" s="97"/>
      <c r="G350" s="97"/>
      <c r="H350" s="97"/>
      <c r="I350" s="97"/>
      <c r="J350" s="97"/>
      <c r="K350" s="155"/>
      <c r="L350" s="97"/>
      <c r="P350" s="139"/>
      <c r="Q350" s="139"/>
      <c r="R350" s="139"/>
    </row>
    <row r="351" spans="1:18" s="138" customFormat="1" ht="13" customHeight="1" outlineLevel="1" x14ac:dyDescent="0.35">
      <c r="A351" s="140"/>
      <c r="B351" s="144" t="s">
        <v>371</v>
      </c>
      <c r="C351" s="97"/>
      <c r="D351" s="97"/>
      <c r="E351" s="97"/>
      <c r="F351" s="97"/>
      <c r="G351" s="97"/>
      <c r="H351" s="97"/>
      <c r="I351" s="97"/>
      <c r="J351" s="97"/>
      <c r="K351" s="97"/>
      <c r="P351" s="139"/>
      <c r="Q351" s="139"/>
      <c r="R351" s="139"/>
    </row>
    <row r="352" spans="1:18" s="138" customFormat="1" ht="13" customHeight="1" outlineLevel="1" x14ac:dyDescent="0.35">
      <c r="A352" s="140"/>
      <c r="B352" s="164" t="s">
        <v>447</v>
      </c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P352" s="139"/>
      <c r="Q352" s="139"/>
      <c r="R352" s="139"/>
    </row>
    <row r="353" spans="1:18" s="138" customFormat="1" ht="13" customHeight="1" outlineLevel="1" x14ac:dyDescent="0.35">
      <c r="A353" s="140"/>
      <c r="B353" s="164" t="s">
        <v>464</v>
      </c>
      <c r="C353" s="97"/>
      <c r="D353" s="97" t="s">
        <v>49</v>
      </c>
      <c r="E353" s="97"/>
      <c r="F353" s="97"/>
      <c r="G353" s="97"/>
      <c r="H353" s="97"/>
      <c r="I353" s="97"/>
      <c r="J353" s="97"/>
      <c r="K353" s="97"/>
      <c r="L353" s="97" t="s">
        <v>181</v>
      </c>
      <c r="P353" s="139"/>
      <c r="Q353" s="139"/>
      <c r="R353" s="139"/>
    </row>
    <row r="354" spans="1:18" s="138" customFormat="1" ht="13" customHeight="1" outlineLevel="1" x14ac:dyDescent="0.35">
      <c r="A354" s="140"/>
      <c r="B354" s="164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138" t="s">
        <v>247</v>
      </c>
      <c r="P354" s="139"/>
      <c r="Q354" s="139"/>
      <c r="R354" s="139"/>
    </row>
    <row r="355" spans="1:18" s="138" customFormat="1" ht="13" customHeight="1" outlineLevel="1" x14ac:dyDescent="0.35">
      <c r="A355" s="140"/>
      <c r="B355" s="164" t="s">
        <v>338</v>
      </c>
      <c r="C355" s="97"/>
      <c r="D355" s="97"/>
      <c r="E355" s="97"/>
      <c r="F355" s="97"/>
      <c r="G355" s="97"/>
      <c r="H355" s="97"/>
      <c r="I355" s="97"/>
      <c r="J355" s="97"/>
      <c r="K355" s="97"/>
      <c r="L355" s="97" t="s">
        <v>306</v>
      </c>
      <c r="P355" s="139"/>
      <c r="Q355" s="139"/>
      <c r="R355" s="139"/>
    </row>
    <row r="356" spans="1:18" s="138" customFormat="1" ht="13" customHeight="1" outlineLevel="1" x14ac:dyDescent="0.35">
      <c r="A356" s="140"/>
      <c r="B356" s="146" t="s">
        <v>372</v>
      </c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P356" s="139"/>
      <c r="Q356" s="139"/>
      <c r="R356" s="139"/>
    </row>
    <row r="357" spans="1:18" ht="15" thickBot="1" x14ac:dyDescent="0.4">
      <c r="A357" s="140"/>
    </row>
    <row r="358" spans="1:18" s="138" customFormat="1" ht="15" customHeight="1" thickBot="1" x14ac:dyDescent="0.35">
      <c r="A358" s="133" t="s">
        <v>177</v>
      </c>
      <c r="B358" s="135" t="s">
        <v>250</v>
      </c>
      <c r="C358" s="136"/>
      <c r="D358" s="136"/>
      <c r="E358" s="136"/>
      <c r="F358" s="136"/>
      <c r="G358" s="136"/>
      <c r="H358" s="136"/>
      <c r="I358" s="136"/>
      <c r="J358" s="137"/>
      <c r="L358" s="139"/>
      <c r="P358" s="139"/>
      <c r="Q358" s="139"/>
      <c r="R358" s="139"/>
    </row>
    <row r="359" spans="1:18" outlineLevel="1" x14ac:dyDescent="0.35">
      <c r="A359" s="140"/>
    </row>
    <row r="360" spans="1:18" outlineLevel="1" x14ac:dyDescent="0.35">
      <c r="A360" s="140"/>
      <c r="B360" s="176" t="s">
        <v>242</v>
      </c>
    </row>
    <row r="361" spans="1:18" s="138" customFormat="1" ht="14.5" customHeight="1" outlineLevel="1" x14ac:dyDescent="0.35">
      <c r="A361" s="140"/>
      <c r="B361" s="144" t="s">
        <v>243</v>
      </c>
      <c r="C361" s="151"/>
      <c r="D361" s="97"/>
      <c r="E361" s="177" t="s">
        <v>251</v>
      </c>
      <c r="F361" s="177"/>
      <c r="G361" s="177"/>
      <c r="H361" s="177"/>
      <c r="I361" s="177"/>
      <c r="J361" s="177"/>
      <c r="K361" s="145"/>
      <c r="P361" s="139"/>
      <c r="Q361" s="139"/>
      <c r="R361" s="139"/>
    </row>
    <row r="362" spans="1:18" s="138" customFormat="1" ht="14.5" customHeight="1" outlineLevel="1" x14ac:dyDescent="0.35">
      <c r="A362" s="140"/>
      <c r="B362" s="144" t="s">
        <v>245</v>
      </c>
      <c r="C362" s="151"/>
      <c r="D362" s="97"/>
      <c r="E362" s="97"/>
      <c r="F362" s="97"/>
      <c r="G362" s="97"/>
      <c r="H362" s="97"/>
      <c r="I362" s="97"/>
      <c r="J362" s="97"/>
      <c r="K362" s="145"/>
      <c r="P362" s="139"/>
      <c r="Q362" s="139"/>
      <c r="R362" s="139"/>
    </row>
    <row r="363" spans="1:18" outlineLevel="1" x14ac:dyDescent="0.35">
      <c r="A363" s="140"/>
      <c r="K363" s="145"/>
      <c r="L363" s="138"/>
    </row>
    <row r="364" spans="1:18" s="138" customFormat="1" ht="13" customHeight="1" outlineLevel="1" x14ac:dyDescent="0.35">
      <c r="A364" s="140"/>
      <c r="B364" s="164" t="s">
        <v>463</v>
      </c>
      <c r="C364" s="97"/>
      <c r="E364" s="97"/>
      <c r="F364" s="97"/>
      <c r="G364" s="97"/>
      <c r="H364" s="97"/>
      <c r="I364" s="97"/>
      <c r="J364" s="97"/>
      <c r="K364" s="155"/>
      <c r="P364" s="139"/>
      <c r="Q364" s="139"/>
      <c r="R364" s="139"/>
    </row>
    <row r="365" spans="1:18" s="138" customFormat="1" ht="13" customHeight="1" outlineLevel="1" x14ac:dyDescent="0.35">
      <c r="A365" s="140"/>
      <c r="B365" s="164" t="s">
        <v>447</v>
      </c>
      <c r="C365" s="97"/>
      <c r="D365" s="97"/>
      <c r="E365" s="97"/>
      <c r="F365" s="97"/>
      <c r="G365" s="97"/>
      <c r="H365" s="97"/>
      <c r="I365" s="97"/>
      <c r="J365" s="97"/>
      <c r="K365" s="155"/>
      <c r="L365" s="97"/>
      <c r="P365" s="139"/>
      <c r="Q365" s="139"/>
      <c r="R365" s="139"/>
    </row>
    <row r="366" spans="1:18" s="138" customFormat="1" ht="13" customHeight="1" outlineLevel="1" x14ac:dyDescent="0.35">
      <c r="A366" s="140"/>
      <c r="B366" s="164" t="s">
        <v>464</v>
      </c>
      <c r="C366" s="97"/>
      <c r="D366" s="97" t="s">
        <v>49</v>
      </c>
      <c r="E366" s="97"/>
      <c r="F366" s="97"/>
      <c r="G366" s="97"/>
      <c r="H366" s="97"/>
      <c r="I366" s="97"/>
      <c r="J366" s="97"/>
      <c r="K366" s="155"/>
      <c r="L366" s="97" t="s">
        <v>181</v>
      </c>
      <c r="P366" s="139"/>
      <c r="Q366" s="139"/>
      <c r="R366" s="139"/>
    </row>
    <row r="367" spans="1:18" s="138" customFormat="1" ht="13" customHeight="1" outlineLevel="1" x14ac:dyDescent="0.35">
      <c r="A367" s="140"/>
      <c r="B367" s="164"/>
      <c r="C367" s="97"/>
      <c r="D367" s="97"/>
      <c r="E367" s="97"/>
      <c r="F367" s="97"/>
      <c r="G367" s="97"/>
      <c r="H367" s="97"/>
      <c r="I367" s="97"/>
      <c r="J367" s="97"/>
      <c r="K367" s="155"/>
      <c r="L367" s="97"/>
      <c r="M367" s="138" t="s">
        <v>247</v>
      </c>
      <c r="P367" s="139"/>
      <c r="Q367" s="139"/>
      <c r="R367" s="139"/>
    </row>
    <row r="368" spans="1:18" s="138" customFormat="1" ht="13" customHeight="1" outlineLevel="1" x14ac:dyDescent="0.35">
      <c r="A368" s="140"/>
      <c r="B368" s="164" t="s">
        <v>338</v>
      </c>
      <c r="C368" s="97"/>
      <c r="D368" s="97"/>
      <c r="E368" s="97"/>
      <c r="F368" s="97"/>
      <c r="G368" s="97"/>
      <c r="H368" s="97"/>
      <c r="I368" s="97"/>
      <c r="J368" s="97"/>
      <c r="K368" s="155"/>
      <c r="L368" s="97" t="s">
        <v>306</v>
      </c>
      <c r="P368" s="139"/>
      <c r="Q368" s="139"/>
      <c r="R368" s="139"/>
    </row>
    <row r="369" spans="1:18" s="138" customFormat="1" ht="13" customHeight="1" outlineLevel="1" x14ac:dyDescent="0.35">
      <c r="A369" s="140"/>
      <c r="B369" s="146" t="s">
        <v>246</v>
      </c>
      <c r="C369" s="97"/>
      <c r="D369" s="97"/>
      <c r="E369" s="97"/>
      <c r="F369" s="97"/>
      <c r="G369" s="97"/>
      <c r="H369" s="97"/>
      <c r="I369" s="97"/>
      <c r="J369" s="97"/>
      <c r="K369" s="155"/>
      <c r="L369" s="97"/>
      <c r="P369" s="139"/>
      <c r="Q369" s="139"/>
      <c r="R369" s="139"/>
    </row>
    <row r="370" spans="1:18" ht="15" thickBot="1" x14ac:dyDescent="0.4">
      <c r="A370" s="140"/>
    </row>
    <row r="371" spans="1:18" s="138" customFormat="1" ht="15" customHeight="1" thickBot="1" x14ac:dyDescent="0.35">
      <c r="A371" s="133" t="s">
        <v>177</v>
      </c>
      <c r="B371" s="135" t="s">
        <v>341</v>
      </c>
      <c r="C371" s="136"/>
      <c r="D371" s="136"/>
      <c r="E371" s="136"/>
      <c r="F371" s="136"/>
      <c r="G371" s="136"/>
      <c r="H371" s="136"/>
      <c r="I371" s="136"/>
      <c r="J371" s="137"/>
      <c r="L371" s="139"/>
      <c r="P371" s="139"/>
      <c r="Q371" s="139"/>
      <c r="R371" s="139"/>
    </row>
    <row r="372" spans="1:18" outlineLevel="1" x14ac:dyDescent="0.35">
      <c r="A372" s="181"/>
    </row>
    <row r="373" spans="1:18" outlineLevel="1" x14ac:dyDescent="0.35">
      <c r="A373" s="140"/>
      <c r="B373" t="s">
        <v>342</v>
      </c>
    </row>
    <row r="374" spans="1:18" outlineLevel="1" x14ac:dyDescent="0.35">
      <c r="A374" s="140"/>
      <c r="B374" s="125" t="s">
        <v>343</v>
      </c>
      <c r="E374" s="177" t="s">
        <v>389</v>
      </c>
    </row>
    <row r="375" spans="1:18" outlineLevel="1" x14ac:dyDescent="0.35">
      <c r="A375" s="140"/>
    </row>
    <row r="376" spans="1:18" outlineLevel="1" x14ac:dyDescent="0.35">
      <c r="A376" s="140"/>
      <c r="B376" s="164" t="s">
        <v>463</v>
      </c>
      <c r="C376" s="97"/>
      <c r="D376" s="138"/>
      <c r="E376" s="97"/>
      <c r="F376" s="97"/>
      <c r="G376" s="97"/>
      <c r="H376" s="97"/>
      <c r="I376" s="97"/>
      <c r="J376" s="97"/>
      <c r="K376" s="155"/>
      <c r="L376" s="138"/>
      <c r="M376" s="138"/>
    </row>
    <row r="377" spans="1:18" outlineLevel="1" x14ac:dyDescent="0.35">
      <c r="A377" s="140"/>
      <c r="B377" s="164" t="s">
        <v>447</v>
      </c>
      <c r="C377" s="97"/>
      <c r="D377" s="97"/>
      <c r="E377" s="97"/>
      <c r="F377" s="97"/>
      <c r="G377" s="97"/>
      <c r="H377" s="97"/>
      <c r="I377" s="97"/>
      <c r="J377" s="97"/>
      <c r="K377" s="155"/>
      <c r="L377" s="97"/>
      <c r="M377" s="138"/>
    </row>
    <row r="378" spans="1:18" outlineLevel="1" x14ac:dyDescent="0.35">
      <c r="A378" s="140"/>
      <c r="B378" s="164" t="s">
        <v>464</v>
      </c>
      <c r="C378" s="97"/>
      <c r="D378" s="97" t="s">
        <v>49</v>
      </c>
      <c r="E378" s="97"/>
      <c r="F378" s="97"/>
      <c r="G378" s="97"/>
      <c r="H378" s="97"/>
      <c r="I378" s="97"/>
      <c r="J378" s="97"/>
      <c r="K378" s="155"/>
      <c r="L378" s="97" t="s">
        <v>181</v>
      </c>
      <c r="M378" s="138"/>
    </row>
    <row r="379" spans="1:18" outlineLevel="1" x14ac:dyDescent="0.35">
      <c r="A379" s="140"/>
      <c r="B379" s="164"/>
      <c r="C379" s="97"/>
      <c r="D379" s="97"/>
      <c r="E379" s="97"/>
      <c r="F379" s="97"/>
      <c r="G379" s="97"/>
      <c r="H379" s="97"/>
      <c r="I379" s="97"/>
      <c r="J379" s="97"/>
      <c r="K379" s="155"/>
      <c r="L379" s="97"/>
      <c r="M379" s="138" t="s">
        <v>247</v>
      </c>
    </row>
    <row r="380" spans="1:18" outlineLevel="1" x14ac:dyDescent="0.35">
      <c r="A380" s="140"/>
      <c r="B380" s="164" t="s">
        <v>338</v>
      </c>
      <c r="L380" s="97" t="s">
        <v>306</v>
      </c>
      <c r="M380" s="138"/>
    </row>
    <row r="381" spans="1:18" x14ac:dyDescent="0.35">
      <c r="A381" s="140"/>
      <c r="B381" s="146" t="s">
        <v>346</v>
      </c>
    </row>
    <row r="382" spans="1:18" ht="15" thickBot="1" x14ac:dyDescent="0.4">
      <c r="A382" s="163"/>
    </row>
    <row r="383" spans="1:18" s="138" customFormat="1" ht="15" customHeight="1" thickBot="1" x14ac:dyDescent="0.35">
      <c r="A383" s="133" t="s">
        <v>177</v>
      </c>
      <c r="B383" s="135" t="s">
        <v>385</v>
      </c>
      <c r="C383" s="136"/>
      <c r="D383" s="136"/>
      <c r="E383" s="136"/>
      <c r="F383" s="136"/>
      <c r="G383" s="136"/>
      <c r="H383" s="136"/>
      <c r="I383" s="136"/>
      <c r="J383" s="137"/>
      <c r="L383" s="139"/>
      <c r="P383" s="139"/>
      <c r="Q383" s="139"/>
      <c r="R383" s="139"/>
    </row>
    <row r="384" spans="1:18" outlineLevel="1" x14ac:dyDescent="0.35">
      <c r="A384" s="163"/>
    </row>
    <row r="385" spans="1:18" outlineLevel="1" x14ac:dyDescent="0.35">
      <c r="A385" s="163"/>
      <c r="B385" t="s">
        <v>386</v>
      </c>
    </row>
    <row r="386" spans="1:18" outlineLevel="1" x14ac:dyDescent="0.35">
      <c r="A386" s="163"/>
      <c r="B386" s="125" t="s">
        <v>387</v>
      </c>
      <c r="E386" s="177" t="s">
        <v>389</v>
      </c>
    </row>
    <row r="387" spans="1:18" outlineLevel="1" x14ac:dyDescent="0.35">
      <c r="A387" s="163"/>
    </row>
    <row r="388" spans="1:18" outlineLevel="1" x14ac:dyDescent="0.35">
      <c r="A388" s="163"/>
      <c r="B388" s="164" t="s">
        <v>463</v>
      </c>
      <c r="C388" s="97"/>
      <c r="D388" s="138"/>
      <c r="E388" s="97"/>
      <c r="F388" s="97"/>
      <c r="G388" s="97"/>
      <c r="H388" s="97"/>
      <c r="I388" s="97"/>
      <c r="J388" s="97"/>
      <c r="K388" s="155"/>
      <c r="L388" s="138"/>
      <c r="M388" s="138"/>
    </row>
    <row r="389" spans="1:18" outlineLevel="1" x14ac:dyDescent="0.35">
      <c r="A389" s="163"/>
      <c r="B389" s="164" t="s">
        <v>447</v>
      </c>
      <c r="C389" s="97"/>
      <c r="D389" s="97"/>
      <c r="E389" s="97"/>
      <c r="F389" s="97"/>
      <c r="G389" s="97"/>
      <c r="H389" s="97"/>
      <c r="I389" s="97"/>
      <c r="J389" s="97"/>
      <c r="K389" s="155"/>
      <c r="L389" s="97"/>
      <c r="M389" s="138"/>
    </row>
    <row r="390" spans="1:18" outlineLevel="1" x14ac:dyDescent="0.35">
      <c r="A390" s="163"/>
      <c r="B390" s="164" t="s">
        <v>464</v>
      </c>
      <c r="C390" s="97"/>
      <c r="D390" s="97" t="s">
        <v>49</v>
      </c>
      <c r="E390" s="97"/>
      <c r="F390" s="97"/>
      <c r="G390" s="97"/>
      <c r="H390" s="97"/>
      <c r="I390" s="97"/>
      <c r="J390" s="97"/>
      <c r="K390" s="155"/>
      <c r="L390" s="97" t="s">
        <v>181</v>
      </c>
      <c r="M390" s="138"/>
    </row>
    <row r="391" spans="1:18" outlineLevel="1" x14ac:dyDescent="0.35">
      <c r="A391" s="163"/>
      <c r="B391" s="164"/>
      <c r="C391" s="97"/>
      <c r="D391" s="97"/>
      <c r="E391" s="97"/>
      <c r="F391" s="97"/>
      <c r="G391" s="97"/>
      <c r="H391" s="97"/>
      <c r="I391" s="97"/>
      <c r="J391" s="97"/>
      <c r="K391" s="155"/>
      <c r="L391" s="97"/>
      <c r="M391" s="138" t="s">
        <v>247</v>
      </c>
    </row>
    <row r="392" spans="1:18" outlineLevel="1" x14ac:dyDescent="0.35">
      <c r="A392" s="163"/>
      <c r="B392" s="164" t="s">
        <v>338</v>
      </c>
      <c r="C392" s="97"/>
      <c r="D392" s="97"/>
      <c r="E392" s="97"/>
      <c r="F392" s="97"/>
      <c r="G392" s="97"/>
      <c r="H392" s="97"/>
      <c r="I392" s="97"/>
      <c r="J392" s="97"/>
      <c r="K392" s="155"/>
      <c r="L392" s="97" t="s">
        <v>306</v>
      </c>
      <c r="M392" s="138"/>
    </row>
    <row r="393" spans="1:18" outlineLevel="1" x14ac:dyDescent="0.35">
      <c r="A393" s="163"/>
      <c r="B393" s="146" t="s">
        <v>388</v>
      </c>
    </row>
    <row r="394" spans="1:18" ht="15" thickBot="1" x14ac:dyDescent="0.4">
      <c r="A394" s="163"/>
      <c r="B394" s="146"/>
    </row>
    <row r="395" spans="1:18" s="138" customFormat="1" ht="15" customHeight="1" thickBot="1" x14ac:dyDescent="0.35">
      <c r="A395" s="133" t="s">
        <v>177</v>
      </c>
      <c r="B395" s="135" t="s">
        <v>391</v>
      </c>
      <c r="C395" s="136"/>
      <c r="D395" s="136"/>
      <c r="E395" s="136"/>
      <c r="F395" s="136"/>
      <c r="G395" s="136"/>
      <c r="H395" s="136"/>
      <c r="I395" s="136"/>
      <c r="J395" s="137"/>
      <c r="L395" s="139"/>
      <c r="P395" s="139"/>
      <c r="Q395" s="139"/>
      <c r="R395" s="139"/>
    </row>
    <row r="396" spans="1:18" outlineLevel="1" x14ac:dyDescent="0.35">
      <c r="A396" s="163"/>
      <c r="B396" s="146"/>
    </row>
    <row r="397" spans="1:18" outlineLevel="1" x14ac:dyDescent="0.35">
      <c r="A397" s="163"/>
      <c r="B397" t="s">
        <v>392</v>
      </c>
    </row>
    <row r="398" spans="1:18" outlineLevel="1" x14ac:dyDescent="0.35">
      <c r="A398" s="163"/>
      <c r="B398" s="125" t="s">
        <v>393</v>
      </c>
      <c r="E398" s="177" t="s">
        <v>389</v>
      </c>
    </row>
    <row r="399" spans="1:18" outlineLevel="1" x14ac:dyDescent="0.35">
      <c r="A399" s="163"/>
    </row>
    <row r="400" spans="1:18" outlineLevel="1" x14ac:dyDescent="0.35">
      <c r="A400" s="163"/>
      <c r="B400" s="164" t="s">
        <v>463</v>
      </c>
      <c r="C400" s="97"/>
      <c r="D400" s="138"/>
      <c r="E400" s="97"/>
      <c r="F400" s="97"/>
      <c r="G400" s="97"/>
      <c r="H400" s="97"/>
      <c r="I400" s="97"/>
      <c r="J400" s="97"/>
      <c r="K400" s="155"/>
      <c r="L400" s="138"/>
      <c r="M400" s="138"/>
    </row>
    <row r="401" spans="1:18" outlineLevel="1" x14ac:dyDescent="0.35">
      <c r="A401" s="163"/>
      <c r="B401" s="164" t="s">
        <v>447</v>
      </c>
      <c r="C401" s="97"/>
      <c r="D401" s="97"/>
      <c r="E401" s="97"/>
      <c r="F401" s="97"/>
      <c r="G401" s="97"/>
      <c r="H401" s="97"/>
      <c r="I401" s="97"/>
      <c r="J401" s="97"/>
      <c r="K401" s="155"/>
      <c r="L401" s="97"/>
      <c r="M401" s="138"/>
    </row>
    <row r="402" spans="1:18" outlineLevel="1" x14ac:dyDescent="0.35">
      <c r="A402" s="163"/>
      <c r="B402" s="164" t="s">
        <v>464</v>
      </c>
      <c r="C402" s="97"/>
      <c r="D402" s="97" t="s">
        <v>49</v>
      </c>
      <c r="E402" s="97"/>
      <c r="F402" s="97"/>
      <c r="G402" s="97"/>
      <c r="H402" s="97"/>
      <c r="I402" s="97"/>
      <c r="J402" s="97"/>
      <c r="K402" s="155"/>
      <c r="L402" s="97" t="s">
        <v>181</v>
      </c>
      <c r="M402" s="138"/>
    </row>
    <row r="403" spans="1:18" outlineLevel="1" x14ac:dyDescent="0.35">
      <c r="A403" s="163"/>
      <c r="B403" s="164"/>
      <c r="C403" s="97"/>
      <c r="D403" s="97"/>
      <c r="E403" s="97"/>
      <c r="F403" s="97"/>
      <c r="G403" s="97"/>
      <c r="H403" s="97"/>
      <c r="I403" s="97"/>
      <c r="J403" s="97"/>
      <c r="K403" s="155"/>
      <c r="L403" s="97"/>
      <c r="M403" s="138" t="s">
        <v>247</v>
      </c>
    </row>
    <row r="404" spans="1:18" outlineLevel="1" x14ac:dyDescent="0.35">
      <c r="A404" s="163"/>
      <c r="B404" s="164" t="s">
        <v>338</v>
      </c>
      <c r="C404" s="97"/>
      <c r="D404" s="97"/>
      <c r="E404" s="97"/>
      <c r="F404" s="97"/>
      <c r="G404" s="97"/>
      <c r="H404" s="97"/>
      <c r="I404" s="97"/>
      <c r="J404" s="97"/>
      <c r="K404" s="155"/>
      <c r="L404" s="97" t="s">
        <v>306</v>
      </c>
      <c r="M404" s="138"/>
    </row>
    <row r="405" spans="1:18" outlineLevel="1" x14ac:dyDescent="0.35">
      <c r="A405" s="163"/>
      <c r="B405" s="146" t="s">
        <v>394</v>
      </c>
    </row>
    <row r="406" spans="1:18" ht="15" thickBot="1" x14ac:dyDescent="0.4">
      <c r="A406" s="163"/>
      <c r="B406" s="146"/>
    </row>
    <row r="407" spans="1:18" s="138" customFormat="1" ht="15" customHeight="1" thickBot="1" x14ac:dyDescent="0.35">
      <c r="A407" s="133" t="s">
        <v>177</v>
      </c>
      <c r="B407" s="135" t="s">
        <v>400</v>
      </c>
      <c r="C407" s="136"/>
      <c r="D407" s="136"/>
      <c r="E407" s="136"/>
      <c r="F407" s="136"/>
      <c r="G407" s="136"/>
      <c r="H407" s="136"/>
      <c r="I407" s="136"/>
      <c r="J407" s="137"/>
      <c r="L407" s="139"/>
      <c r="P407" s="139"/>
      <c r="Q407" s="139"/>
      <c r="R407" s="139"/>
    </row>
    <row r="408" spans="1:18" outlineLevel="1" x14ac:dyDescent="0.35">
      <c r="A408" s="163"/>
      <c r="B408" s="146"/>
    </row>
    <row r="409" spans="1:18" outlineLevel="1" x14ac:dyDescent="0.35">
      <c r="A409" s="163"/>
      <c r="B409" t="s">
        <v>405</v>
      </c>
    </row>
    <row r="410" spans="1:18" outlineLevel="1" x14ac:dyDescent="0.35">
      <c r="A410" s="163"/>
      <c r="B410" s="125" t="s">
        <v>406</v>
      </c>
      <c r="E410" s="177" t="s">
        <v>389</v>
      </c>
    </row>
    <row r="411" spans="1:18" outlineLevel="1" x14ac:dyDescent="0.35">
      <c r="A411" s="163"/>
    </row>
    <row r="412" spans="1:18" outlineLevel="1" x14ac:dyDescent="0.35">
      <c r="A412" s="163"/>
      <c r="B412" s="164" t="s">
        <v>463</v>
      </c>
      <c r="C412" s="97"/>
      <c r="D412" s="138"/>
      <c r="E412" s="97"/>
      <c r="F412" s="97"/>
      <c r="G412" s="97"/>
      <c r="H412" s="97"/>
      <c r="I412" s="97"/>
      <c r="J412" s="97"/>
      <c r="K412" s="155"/>
      <c r="L412" s="138"/>
      <c r="M412" s="138"/>
    </row>
    <row r="413" spans="1:18" outlineLevel="1" x14ac:dyDescent="0.35">
      <c r="A413" s="163"/>
      <c r="B413" s="164" t="s">
        <v>447</v>
      </c>
      <c r="C413" s="97"/>
      <c r="D413" s="97"/>
      <c r="E413" s="97"/>
      <c r="F413" s="97"/>
      <c r="G413" s="97"/>
      <c r="H413" s="97"/>
      <c r="I413" s="97"/>
      <c r="J413" s="97"/>
      <c r="K413" s="155"/>
      <c r="L413" s="97"/>
      <c r="M413" s="138"/>
    </row>
    <row r="414" spans="1:18" outlineLevel="1" x14ac:dyDescent="0.35">
      <c r="A414" s="163"/>
      <c r="B414" s="164" t="s">
        <v>464</v>
      </c>
      <c r="C414" s="97"/>
      <c r="D414" s="97" t="s">
        <v>49</v>
      </c>
      <c r="E414" s="97"/>
      <c r="F414" s="97"/>
      <c r="G414" s="97"/>
      <c r="H414" s="97"/>
      <c r="I414" s="97"/>
      <c r="J414" s="97"/>
      <c r="K414" s="155"/>
      <c r="L414" s="97" t="s">
        <v>181</v>
      </c>
      <c r="M414" s="138"/>
    </row>
    <row r="415" spans="1:18" outlineLevel="1" x14ac:dyDescent="0.35">
      <c r="A415" s="163"/>
      <c r="B415" s="164"/>
      <c r="C415" s="97"/>
      <c r="D415" s="97"/>
      <c r="E415" s="97"/>
      <c r="F415" s="97"/>
      <c r="G415" s="97"/>
      <c r="H415" s="97"/>
      <c r="I415" s="97"/>
      <c r="J415" s="97"/>
      <c r="K415" s="155"/>
      <c r="L415" s="97"/>
      <c r="M415" s="138" t="s">
        <v>247</v>
      </c>
    </row>
    <row r="416" spans="1:18" outlineLevel="1" x14ac:dyDescent="0.35">
      <c r="A416" s="163"/>
      <c r="B416" s="164" t="s">
        <v>338</v>
      </c>
      <c r="C416" s="97"/>
      <c r="D416" s="97"/>
      <c r="E416" s="97"/>
      <c r="F416" s="97"/>
      <c r="G416" s="97"/>
      <c r="H416" s="97"/>
      <c r="I416" s="97"/>
      <c r="J416" s="97"/>
      <c r="K416" s="155"/>
      <c r="L416" s="97" t="s">
        <v>306</v>
      </c>
      <c r="M416" s="138"/>
    </row>
    <row r="417" spans="1:18" outlineLevel="1" x14ac:dyDescent="0.35">
      <c r="A417" s="163"/>
      <c r="B417" s="146" t="s">
        <v>407</v>
      </c>
    </row>
    <row r="418" spans="1:18" ht="15" thickBot="1" x14ac:dyDescent="0.4">
      <c r="A418" s="163"/>
      <c r="B418" s="146"/>
    </row>
    <row r="419" spans="1:18" s="138" customFormat="1" ht="15" customHeight="1" thickBot="1" x14ac:dyDescent="0.35">
      <c r="A419" s="133" t="s">
        <v>177</v>
      </c>
      <c r="B419" s="135" t="s">
        <v>408</v>
      </c>
      <c r="C419" s="136"/>
      <c r="D419" s="136"/>
      <c r="E419" s="136"/>
      <c r="F419" s="136"/>
      <c r="G419" s="136"/>
      <c r="H419" s="136"/>
      <c r="I419" s="136"/>
      <c r="J419" s="137"/>
      <c r="L419" s="139"/>
      <c r="P419" s="139"/>
      <c r="Q419" s="139"/>
      <c r="R419" s="139"/>
    </row>
    <row r="420" spans="1:18" outlineLevel="1" x14ac:dyDescent="0.35">
      <c r="A420" s="163"/>
      <c r="B420" s="146"/>
    </row>
    <row r="421" spans="1:18" outlineLevel="1" x14ac:dyDescent="0.35">
      <c r="A421" s="163"/>
      <c r="B421" t="s">
        <v>411</v>
      </c>
    </row>
    <row r="422" spans="1:18" outlineLevel="1" x14ac:dyDescent="0.35">
      <c r="A422" s="163"/>
      <c r="B422" s="125" t="s">
        <v>412</v>
      </c>
      <c r="E422" s="177" t="s">
        <v>389</v>
      </c>
    </row>
    <row r="423" spans="1:18" outlineLevel="1" x14ac:dyDescent="0.35">
      <c r="A423" s="163"/>
    </row>
    <row r="424" spans="1:18" outlineLevel="1" x14ac:dyDescent="0.35">
      <c r="A424" s="163"/>
      <c r="B424" s="164" t="s">
        <v>463</v>
      </c>
      <c r="C424" s="97"/>
      <c r="D424" s="138"/>
      <c r="E424" s="97"/>
      <c r="F424" s="97"/>
      <c r="G424" s="97"/>
      <c r="H424" s="97"/>
      <c r="I424" s="97"/>
      <c r="J424" s="97"/>
      <c r="K424" s="155"/>
      <c r="L424" s="138"/>
      <c r="M424" s="138"/>
    </row>
    <row r="425" spans="1:18" outlineLevel="1" x14ac:dyDescent="0.35">
      <c r="A425" s="163"/>
      <c r="B425" s="164" t="s">
        <v>447</v>
      </c>
      <c r="C425" s="97"/>
      <c r="D425" s="97"/>
      <c r="E425" s="97"/>
      <c r="F425" s="97"/>
      <c r="G425" s="97"/>
      <c r="H425" s="97"/>
      <c r="I425" s="97"/>
      <c r="J425" s="97"/>
      <c r="K425" s="155"/>
      <c r="L425" s="97"/>
      <c r="M425" s="138"/>
    </row>
    <row r="426" spans="1:18" outlineLevel="1" x14ac:dyDescent="0.35">
      <c r="A426" s="163"/>
      <c r="B426" s="164" t="s">
        <v>464</v>
      </c>
      <c r="C426" s="97"/>
      <c r="D426" s="97" t="s">
        <v>49</v>
      </c>
      <c r="E426" s="97"/>
      <c r="F426" s="97"/>
      <c r="G426" s="97"/>
      <c r="H426" s="97"/>
      <c r="I426" s="97"/>
      <c r="J426" s="97"/>
      <c r="K426" s="155"/>
      <c r="L426" s="97" t="s">
        <v>181</v>
      </c>
      <c r="M426" s="138"/>
    </row>
    <row r="427" spans="1:18" outlineLevel="1" x14ac:dyDescent="0.35">
      <c r="A427" s="163"/>
      <c r="B427" s="164"/>
      <c r="C427" s="97"/>
      <c r="D427" s="97"/>
      <c r="E427" s="97"/>
      <c r="F427" s="97"/>
      <c r="G427" s="97"/>
      <c r="H427" s="97"/>
      <c r="I427" s="97"/>
      <c r="J427" s="97"/>
      <c r="K427" s="155"/>
      <c r="L427" s="97"/>
      <c r="M427" s="138" t="s">
        <v>247</v>
      </c>
    </row>
    <row r="428" spans="1:18" outlineLevel="1" x14ac:dyDescent="0.35">
      <c r="A428" s="163"/>
      <c r="B428" s="164" t="s">
        <v>338</v>
      </c>
      <c r="C428" s="97"/>
      <c r="D428" s="97"/>
      <c r="E428" s="97"/>
      <c r="F428" s="97"/>
      <c r="G428" s="97"/>
      <c r="H428" s="97"/>
      <c r="I428" s="97"/>
      <c r="J428" s="97"/>
      <c r="K428" s="155"/>
      <c r="L428" s="97" t="s">
        <v>306</v>
      </c>
      <c r="M428" s="138"/>
    </row>
    <row r="429" spans="1:18" outlineLevel="1" x14ac:dyDescent="0.35">
      <c r="A429" s="163"/>
      <c r="B429" s="146" t="s">
        <v>413</v>
      </c>
    </row>
    <row r="430" spans="1:18" ht="15" thickBot="1" x14ac:dyDescent="0.4">
      <c r="A430" s="163"/>
      <c r="B430" s="146"/>
    </row>
    <row r="431" spans="1:18" s="138" customFormat="1" ht="15" customHeight="1" thickBot="1" x14ac:dyDescent="0.35">
      <c r="A431" s="133" t="s">
        <v>177</v>
      </c>
      <c r="B431" s="135" t="s">
        <v>415</v>
      </c>
      <c r="C431" s="136"/>
      <c r="D431" s="136"/>
      <c r="E431" s="136"/>
      <c r="F431" s="136"/>
      <c r="G431" s="136"/>
      <c r="H431" s="136"/>
      <c r="I431" s="136"/>
      <c r="J431" s="137"/>
      <c r="L431" s="139"/>
      <c r="P431" s="139"/>
      <c r="Q431" s="139"/>
      <c r="R431" s="139"/>
    </row>
    <row r="432" spans="1:18" outlineLevel="1" x14ac:dyDescent="0.35">
      <c r="A432" s="163"/>
      <c r="B432" s="146"/>
    </row>
    <row r="433" spans="1:13" outlineLevel="1" x14ac:dyDescent="0.35">
      <c r="A433" s="163"/>
      <c r="B433" t="s">
        <v>416</v>
      </c>
    </row>
    <row r="434" spans="1:13" outlineLevel="1" x14ac:dyDescent="0.35">
      <c r="A434" s="163"/>
      <c r="B434" s="125" t="s">
        <v>417</v>
      </c>
      <c r="E434" s="177" t="s">
        <v>389</v>
      </c>
    </row>
    <row r="435" spans="1:13" outlineLevel="1" x14ac:dyDescent="0.35">
      <c r="A435" s="163"/>
    </row>
    <row r="436" spans="1:13" outlineLevel="1" x14ac:dyDescent="0.35">
      <c r="A436" s="163"/>
      <c r="B436" s="164" t="s">
        <v>463</v>
      </c>
      <c r="C436" s="97"/>
      <c r="D436" s="138"/>
      <c r="E436" s="97"/>
      <c r="F436" s="97"/>
      <c r="G436" s="97"/>
      <c r="H436" s="97"/>
      <c r="I436" s="97"/>
      <c r="J436" s="97"/>
      <c r="K436" s="155"/>
      <c r="L436" s="138"/>
      <c r="M436" s="138"/>
    </row>
    <row r="437" spans="1:13" outlineLevel="1" x14ac:dyDescent="0.35">
      <c r="A437" s="163"/>
      <c r="B437" s="164" t="s">
        <v>447</v>
      </c>
      <c r="C437" s="97"/>
      <c r="D437" s="97"/>
      <c r="E437" s="97"/>
      <c r="F437" s="97"/>
      <c r="G437" s="97"/>
      <c r="H437" s="97"/>
      <c r="I437" s="97"/>
      <c r="J437" s="97"/>
      <c r="K437" s="155"/>
      <c r="L437" s="97"/>
      <c r="M437" s="138"/>
    </row>
    <row r="438" spans="1:13" outlineLevel="1" x14ac:dyDescent="0.35">
      <c r="A438" s="163"/>
      <c r="B438" s="164" t="s">
        <v>464</v>
      </c>
      <c r="C438" s="97"/>
      <c r="D438" s="97" t="s">
        <v>49</v>
      </c>
      <c r="E438" s="97"/>
      <c r="F438" s="97"/>
      <c r="G438" s="97"/>
      <c r="H438" s="97"/>
      <c r="I438" s="97"/>
      <c r="J438" s="97"/>
      <c r="K438" s="155"/>
      <c r="L438" s="97" t="s">
        <v>181</v>
      </c>
      <c r="M438" s="138"/>
    </row>
    <row r="439" spans="1:13" outlineLevel="1" x14ac:dyDescent="0.35">
      <c r="A439" s="163"/>
      <c r="B439" s="164"/>
      <c r="C439" s="97"/>
      <c r="D439" s="97"/>
      <c r="E439" s="97"/>
      <c r="F439" s="97"/>
      <c r="G439" s="97"/>
      <c r="H439" s="97"/>
      <c r="I439" s="97"/>
      <c r="J439" s="97"/>
      <c r="K439" s="155"/>
      <c r="L439" s="97"/>
      <c r="M439" s="138" t="s">
        <v>247</v>
      </c>
    </row>
    <row r="440" spans="1:13" outlineLevel="1" x14ac:dyDescent="0.35">
      <c r="A440" s="163"/>
      <c r="B440" s="164" t="s">
        <v>338</v>
      </c>
      <c r="C440" s="97"/>
      <c r="D440" s="97"/>
      <c r="E440" s="97"/>
      <c r="F440" s="97"/>
      <c r="G440" s="97"/>
      <c r="H440" s="97"/>
      <c r="I440" s="97"/>
      <c r="J440" s="97"/>
      <c r="K440" s="155"/>
      <c r="L440" s="97" t="s">
        <v>306</v>
      </c>
      <c r="M440" s="138"/>
    </row>
    <row r="441" spans="1:13" outlineLevel="1" x14ac:dyDescent="0.35">
      <c r="A441" s="163"/>
      <c r="B441" s="146" t="s">
        <v>418</v>
      </c>
    </row>
    <row r="442" spans="1:13" ht="15" thickBot="1" x14ac:dyDescent="0.4">
      <c r="A442" s="163"/>
      <c r="B442" s="146"/>
    </row>
    <row r="443" spans="1:13" ht="15" thickBot="1" x14ac:dyDescent="0.4">
      <c r="A443" s="133" t="s">
        <v>177</v>
      </c>
      <c r="B443" s="135" t="s">
        <v>112</v>
      </c>
      <c r="C443" s="136"/>
      <c r="D443" s="136"/>
      <c r="E443" s="136"/>
      <c r="F443" s="136"/>
      <c r="G443" s="136"/>
      <c r="H443" s="136"/>
      <c r="I443" s="136"/>
      <c r="J443" s="137"/>
    </row>
    <row r="444" spans="1:13" outlineLevel="1" x14ac:dyDescent="0.35">
      <c r="A444" s="140"/>
      <c r="E444" s="2"/>
      <c r="F444" s="2"/>
      <c r="G444" s="2"/>
      <c r="H444" s="2"/>
      <c r="I444" s="2"/>
      <c r="J444" s="2"/>
    </row>
    <row r="445" spans="1:13" outlineLevel="1" x14ac:dyDescent="0.35">
      <c r="A445" s="140"/>
      <c r="B445" t="s">
        <v>449</v>
      </c>
      <c r="E445" s="155">
        <f>Inputs!E261</f>
        <v>4217940.0843879646</v>
      </c>
      <c r="F445" s="155">
        <f>Inputs!F261</f>
        <v>3758006.3389770328</v>
      </c>
      <c r="G445" s="155">
        <f>Inputs!G261</f>
        <v>4677375.8169992967</v>
      </c>
      <c r="H445" s="155">
        <f>Inputs!H261</f>
        <v>5626041.9469285691</v>
      </c>
      <c r="I445" s="155">
        <f>Inputs!I261</f>
        <v>3572056.9356295425</v>
      </c>
      <c r="J445" s="155">
        <f>Inputs!J261</f>
        <v>4169273.828265301</v>
      </c>
      <c r="K445" s="104"/>
    </row>
    <row r="446" spans="1:13" outlineLevel="1" x14ac:dyDescent="0.35">
      <c r="A446" s="140"/>
    </row>
    <row r="447" spans="1:13" outlineLevel="1" x14ac:dyDescent="0.35">
      <c r="A447" s="140"/>
      <c r="B447" s="179" t="s">
        <v>252</v>
      </c>
    </row>
    <row r="448" spans="1:13" outlineLevel="1" x14ac:dyDescent="0.35">
      <c r="A448" s="140"/>
      <c r="B448" t="s">
        <v>253</v>
      </c>
      <c r="E448" s="155">
        <f>E18</f>
        <v>-351565.81564940448</v>
      </c>
      <c r="F448" s="155">
        <f t="shared" ref="F448:J448" si="53">F18</f>
        <v>-309695.48276245303</v>
      </c>
      <c r="G448" s="155">
        <f t="shared" si="53"/>
        <v>-390594.50185961858</v>
      </c>
      <c r="H448" s="155">
        <f t="shared" si="53"/>
        <v>-466119.89137334639</v>
      </c>
      <c r="I448" s="155">
        <f t="shared" si="53"/>
        <v>-282803.35540325358</v>
      </c>
      <c r="J448" s="155">
        <f t="shared" si="53"/>
        <v>-338963.15824944619</v>
      </c>
    </row>
    <row r="449" spans="1:10" outlineLevel="1" x14ac:dyDescent="0.35">
      <c r="A449" s="140"/>
      <c r="B449" t="s">
        <v>254</v>
      </c>
      <c r="E449" s="155">
        <f>E30</f>
        <v>0</v>
      </c>
      <c r="F449" s="155">
        <f t="shared" ref="F449:J449" si="54">F30</f>
        <v>0</v>
      </c>
      <c r="G449" s="155">
        <f t="shared" si="54"/>
        <v>0</v>
      </c>
      <c r="H449" s="155">
        <f t="shared" si="54"/>
        <v>0</v>
      </c>
      <c r="I449" s="155">
        <f t="shared" si="54"/>
        <v>0</v>
      </c>
      <c r="J449" s="155">
        <f t="shared" si="54"/>
        <v>0</v>
      </c>
    </row>
    <row r="450" spans="1:10" outlineLevel="1" x14ac:dyDescent="0.35">
      <c r="A450" s="140"/>
      <c r="B450" t="s">
        <v>13</v>
      </c>
      <c r="E450" s="155">
        <f>E42</f>
        <v>0</v>
      </c>
      <c r="F450" s="155">
        <f t="shared" ref="F450:J450" si="55">F42</f>
        <v>0</v>
      </c>
      <c r="G450" s="155">
        <f t="shared" si="55"/>
        <v>0</v>
      </c>
      <c r="H450" s="155">
        <f t="shared" si="55"/>
        <v>0</v>
      </c>
      <c r="I450" s="155">
        <f t="shared" si="55"/>
        <v>0</v>
      </c>
      <c r="J450" s="155">
        <f t="shared" si="55"/>
        <v>0</v>
      </c>
    </row>
    <row r="451" spans="1:10" outlineLevel="1" x14ac:dyDescent="0.35">
      <c r="A451" s="140"/>
      <c r="B451" t="s">
        <v>255</v>
      </c>
      <c r="E451" s="155">
        <f>E59</f>
        <v>-2601505.0660607447</v>
      </c>
      <c r="F451" s="155">
        <f t="shared" ref="F451:J451" si="56">F59</f>
        <v>-2201509.1188757438</v>
      </c>
      <c r="G451" s="155">
        <f t="shared" si="56"/>
        <v>-2879414.306057245</v>
      </c>
      <c r="H451" s="155">
        <f t="shared" si="56"/>
        <v>-3422235.3802370094</v>
      </c>
      <c r="I451" s="155">
        <f t="shared" si="56"/>
        <v>-1748023.0035259742</v>
      </c>
      <c r="J451" s="155">
        <f t="shared" si="56"/>
        <v>-2173521.3511191988</v>
      </c>
    </row>
    <row r="452" spans="1:10" outlineLevel="1" x14ac:dyDescent="0.35">
      <c r="A452" s="140"/>
      <c r="B452" t="s">
        <v>14</v>
      </c>
      <c r="E452" s="155">
        <f>E75</f>
        <v>-95377.353088192613</v>
      </c>
      <c r="F452" s="155">
        <f t="shared" ref="F452:J452" si="57">F75</f>
        <v>-86129.548936559688</v>
      </c>
      <c r="G452" s="155">
        <f t="shared" si="57"/>
        <v>-139816.80114658005</v>
      </c>
      <c r="H452" s="155">
        <f t="shared" si="57"/>
        <v>-175508.32635882823</v>
      </c>
      <c r="I452" s="155">
        <f t="shared" si="57"/>
        <v>-51237.833813101381</v>
      </c>
      <c r="J452" s="155">
        <f t="shared" si="57"/>
        <v>-86779.394633701464</v>
      </c>
    </row>
    <row r="453" spans="1:10" outlineLevel="1" x14ac:dyDescent="0.35">
      <c r="A453" s="140"/>
      <c r="B453" t="s">
        <v>256</v>
      </c>
      <c r="E453" s="155">
        <f>E88</f>
        <v>0</v>
      </c>
      <c r="F453" s="155">
        <f t="shared" ref="F453:J453" si="58">F88</f>
        <v>0</v>
      </c>
      <c r="G453" s="155">
        <f t="shared" si="58"/>
        <v>0</v>
      </c>
      <c r="H453" s="155">
        <f t="shared" si="58"/>
        <v>0</v>
      </c>
      <c r="I453" s="155">
        <f t="shared" si="58"/>
        <v>0</v>
      </c>
      <c r="J453" s="155">
        <f t="shared" si="58"/>
        <v>0</v>
      </c>
    </row>
    <row r="454" spans="1:10" outlineLevel="1" x14ac:dyDescent="0.35">
      <c r="A454" s="140"/>
      <c r="B454" t="s">
        <v>257</v>
      </c>
      <c r="E454" s="155">
        <f>E100</f>
        <v>0</v>
      </c>
      <c r="F454" s="155">
        <f t="shared" ref="F454:J454" si="59">F100</f>
        <v>0</v>
      </c>
      <c r="G454" s="155">
        <f t="shared" si="59"/>
        <v>0</v>
      </c>
      <c r="H454" s="155">
        <f t="shared" si="59"/>
        <v>0</v>
      </c>
      <c r="I454" s="155">
        <f t="shared" si="59"/>
        <v>0</v>
      </c>
      <c r="J454" s="155">
        <f t="shared" si="59"/>
        <v>0</v>
      </c>
    </row>
    <row r="455" spans="1:10" outlineLevel="1" x14ac:dyDescent="0.35">
      <c r="A455" s="140"/>
      <c r="B455" t="s">
        <v>16</v>
      </c>
      <c r="E455" s="155">
        <f>E112</f>
        <v>0</v>
      </c>
      <c r="F455" s="155">
        <f t="shared" ref="F455:J455" si="60">F112</f>
        <v>0</v>
      </c>
      <c r="G455" s="155">
        <f t="shared" si="60"/>
        <v>0</v>
      </c>
      <c r="H455" s="155">
        <f t="shared" si="60"/>
        <v>0</v>
      </c>
      <c r="I455" s="155">
        <f t="shared" si="60"/>
        <v>0</v>
      </c>
      <c r="J455" s="155">
        <f t="shared" si="60"/>
        <v>0</v>
      </c>
    </row>
    <row r="456" spans="1:10" ht="14.5" customHeight="1" outlineLevel="1" x14ac:dyDescent="0.35">
      <c r="A456" s="140"/>
      <c r="B456" t="s">
        <v>258</v>
      </c>
      <c r="E456" s="155">
        <f>E132</f>
        <v>-158306.6255229222</v>
      </c>
      <c r="F456" s="155">
        <f t="shared" ref="F456:J456" si="61">F132</f>
        <v>-153259.70889634444</v>
      </c>
      <c r="G456" s="155">
        <f t="shared" si="61"/>
        <v>-167604.86622143339</v>
      </c>
      <c r="H456" s="155">
        <f t="shared" si="61"/>
        <v>-166847.43395704369</v>
      </c>
      <c r="I456" s="155">
        <f t="shared" si="61"/>
        <v>-137941.56017691907</v>
      </c>
      <c r="J456" s="155">
        <f t="shared" si="61"/>
        <v>-168292.27406301713</v>
      </c>
    </row>
    <row r="457" spans="1:10" ht="14.5" customHeight="1" outlineLevel="1" x14ac:dyDescent="0.35">
      <c r="A457" s="140"/>
      <c r="B457" t="s">
        <v>259</v>
      </c>
      <c r="E457" s="155">
        <f>E156</f>
        <v>0</v>
      </c>
      <c r="F457" s="155">
        <f t="shared" ref="F457:J457" si="62">F156</f>
        <v>0</v>
      </c>
      <c r="G457" s="155">
        <f t="shared" si="62"/>
        <v>0</v>
      </c>
      <c r="H457" s="155">
        <f t="shared" si="62"/>
        <v>0</v>
      </c>
      <c r="I457" s="155">
        <f t="shared" si="62"/>
        <v>0</v>
      </c>
      <c r="J457" s="155">
        <f t="shared" si="62"/>
        <v>0</v>
      </c>
    </row>
    <row r="458" spans="1:10" ht="14.5" customHeight="1" outlineLevel="1" x14ac:dyDescent="0.35">
      <c r="A458" s="140"/>
      <c r="B458" t="s">
        <v>260</v>
      </c>
      <c r="E458" s="155">
        <f>E169</f>
        <v>0</v>
      </c>
      <c r="F458" s="155">
        <f t="shared" ref="F458:J458" si="63">F169</f>
        <v>0</v>
      </c>
      <c r="G458" s="155">
        <f t="shared" si="63"/>
        <v>0</v>
      </c>
      <c r="H458" s="155">
        <f t="shared" si="63"/>
        <v>0</v>
      </c>
      <c r="I458" s="155">
        <f t="shared" si="63"/>
        <v>0</v>
      </c>
      <c r="J458" s="155">
        <f t="shared" si="63"/>
        <v>0</v>
      </c>
    </row>
    <row r="459" spans="1:10" outlineLevel="1" x14ac:dyDescent="0.35">
      <c r="A459" s="140"/>
      <c r="B459" t="s">
        <v>261</v>
      </c>
      <c r="E459" s="155">
        <f>E188</f>
        <v>-763618.9314953913</v>
      </c>
      <c r="F459" s="155">
        <f t="shared" ref="F459:J459" si="64">F188</f>
        <v>-739062.84487888427</v>
      </c>
      <c r="G459" s="155">
        <f t="shared" si="64"/>
        <v>-821524.16179543955</v>
      </c>
      <c r="H459" s="155">
        <f t="shared" si="64"/>
        <v>-867208.87492993637</v>
      </c>
      <c r="I459" s="155">
        <f t="shared" si="64"/>
        <v>-738102.40216534853</v>
      </c>
      <c r="J459" s="155">
        <f t="shared" si="64"/>
        <v>-909886.36748715793</v>
      </c>
    </row>
    <row r="460" spans="1:10" outlineLevel="1" x14ac:dyDescent="0.35">
      <c r="A460" s="140"/>
      <c r="B460" t="s">
        <v>262</v>
      </c>
      <c r="E460" s="155">
        <f>E229</f>
        <v>-138188.43279907931</v>
      </c>
      <c r="F460" s="155">
        <f t="shared" ref="F460:J460" si="65">F229</f>
        <v>-144202.87474106584</v>
      </c>
      <c r="G460" s="155">
        <f t="shared" si="65"/>
        <v>-158995.92226084499</v>
      </c>
      <c r="H460" s="155">
        <f t="shared" si="65"/>
        <v>-277668.93809174869</v>
      </c>
      <c r="I460" s="155">
        <f t="shared" si="65"/>
        <v>-269100.41930428427</v>
      </c>
      <c r="J460" s="155">
        <f t="shared" si="65"/>
        <v>-218237.47458647806</v>
      </c>
    </row>
    <row r="461" spans="1:10" outlineLevel="1" x14ac:dyDescent="0.35">
      <c r="A461" s="140"/>
      <c r="B461" t="s">
        <v>263</v>
      </c>
      <c r="E461" s="155">
        <f>E242</f>
        <v>0</v>
      </c>
      <c r="F461" s="155">
        <f t="shared" ref="F461:J461" si="66">F242</f>
        <v>0</v>
      </c>
      <c r="G461" s="155">
        <f t="shared" si="66"/>
        <v>0</v>
      </c>
      <c r="H461" s="155">
        <f t="shared" si="66"/>
        <v>0</v>
      </c>
      <c r="I461" s="155">
        <f t="shared" si="66"/>
        <v>0</v>
      </c>
      <c r="J461" s="155">
        <f t="shared" si="66"/>
        <v>0</v>
      </c>
    </row>
    <row r="462" spans="1:10" outlineLevel="1" x14ac:dyDescent="0.35">
      <c r="A462" s="140"/>
      <c r="B462" t="s">
        <v>264</v>
      </c>
      <c r="E462" s="155">
        <f>E254</f>
        <v>0</v>
      </c>
      <c r="F462" s="155">
        <f t="shared" ref="F462:J462" si="67">F254</f>
        <v>0</v>
      </c>
      <c r="G462" s="155">
        <f t="shared" si="67"/>
        <v>0</v>
      </c>
      <c r="H462" s="155">
        <f t="shared" si="67"/>
        <v>0</v>
      </c>
      <c r="I462" s="155">
        <f t="shared" si="67"/>
        <v>0</v>
      </c>
      <c r="J462" s="155">
        <f t="shared" si="67"/>
        <v>0</v>
      </c>
    </row>
    <row r="463" spans="1:10" outlineLevel="1" x14ac:dyDescent="0.35">
      <c r="A463" s="140"/>
      <c r="B463" t="s">
        <v>331</v>
      </c>
      <c r="E463" s="155">
        <f>E266</f>
        <v>0</v>
      </c>
      <c r="F463" s="155">
        <f t="shared" ref="F463:J463" si="68">F266</f>
        <v>0</v>
      </c>
      <c r="G463" s="155">
        <f t="shared" si="68"/>
        <v>0</v>
      </c>
      <c r="H463" s="155">
        <f t="shared" si="68"/>
        <v>0</v>
      </c>
      <c r="I463" s="155">
        <f t="shared" si="68"/>
        <v>0</v>
      </c>
      <c r="J463" s="155">
        <f t="shared" si="68"/>
        <v>0</v>
      </c>
    </row>
    <row r="464" spans="1:10" outlineLevel="1" x14ac:dyDescent="0.35">
      <c r="A464" s="140"/>
      <c r="B464" t="s">
        <v>265</v>
      </c>
      <c r="E464" s="155">
        <f>E306</f>
        <v>-150534.15893790848</v>
      </c>
      <c r="F464" s="155">
        <f t="shared" ref="F464:J464" si="69">F306</f>
        <v>-156382.8638699023</v>
      </c>
      <c r="G464" s="155">
        <f t="shared" si="69"/>
        <v>-205006.55074350044</v>
      </c>
      <c r="H464" s="155">
        <f t="shared" si="69"/>
        <v>-371754.6585665177</v>
      </c>
      <c r="I464" s="155">
        <f t="shared" si="69"/>
        <v>-341908.14834121277</v>
      </c>
      <c r="J464" s="155">
        <f t="shared" si="69"/>
        <v>-306223.86388810427</v>
      </c>
    </row>
    <row r="465" spans="1:10" outlineLevel="1" x14ac:dyDescent="0.35">
      <c r="A465" s="140"/>
      <c r="B465" t="s">
        <v>19</v>
      </c>
      <c r="E465" s="155">
        <f>E318</f>
        <v>0</v>
      </c>
      <c r="F465" s="155">
        <f t="shared" ref="F465:J465" si="70">F318</f>
        <v>0</v>
      </c>
      <c r="G465" s="155">
        <f t="shared" si="70"/>
        <v>0</v>
      </c>
      <c r="H465" s="155">
        <f t="shared" si="70"/>
        <v>0</v>
      </c>
      <c r="I465" s="155">
        <f t="shared" si="70"/>
        <v>0</v>
      </c>
      <c r="J465" s="155">
        <f t="shared" si="70"/>
        <v>0</v>
      </c>
    </row>
    <row r="466" spans="1:10" outlineLevel="1" x14ac:dyDescent="0.35">
      <c r="A466" s="140"/>
      <c r="B466" t="s">
        <v>266</v>
      </c>
      <c r="E466" s="155">
        <f>E331</f>
        <v>0</v>
      </c>
      <c r="F466" s="155">
        <f t="shared" ref="F466:J466" si="71">F331</f>
        <v>0</v>
      </c>
      <c r="G466" s="155">
        <f t="shared" si="71"/>
        <v>0</v>
      </c>
      <c r="H466" s="155">
        <f t="shared" si="71"/>
        <v>0</v>
      </c>
      <c r="I466" s="155">
        <f t="shared" si="71"/>
        <v>0</v>
      </c>
      <c r="J466" s="155">
        <f t="shared" si="71"/>
        <v>0</v>
      </c>
    </row>
    <row r="467" spans="1:10" outlineLevel="1" x14ac:dyDescent="0.35">
      <c r="A467" s="140"/>
      <c r="B467" t="s">
        <v>267</v>
      </c>
      <c r="E467" s="155">
        <f>E345</f>
        <v>0</v>
      </c>
      <c r="F467" s="155">
        <f t="shared" ref="F467:J467" si="72">F345</f>
        <v>0</v>
      </c>
      <c r="G467" s="155">
        <f t="shared" si="72"/>
        <v>0</v>
      </c>
      <c r="H467" s="155">
        <f t="shared" si="72"/>
        <v>0</v>
      </c>
      <c r="I467" s="155">
        <f t="shared" si="72"/>
        <v>0</v>
      </c>
      <c r="J467" s="155">
        <f t="shared" si="72"/>
        <v>0</v>
      </c>
    </row>
    <row r="468" spans="1:10" outlineLevel="1" x14ac:dyDescent="0.35">
      <c r="A468" s="140"/>
      <c r="B468" t="s">
        <v>375</v>
      </c>
      <c r="E468" s="155">
        <f>E358</f>
        <v>0</v>
      </c>
      <c r="F468" s="155">
        <f t="shared" ref="F468:J468" si="73">F358</f>
        <v>0</v>
      </c>
      <c r="G468" s="155">
        <f t="shared" si="73"/>
        <v>0</v>
      </c>
      <c r="H468" s="155">
        <f t="shared" si="73"/>
        <v>0</v>
      </c>
      <c r="I468" s="155">
        <f t="shared" si="73"/>
        <v>0</v>
      </c>
      <c r="J468" s="155">
        <f t="shared" si="73"/>
        <v>0</v>
      </c>
    </row>
    <row r="469" spans="1:10" outlineLevel="1" x14ac:dyDescent="0.35">
      <c r="A469" s="140"/>
      <c r="B469" t="s">
        <v>268</v>
      </c>
      <c r="E469" s="155">
        <f>E366</f>
        <v>0</v>
      </c>
      <c r="F469" s="155">
        <f t="shared" ref="F469:J469" si="74">F366</f>
        <v>0</v>
      </c>
      <c r="G469" s="155">
        <f t="shared" si="74"/>
        <v>0</v>
      </c>
      <c r="H469" s="155">
        <f t="shared" si="74"/>
        <v>0</v>
      </c>
      <c r="I469" s="155">
        <f t="shared" si="74"/>
        <v>0</v>
      </c>
      <c r="J469" s="155">
        <f t="shared" si="74"/>
        <v>0</v>
      </c>
    </row>
    <row r="470" spans="1:10" outlineLevel="1" x14ac:dyDescent="0.35">
      <c r="A470" s="140"/>
      <c r="B470" t="s">
        <v>397</v>
      </c>
      <c r="E470" s="155">
        <f>E378</f>
        <v>0</v>
      </c>
      <c r="F470" s="155">
        <f t="shared" ref="F470:J470" si="75">F378</f>
        <v>0</v>
      </c>
      <c r="G470" s="155">
        <f t="shared" si="75"/>
        <v>0</v>
      </c>
      <c r="H470" s="155">
        <f t="shared" si="75"/>
        <v>0</v>
      </c>
      <c r="I470" s="155">
        <f t="shared" si="75"/>
        <v>0</v>
      </c>
      <c r="J470" s="155">
        <f t="shared" si="75"/>
        <v>0</v>
      </c>
    </row>
    <row r="471" spans="1:10" outlineLevel="1" x14ac:dyDescent="0.35">
      <c r="A471" s="140"/>
      <c r="B471" t="s">
        <v>398</v>
      </c>
      <c r="E471" s="155">
        <f>E390</f>
        <v>0</v>
      </c>
      <c r="F471" s="155">
        <f t="shared" ref="F471:J471" si="76">F390</f>
        <v>0</v>
      </c>
      <c r="G471" s="155">
        <f t="shared" si="76"/>
        <v>0</v>
      </c>
      <c r="H471" s="155">
        <f t="shared" si="76"/>
        <v>0</v>
      </c>
      <c r="I471" s="155">
        <f t="shared" si="76"/>
        <v>0</v>
      </c>
      <c r="J471" s="155">
        <f t="shared" si="76"/>
        <v>0</v>
      </c>
    </row>
    <row r="472" spans="1:10" outlineLevel="1" x14ac:dyDescent="0.35">
      <c r="A472" s="140"/>
      <c r="B472" t="s">
        <v>399</v>
      </c>
      <c r="E472" s="155">
        <f>E402</f>
        <v>0</v>
      </c>
      <c r="F472" s="155">
        <f t="shared" ref="F472:J472" si="77">F402</f>
        <v>0</v>
      </c>
      <c r="G472" s="155">
        <f t="shared" si="77"/>
        <v>0</v>
      </c>
      <c r="H472" s="155">
        <f t="shared" si="77"/>
        <v>0</v>
      </c>
      <c r="I472" s="155">
        <f t="shared" si="77"/>
        <v>0</v>
      </c>
      <c r="J472" s="155">
        <f t="shared" si="77"/>
        <v>0</v>
      </c>
    </row>
    <row r="473" spans="1:10" outlineLevel="1" x14ac:dyDescent="0.35">
      <c r="A473" s="140"/>
      <c r="B473" t="s">
        <v>403</v>
      </c>
      <c r="E473" s="155">
        <f>E414</f>
        <v>0</v>
      </c>
      <c r="F473" s="155">
        <f t="shared" ref="F473:J473" si="78">F414</f>
        <v>0</v>
      </c>
      <c r="G473" s="155">
        <f t="shared" si="78"/>
        <v>0</v>
      </c>
      <c r="H473" s="155">
        <f t="shared" si="78"/>
        <v>0</v>
      </c>
      <c r="I473" s="155">
        <f t="shared" si="78"/>
        <v>0</v>
      </c>
      <c r="J473" s="155">
        <f t="shared" si="78"/>
        <v>0</v>
      </c>
    </row>
    <row r="474" spans="1:10" outlineLevel="1" x14ac:dyDescent="0.35">
      <c r="A474" s="140"/>
      <c r="B474" t="s">
        <v>404</v>
      </c>
      <c r="E474" s="155">
        <f>E426</f>
        <v>0</v>
      </c>
      <c r="F474" s="155">
        <f t="shared" ref="F474:J474" si="79">F426</f>
        <v>0</v>
      </c>
      <c r="G474" s="155">
        <f t="shared" si="79"/>
        <v>0</v>
      </c>
      <c r="H474" s="155">
        <f t="shared" si="79"/>
        <v>0</v>
      </c>
      <c r="I474" s="155">
        <f t="shared" si="79"/>
        <v>0</v>
      </c>
      <c r="J474" s="155">
        <f t="shared" si="79"/>
        <v>0</v>
      </c>
    </row>
    <row r="475" spans="1:10" outlineLevel="1" x14ac:dyDescent="0.35">
      <c r="A475" s="140"/>
      <c r="B475" t="s">
        <v>414</v>
      </c>
      <c r="E475" s="155">
        <f>E438</f>
        <v>0</v>
      </c>
      <c r="F475" s="155">
        <f t="shared" ref="F475:J475" si="80">F438</f>
        <v>0</v>
      </c>
      <c r="G475" s="155">
        <f t="shared" si="80"/>
        <v>0</v>
      </c>
      <c r="H475" s="155">
        <f t="shared" si="80"/>
        <v>0</v>
      </c>
      <c r="I475" s="155">
        <f t="shared" si="80"/>
        <v>0</v>
      </c>
      <c r="J475" s="155">
        <f t="shared" si="80"/>
        <v>0</v>
      </c>
    </row>
    <row r="476" spans="1:10" ht="20.149999999999999" customHeight="1" outlineLevel="1" thickBot="1" x14ac:dyDescent="0.4">
      <c r="A476" s="140"/>
      <c r="B476" s="180" t="s">
        <v>269</v>
      </c>
      <c r="E476" s="147">
        <f>SUM(E448:E475)</f>
        <v>-4259096.3835536437</v>
      </c>
      <c r="F476" s="147">
        <f t="shared" ref="F476:J476" si="81">SUM(F448:F475)</f>
        <v>-3790242.4429609533</v>
      </c>
      <c r="G476" s="147">
        <f t="shared" si="81"/>
        <v>-4762957.1100846622</v>
      </c>
      <c r="H476" s="147">
        <f t="shared" si="81"/>
        <v>-5747343.5035144305</v>
      </c>
      <c r="I476" s="147">
        <f t="shared" si="81"/>
        <v>-3569116.7227300941</v>
      </c>
      <c r="J476" s="147">
        <f t="shared" si="81"/>
        <v>-4201903.8840271039</v>
      </c>
    </row>
    <row r="477" spans="1:10" ht="20.149999999999999" customHeight="1" outlineLevel="1" x14ac:dyDescent="0.35">
      <c r="A477" s="140"/>
      <c r="B477" s="180"/>
      <c r="E477" s="172"/>
      <c r="F477" s="172"/>
      <c r="G477" s="172"/>
      <c r="H477" s="172"/>
      <c r="I477" s="172"/>
      <c r="J477" s="172"/>
    </row>
    <row r="478" spans="1:10" ht="20.149999999999999" customHeight="1" outlineLevel="1" x14ac:dyDescent="0.35">
      <c r="A478" s="140"/>
      <c r="B478" s="180" t="s">
        <v>270</v>
      </c>
      <c r="E478" s="172">
        <f>SUM(E445,E476)</f>
        <v>-41156.299165679142</v>
      </c>
      <c r="F478" s="172">
        <f t="shared" ref="F478:J478" si="82">SUM(F445,F476)</f>
        <v>-32236.103983920533</v>
      </c>
      <c r="G478" s="172">
        <f t="shared" si="82"/>
        <v>-85581.293085365556</v>
      </c>
      <c r="H478" s="172">
        <f t="shared" si="82"/>
        <v>-121301.55658586137</v>
      </c>
      <c r="I478" s="172">
        <f t="shared" si="82"/>
        <v>2940.2128994483501</v>
      </c>
      <c r="J478" s="172">
        <f t="shared" si="82"/>
        <v>-32630.055761802942</v>
      </c>
    </row>
    <row r="479" spans="1:10" outlineLevel="1" x14ac:dyDescent="0.35">
      <c r="A479" s="140"/>
      <c r="B479" s="144" t="s">
        <v>450</v>
      </c>
      <c r="E479" s="172">
        <f>Inputs!E276</f>
        <v>0</v>
      </c>
      <c r="F479" s="172">
        <f>Inputs!F276</f>
        <v>0</v>
      </c>
      <c r="G479" s="172">
        <f>Inputs!G276</f>
        <v>0</v>
      </c>
      <c r="H479" s="172">
        <f>Inputs!H276</f>
        <v>0</v>
      </c>
      <c r="I479" s="172">
        <f>Inputs!I276</f>
        <v>0</v>
      </c>
      <c r="J479" s="172">
        <f>Inputs!J276</f>
        <v>0</v>
      </c>
    </row>
    <row r="480" spans="1:10" ht="15" outlineLevel="1" thickBot="1" x14ac:dyDescent="0.4">
      <c r="A480" s="140"/>
      <c r="B480" s="144" t="s">
        <v>271</v>
      </c>
      <c r="E480" s="147">
        <f t="shared" ref="E480:J480" si="83">E479-E478</f>
        <v>41156.299165679142</v>
      </c>
      <c r="F480" s="147">
        <f t="shared" si="83"/>
        <v>32236.103983920533</v>
      </c>
      <c r="G480" s="147">
        <f t="shared" si="83"/>
        <v>85581.293085365556</v>
      </c>
      <c r="H480" s="147">
        <f t="shared" si="83"/>
        <v>121301.55658586137</v>
      </c>
      <c r="I480" s="147">
        <f t="shared" si="83"/>
        <v>-2940.2128994483501</v>
      </c>
      <c r="J480" s="147">
        <f t="shared" si="83"/>
        <v>32630.055761802942</v>
      </c>
    </row>
    <row r="481" spans="1:12" ht="15" outlineLevel="1" thickBot="1" x14ac:dyDescent="0.4">
      <c r="A481" s="140"/>
    </row>
    <row r="482" spans="1:12" ht="15" outlineLevel="1" thickBot="1" x14ac:dyDescent="0.4">
      <c r="A482" s="140"/>
      <c r="B482" s="144" t="s">
        <v>272</v>
      </c>
      <c r="C482" s="223">
        <v>0.65</v>
      </c>
    </row>
    <row r="483" spans="1:12" outlineLevel="1" x14ac:dyDescent="0.35">
      <c r="A483" s="140"/>
    </row>
    <row r="484" spans="1:12" ht="14.15" customHeight="1" outlineLevel="1" x14ac:dyDescent="0.35">
      <c r="A484" s="140"/>
      <c r="B484" s="164" t="s">
        <v>339</v>
      </c>
      <c r="D484" s="97" t="s">
        <v>49</v>
      </c>
      <c r="E484" s="172">
        <f>E480*$C$482</f>
        <v>26751.594457691444</v>
      </c>
      <c r="F484" s="172">
        <f t="shared" ref="F484:J484" si="84">F480*$C$482</f>
        <v>20953.467589548349</v>
      </c>
      <c r="G484" s="172">
        <f t="shared" si="84"/>
        <v>55627.840505487613</v>
      </c>
      <c r="H484" s="172">
        <f t="shared" si="84"/>
        <v>78846.011780809888</v>
      </c>
      <c r="I484" s="172">
        <f t="shared" si="84"/>
        <v>-1911.1383846414276</v>
      </c>
      <c r="J484" s="172">
        <f t="shared" si="84"/>
        <v>21209.536245171912</v>
      </c>
      <c r="L484" s="97" t="s">
        <v>181</v>
      </c>
    </row>
    <row r="485" spans="1:12" ht="14.15" customHeight="1" outlineLevel="1" x14ac:dyDescent="0.35">
      <c r="A485" s="140"/>
      <c r="B485" s="164" t="s">
        <v>338</v>
      </c>
      <c r="D485" s="97"/>
      <c r="E485" s="172">
        <f>E484*(E$7-1)</f>
        <v>5510.0500411662169</v>
      </c>
      <c r="F485" s="172">
        <f t="shared" ref="F485" si="85">F484*(F$7-1)</f>
        <v>3952.1821340907468</v>
      </c>
      <c r="G485" s="172">
        <f t="shared" ref="G485" si="86">G484*(G$7-1)</f>
        <v>8336.7546792959092</v>
      </c>
      <c r="H485" s="172">
        <f t="shared" ref="H485" si="87">H484*(H$7-1)</f>
        <v>8145.3474392471608</v>
      </c>
      <c r="I485" s="172">
        <f t="shared" ref="I485" si="88">I484*(I$7-1)</f>
        <v>-119.26355887882058</v>
      </c>
      <c r="J485" s="172">
        <f t="shared" ref="J485" si="89">J484*(J$7-1)</f>
        <v>448.58169158538601</v>
      </c>
      <c r="L485" s="97" t="s">
        <v>306</v>
      </c>
    </row>
    <row r="486" spans="1:12" ht="14.15" customHeight="1" outlineLevel="1" thickBot="1" x14ac:dyDescent="0.4">
      <c r="A486" s="140"/>
      <c r="B486" s="146" t="s">
        <v>273</v>
      </c>
      <c r="D486" s="97"/>
      <c r="E486" s="147">
        <f>SUM(E484:E485)</f>
        <v>32261.644498857662</v>
      </c>
      <c r="F486" s="147">
        <f t="shared" ref="F486" si="90">SUM(F484:F485)</f>
        <v>24905.649723639097</v>
      </c>
      <c r="G486" s="147">
        <f t="shared" ref="G486" si="91">SUM(G484:G485)</f>
        <v>63964.595184783524</v>
      </c>
      <c r="H486" s="147">
        <f t="shared" ref="H486" si="92">SUM(H484:H485)</f>
        <v>86991.359220057042</v>
      </c>
      <c r="I486" s="147">
        <f t="shared" ref="I486" si="93">SUM(I484:I485)</f>
        <v>-2030.4019435202481</v>
      </c>
      <c r="J486" s="147">
        <f t="shared" ref="J486" si="94">SUM(J484:J485)</f>
        <v>21658.117936757299</v>
      </c>
      <c r="K486" s="147">
        <f t="shared" ref="K486" si="95">SUM(E486:J486)</f>
        <v>227750.96462057441</v>
      </c>
      <c r="L486" s="97"/>
    </row>
    <row r="487" spans="1:12" ht="15" thickBot="1" x14ac:dyDescent="0.4">
      <c r="A487" s="140"/>
    </row>
    <row r="488" spans="1:12" ht="15" thickBot="1" x14ac:dyDescent="0.4">
      <c r="A488" s="133" t="s">
        <v>274</v>
      </c>
      <c r="B488" s="135" t="s">
        <v>155</v>
      </c>
      <c r="C488" s="136"/>
      <c r="D488" s="136"/>
      <c r="E488" s="136"/>
      <c r="F488" s="136"/>
      <c r="G488" s="136"/>
      <c r="H488" s="136"/>
      <c r="I488" s="136"/>
      <c r="J488" s="137"/>
    </row>
    <row r="489" spans="1:12" outlineLevel="1" x14ac:dyDescent="0.35">
      <c r="A489" s="181"/>
    </row>
    <row r="490" spans="1:12" outlineLevel="1" x14ac:dyDescent="0.35">
      <c r="A490" s="140"/>
      <c r="B490" s="144" t="s">
        <v>275</v>
      </c>
      <c r="C490" s="97"/>
      <c r="D490" s="97"/>
      <c r="E490" s="123">
        <f>Inputs!E486</f>
        <v>202148.99609234923</v>
      </c>
      <c r="F490" s="123">
        <f>Inputs!F486</f>
        <v>246997.71580281868</v>
      </c>
      <c r="G490" s="123">
        <f>Inputs!G486</f>
        <v>254891.98305589755</v>
      </c>
      <c r="H490" s="123">
        <f>Inputs!H486</f>
        <v>274637.04450244136</v>
      </c>
      <c r="I490" s="123">
        <f>Inputs!I486</f>
        <v>292998.7011117973</v>
      </c>
      <c r="J490" s="123">
        <f>Inputs!J486</f>
        <v>306899.98127364076</v>
      </c>
    </row>
    <row r="491" spans="1:12" outlineLevel="1" x14ac:dyDescent="0.35">
      <c r="A491" s="140"/>
      <c r="B491" s="144" t="s">
        <v>276</v>
      </c>
      <c r="C491" s="97"/>
      <c r="D491" s="97"/>
      <c r="E491" s="123">
        <f>Inputs!E492</f>
        <v>0</v>
      </c>
      <c r="F491" s="123">
        <f>Inputs!F492</f>
        <v>0</v>
      </c>
      <c r="G491" s="123">
        <f>Inputs!G492</f>
        <v>0</v>
      </c>
      <c r="H491" s="123">
        <f>Inputs!H492</f>
        <v>0</v>
      </c>
      <c r="I491" s="123">
        <f>Inputs!I492</f>
        <v>0</v>
      </c>
      <c r="J491" s="123">
        <f>Inputs!J492</f>
        <v>0</v>
      </c>
    </row>
    <row r="492" spans="1:12" outlineLevel="1" x14ac:dyDescent="0.35">
      <c r="A492" s="140"/>
      <c r="C492" s="97"/>
    </row>
    <row r="493" spans="1:12" outlineLevel="1" x14ac:dyDescent="0.35">
      <c r="A493" s="140"/>
      <c r="B493" s="164" t="s">
        <v>339</v>
      </c>
      <c r="C493" s="97"/>
      <c r="D493" s="97" t="s">
        <v>50</v>
      </c>
      <c r="E493" s="172">
        <f>E491-E490</f>
        <v>-202148.99609234923</v>
      </c>
      <c r="F493" s="172">
        <f t="shared" ref="F493:J493" si="96">F491-F490</f>
        <v>-246997.71580281868</v>
      </c>
      <c r="G493" s="172">
        <f t="shared" si="96"/>
        <v>-254891.98305589755</v>
      </c>
      <c r="H493" s="172">
        <f t="shared" si="96"/>
        <v>-274637.04450244136</v>
      </c>
      <c r="I493" s="172">
        <f t="shared" si="96"/>
        <v>-292998.7011117973</v>
      </c>
      <c r="J493" s="172">
        <f t="shared" si="96"/>
        <v>-306899.98127364076</v>
      </c>
      <c r="L493" s="97" t="s">
        <v>50</v>
      </c>
    </row>
    <row r="494" spans="1:12" outlineLevel="1" x14ac:dyDescent="0.35">
      <c r="A494" s="140"/>
      <c r="B494" s="164" t="s">
        <v>338</v>
      </c>
      <c r="C494" s="97"/>
      <c r="D494" s="97"/>
      <c r="E494" s="172">
        <f>E493*(E$7-1)</f>
        <v>-41636.811069409399</v>
      </c>
      <c r="F494" s="172">
        <f t="shared" ref="F494" si="97">F493*(F$7-1)</f>
        <v>-46587.991003648734</v>
      </c>
      <c r="G494" s="172">
        <f t="shared" ref="G494" si="98">G493*(G$7-1)</f>
        <v>-38199.79192337409</v>
      </c>
      <c r="H494" s="172">
        <f t="shared" ref="H494" si="99">H493*(H$7-1)</f>
        <v>-28371.937865154392</v>
      </c>
      <c r="I494" s="172">
        <f t="shared" ref="I494" si="100">I493*(I$7-1)</f>
        <v>-18284.42572358311</v>
      </c>
      <c r="J494" s="172">
        <f t="shared" ref="J494" si="101">J493*(J$7-1)</f>
        <v>-6490.9346039375032</v>
      </c>
      <c r="L494" s="97" t="s">
        <v>310</v>
      </c>
    </row>
    <row r="495" spans="1:12" ht="15" outlineLevel="1" thickBot="1" x14ac:dyDescent="0.4">
      <c r="A495" s="140"/>
      <c r="B495" s="146" t="s">
        <v>277</v>
      </c>
      <c r="C495" s="97"/>
      <c r="D495" s="97"/>
      <c r="E495" s="147">
        <f>SUM(E493:E494)</f>
        <v>-243785.80716175862</v>
      </c>
      <c r="F495" s="147">
        <f t="shared" ref="F495" si="102">SUM(F493:F494)</f>
        <v>-293585.70680646744</v>
      </c>
      <c r="G495" s="147">
        <f t="shared" ref="G495" si="103">SUM(G493:G494)</f>
        <v>-293091.77497927163</v>
      </c>
      <c r="H495" s="147">
        <f t="shared" ref="H495" si="104">SUM(H493:H494)</f>
        <v>-303008.98236759577</v>
      </c>
      <c r="I495" s="147">
        <f t="shared" ref="I495" si="105">SUM(I493:I494)</f>
        <v>-311283.12683538039</v>
      </c>
      <c r="J495" s="147">
        <f t="shared" ref="J495" si="106">SUM(J493:J494)</f>
        <v>-313390.91587757826</v>
      </c>
      <c r="K495" s="147">
        <f t="shared" ref="K495" si="107">SUM(E495:J495)</f>
        <v>-1758146.3140280524</v>
      </c>
      <c r="L495" s="97"/>
    </row>
    <row r="496" spans="1:12" ht="15" thickBot="1" x14ac:dyDescent="0.4">
      <c r="A496" s="182"/>
    </row>
    <row r="497" spans="1:12" ht="15" thickBot="1" x14ac:dyDescent="0.4">
      <c r="A497" s="133" t="s">
        <v>274</v>
      </c>
      <c r="B497" s="135" t="s">
        <v>158</v>
      </c>
      <c r="C497" s="136"/>
      <c r="D497" s="136"/>
      <c r="E497" s="136"/>
      <c r="F497" s="136"/>
      <c r="G497" s="136"/>
      <c r="H497" s="136"/>
      <c r="I497" s="136"/>
      <c r="J497" s="137"/>
    </row>
    <row r="498" spans="1:12" outlineLevel="1" x14ac:dyDescent="0.35">
      <c r="A498" s="181"/>
    </row>
    <row r="499" spans="1:12" outlineLevel="1" x14ac:dyDescent="0.35">
      <c r="A499" s="140"/>
      <c r="B499" s="144" t="s">
        <v>278</v>
      </c>
      <c r="C499" s="97"/>
      <c r="D499" s="97"/>
      <c r="E499" s="123">
        <f>Inputs!E496</f>
        <v>49959.17558167113</v>
      </c>
      <c r="F499" s="123">
        <f>Inputs!F496</f>
        <v>49657.317302202107</v>
      </c>
      <c r="G499" s="123">
        <f>Inputs!G496</f>
        <v>49968.127399891891</v>
      </c>
      <c r="H499" s="123">
        <f>Inputs!H496</f>
        <v>49941.65030951731</v>
      </c>
      <c r="I499" s="123">
        <f>Inputs!I496</f>
        <v>49915.187248812261</v>
      </c>
      <c r="J499" s="123">
        <f>Inputs!J496</f>
        <v>49888.738210342708</v>
      </c>
    </row>
    <row r="500" spans="1:12" outlineLevel="1" x14ac:dyDescent="0.35">
      <c r="A500" s="140"/>
      <c r="B500" s="144" t="s">
        <v>279</v>
      </c>
      <c r="C500" s="97"/>
      <c r="D500" s="97"/>
      <c r="E500" s="123">
        <f>Inputs!E497</f>
        <v>0</v>
      </c>
      <c r="F500" s="123">
        <f>Inputs!F497</f>
        <v>0</v>
      </c>
      <c r="G500" s="123">
        <f>Inputs!G497</f>
        <v>0</v>
      </c>
      <c r="H500" s="123">
        <f>Inputs!H497</f>
        <v>0</v>
      </c>
      <c r="I500" s="123">
        <f>Inputs!I497</f>
        <v>0</v>
      </c>
      <c r="J500" s="123">
        <f>Inputs!J497</f>
        <v>0</v>
      </c>
    </row>
    <row r="501" spans="1:12" outlineLevel="1" x14ac:dyDescent="0.35">
      <c r="A501" s="140"/>
      <c r="C501" s="97"/>
    </row>
    <row r="502" spans="1:12" outlineLevel="1" x14ac:dyDescent="0.35">
      <c r="A502" s="140"/>
      <c r="B502" s="164" t="s">
        <v>339</v>
      </c>
      <c r="C502" s="97"/>
      <c r="D502" s="97" t="s">
        <v>50</v>
      </c>
      <c r="E502" s="172">
        <f>E500-E499</f>
        <v>-49959.17558167113</v>
      </c>
      <c r="F502" s="172">
        <f t="shared" ref="F502:J502" si="108">F500-F499</f>
        <v>-49657.317302202107</v>
      </c>
      <c r="G502" s="172">
        <f t="shared" si="108"/>
        <v>-49968.127399891891</v>
      </c>
      <c r="H502" s="172">
        <f t="shared" si="108"/>
        <v>-49941.65030951731</v>
      </c>
      <c r="I502" s="172">
        <f t="shared" si="108"/>
        <v>-49915.187248812261</v>
      </c>
      <c r="J502" s="172">
        <f t="shared" si="108"/>
        <v>-49888.738210342708</v>
      </c>
      <c r="L502" s="97" t="s">
        <v>50</v>
      </c>
    </row>
    <row r="503" spans="1:12" outlineLevel="1" x14ac:dyDescent="0.35">
      <c r="A503" s="140"/>
      <c r="B503" s="164" t="s">
        <v>338</v>
      </c>
      <c r="C503" s="97"/>
      <c r="D503" s="97"/>
      <c r="E503" s="172">
        <f>E502*(E$7-1)</f>
        <v>-10290.136459184818</v>
      </c>
      <c r="F503" s="172">
        <f t="shared" ref="F503" si="109">F502*(F$7-1)</f>
        <v>-9366.2188098418119</v>
      </c>
      <c r="G503" s="172">
        <f t="shared" ref="G503" si="110">G502*(G$7-1)</f>
        <v>-7488.5527845649267</v>
      </c>
      <c r="H503" s="172">
        <f t="shared" ref="H503" si="111">H502*(H$7-1)</f>
        <v>-5159.3236521750359</v>
      </c>
      <c r="I503" s="172">
        <f t="shared" ref="I503" si="112">I502*(I$7-1)</f>
        <v>-3114.9303060610146</v>
      </c>
      <c r="J503" s="172">
        <f t="shared" ref="J503" si="113">J502*(J$7-1)</f>
        <v>-1055.1468131487484</v>
      </c>
      <c r="L503" s="97" t="s">
        <v>310</v>
      </c>
    </row>
    <row r="504" spans="1:12" ht="15" outlineLevel="1" thickBot="1" x14ac:dyDescent="0.4">
      <c r="A504" s="140"/>
      <c r="B504" s="146" t="s">
        <v>280</v>
      </c>
      <c r="C504" s="97"/>
      <c r="D504" s="97"/>
      <c r="E504" s="147">
        <f>SUM(E502:E503)</f>
        <v>-60249.312040855948</v>
      </c>
      <c r="F504" s="147">
        <f t="shared" ref="F504" si="114">SUM(F502:F503)</f>
        <v>-59023.536112043919</v>
      </c>
      <c r="G504" s="147">
        <f t="shared" ref="G504" si="115">SUM(G502:G503)</f>
        <v>-57456.680184456818</v>
      </c>
      <c r="H504" s="147">
        <f t="shared" ref="H504" si="116">SUM(H502:H503)</f>
        <v>-55100.973961692347</v>
      </c>
      <c r="I504" s="147">
        <f t="shared" ref="I504" si="117">SUM(I502:I503)</f>
        <v>-53030.117554873272</v>
      </c>
      <c r="J504" s="147">
        <f t="shared" ref="J504" si="118">SUM(J502:J503)</f>
        <v>-50943.885023491457</v>
      </c>
      <c r="K504" s="147">
        <f t="shared" ref="K504" si="119">SUM(E504:J504)</f>
        <v>-335804.5048774138</v>
      </c>
      <c r="L504" s="97"/>
    </row>
    <row r="505" spans="1:12" ht="15" thickBot="1" x14ac:dyDescent="0.4">
      <c r="A505" s="182"/>
    </row>
    <row r="506" spans="1:12" ht="15" thickBot="1" x14ac:dyDescent="0.4">
      <c r="A506" s="133" t="s">
        <v>274</v>
      </c>
      <c r="B506" s="135" t="s">
        <v>161</v>
      </c>
      <c r="C506" s="136"/>
      <c r="D506" s="136"/>
      <c r="E506" s="136"/>
      <c r="F506" s="136"/>
      <c r="G506" s="136"/>
      <c r="H506" s="136"/>
      <c r="I506" s="136"/>
      <c r="J506" s="137"/>
    </row>
    <row r="507" spans="1:12" outlineLevel="1" x14ac:dyDescent="0.35">
      <c r="A507" s="181"/>
    </row>
    <row r="508" spans="1:12" outlineLevel="1" x14ac:dyDescent="0.35">
      <c r="A508" s="140"/>
      <c r="B508" s="144" t="s">
        <v>281</v>
      </c>
      <c r="C508" s="97"/>
      <c r="D508" s="97"/>
      <c r="E508" s="123">
        <f>Inputs!E501</f>
        <v>84930.598488840915</v>
      </c>
      <c r="F508" s="123">
        <f>Inputs!F501</f>
        <v>0</v>
      </c>
      <c r="G508" s="123">
        <f>Inputs!G501</f>
        <v>0</v>
      </c>
      <c r="H508" s="123">
        <f>Inputs!H501</f>
        <v>0</v>
      </c>
      <c r="I508" s="123">
        <f>Inputs!I501</f>
        <v>0</v>
      </c>
      <c r="J508" s="123">
        <f>Inputs!J501</f>
        <v>0</v>
      </c>
    </row>
    <row r="509" spans="1:12" outlineLevel="1" x14ac:dyDescent="0.35">
      <c r="A509" s="140"/>
      <c r="B509" s="144" t="s">
        <v>282</v>
      </c>
      <c r="C509" s="97"/>
      <c r="D509" s="97"/>
      <c r="E509" s="123">
        <f>Inputs!E502</f>
        <v>0</v>
      </c>
      <c r="F509" s="123">
        <f>Inputs!F502</f>
        <v>0</v>
      </c>
      <c r="G509" s="123">
        <f>Inputs!G502</f>
        <v>0</v>
      </c>
      <c r="H509" s="123">
        <f>Inputs!H502</f>
        <v>0</v>
      </c>
      <c r="I509" s="123">
        <f>Inputs!I502</f>
        <v>0</v>
      </c>
      <c r="J509" s="123">
        <f>Inputs!J502</f>
        <v>0</v>
      </c>
    </row>
    <row r="510" spans="1:12" outlineLevel="1" x14ac:dyDescent="0.35">
      <c r="A510" s="140"/>
      <c r="C510" s="97"/>
    </row>
    <row r="511" spans="1:12" outlineLevel="1" x14ac:dyDescent="0.35">
      <c r="A511" s="140"/>
      <c r="B511" s="164" t="s">
        <v>339</v>
      </c>
      <c r="C511" s="97"/>
      <c r="D511" s="97" t="s">
        <v>50</v>
      </c>
      <c r="E511" s="172">
        <f>E509-E508</f>
        <v>-84930.598488840915</v>
      </c>
      <c r="F511" s="172">
        <f t="shared" ref="F511:J511" si="120">F509-F508</f>
        <v>0</v>
      </c>
      <c r="G511" s="172">
        <f t="shared" si="120"/>
        <v>0</v>
      </c>
      <c r="H511" s="172">
        <f t="shared" si="120"/>
        <v>0</v>
      </c>
      <c r="I511" s="172">
        <f t="shared" si="120"/>
        <v>0</v>
      </c>
      <c r="J511" s="172">
        <f t="shared" si="120"/>
        <v>0</v>
      </c>
      <c r="L511" s="97" t="s">
        <v>50</v>
      </c>
    </row>
    <row r="512" spans="1:12" outlineLevel="1" x14ac:dyDescent="0.35">
      <c r="A512" s="140"/>
      <c r="B512" s="164" t="s">
        <v>338</v>
      </c>
      <c r="C512" s="97"/>
      <c r="D512" s="97"/>
      <c r="E512" s="172">
        <f>E511*(E$7-1)</f>
        <v>-17493.23198061419</v>
      </c>
      <c r="F512" s="172">
        <f t="shared" ref="F512" si="121">F511*(F$7-1)</f>
        <v>0</v>
      </c>
      <c r="G512" s="172">
        <f t="shared" ref="G512" si="122">G511*(G$7-1)</f>
        <v>0</v>
      </c>
      <c r="H512" s="172">
        <f t="shared" ref="H512" si="123">H511*(H$7-1)</f>
        <v>0</v>
      </c>
      <c r="I512" s="172">
        <f t="shared" ref="I512" si="124">I511*(I$7-1)</f>
        <v>0</v>
      </c>
      <c r="J512" s="172">
        <f t="shared" ref="J512" si="125">J511*(J$7-1)</f>
        <v>0</v>
      </c>
      <c r="L512" s="97" t="s">
        <v>310</v>
      </c>
    </row>
    <row r="513" spans="1:18" ht="15" outlineLevel="1" thickBot="1" x14ac:dyDescent="0.4">
      <c r="A513" s="140"/>
      <c r="B513" s="146" t="s">
        <v>283</v>
      </c>
      <c r="C513" s="97"/>
      <c r="D513" s="97"/>
      <c r="E513" s="147">
        <f>SUM(E511:E512)</f>
        <v>-102423.8304694551</v>
      </c>
      <c r="F513" s="147">
        <f t="shared" ref="F513" si="126">SUM(F511:F512)</f>
        <v>0</v>
      </c>
      <c r="G513" s="147">
        <f t="shared" ref="G513" si="127">SUM(G511:G512)</f>
        <v>0</v>
      </c>
      <c r="H513" s="147">
        <f t="shared" ref="H513" si="128">SUM(H511:H512)</f>
        <v>0</v>
      </c>
      <c r="I513" s="147">
        <f t="shared" ref="I513" si="129">SUM(I511:I512)</f>
        <v>0</v>
      </c>
      <c r="J513" s="147">
        <f t="shared" ref="J513" si="130">SUM(J511:J512)</f>
        <v>0</v>
      </c>
      <c r="K513" s="147">
        <f t="shared" ref="K513" si="131">SUM(E513:J513)</f>
        <v>-102423.8304694551</v>
      </c>
      <c r="L513" s="97"/>
    </row>
    <row r="514" spans="1:18" ht="15" thickBot="1" x14ac:dyDescent="0.4">
      <c r="A514" s="182"/>
      <c r="B514" s="146"/>
      <c r="C514" s="97"/>
      <c r="D514" s="97"/>
      <c r="E514" s="148"/>
      <c r="F514" s="148"/>
      <c r="G514" s="148"/>
      <c r="H514" s="148"/>
      <c r="I514" s="148"/>
      <c r="J514" s="148"/>
      <c r="K514" s="149"/>
    </row>
    <row r="515" spans="1:18" ht="15" thickBot="1" x14ac:dyDescent="0.4">
      <c r="A515" s="133" t="s">
        <v>274</v>
      </c>
      <c r="B515" s="135" t="s">
        <v>284</v>
      </c>
      <c r="C515" s="136"/>
      <c r="D515" s="136"/>
      <c r="E515" s="136"/>
      <c r="F515" s="136"/>
      <c r="G515" s="136"/>
      <c r="H515" s="136"/>
      <c r="I515" s="136"/>
      <c r="J515" s="137"/>
    </row>
    <row r="516" spans="1:18" outlineLevel="1" x14ac:dyDescent="0.35">
      <c r="A516" s="220"/>
    </row>
    <row r="517" spans="1:18" outlineLevel="1" x14ac:dyDescent="0.35">
      <c r="A517" s="221"/>
      <c r="B517" t="s">
        <v>340</v>
      </c>
      <c r="E517" s="123">
        <f>Inputs!E$513</f>
        <v>509987.78824397101</v>
      </c>
      <c r="F517" s="123">
        <f>Inputs!F$513</f>
        <v>671300.35805936926</v>
      </c>
      <c r="G517" s="123">
        <f>Inputs!G$513</f>
        <v>840925.01858540368</v>
      </c>
      <c r="H517" s="123">
        <f>Inputs!H$513</f>
        <v>876963.74762918602</v>
      </c>
      <c r="I517" s="123">
        <f>Inputs!I$513</f>
        <v>855403.6161481546</v>
      </c>
      <c r="J517" s="123">
        <f>Inputs!J$513</f>
        <v>872721.48173867096</v>
      </c>
    </row>
    <row r="518" spans="1:18" outlineLevel="1" x14ac:dyDescent="0.35">
      <c r="A518" s="221"/>
      <c r="B518" s="125" t="s">
        <v>170</v>
      </c>
      <c r="E518" s="123">
        <f>Inputs!E$522</f>
        <v>308901.72249939962</v>
      </c>
      <c r="F518" s="123">
        <f>Inputs!F$522</f>
        <v>307035.30774389085</v>
      </c>
      <c r="G518" s="123">
        <f>Inputs!G$522</f>
        <v>308957.07233325299</v>
      </c>
      <c r="H518" s="123">
        <f>Inputs!H$522</f>
        <v>308793.36228943709</v>
      </c>
      <c r="I518" s="123">
        <f>Inputs!I$522</f>
        <v>308629.7389922305</v>
      </c>
      <c r="J518" s="123">
        <f>Inputs!J$522</f>
        <v>308466.20239566796</v>
      </c>
    </row>
    <row r="519" spans="1:18" outlineLevel="1" x14ac:dyDescent="0.35">
      <c r="A519" s="221"/>
    </row>
    <row r="520" spans="1:18" outlineLevel="1" x14ac:dyDescent="0.35">
      <c r="A520" s="221"/>
      <c r="B520" s="164" t="s">
        <v>339</v>
      </c>
      <c r="C520" s="97"/>
      <c r="D520" s="97" t="s">
        <v>50</v>
      </c>
      <c r="E520" s="172">
        <f>E518-E517</f>
        <v>-201086.06574457139</v>
      </c>
      <c r="F520" s="172">
        <f t="shared" ref="F520:J520" si="132">F518-F517</f>
        <v>-364265.05031547841</v>
      </c>
      <c r="G520" s="172">
        <f t="shared" si="132"/>
        <v>-531967.94625215069</v>
      </c>
      <c r="H520" s="172">
        <f t="shared" si="132"/>
        <v>-568170.38533974893</v>
      </c>
      <c r="I520" s="172">
        <f t="shared" si="132"/>
        <v>-546773.8771559241</v>
      </c>
      <c r="J520" s="172">
        <f t="shared" si="132"/>
        <v>-564255.27934300294</v>
      </c>
      <c r="L520" s="97" t="s">
        <v>50</v>
      </c>
    </row>
    <row r="521" spans="1:18" outlineLevel="1" x14ac:dyDescent="0.35">
      <c r="A521" s="221"/>
      <c r="B521" s="164" t="s">
        <v>338</v>
      </c>
      <c r="C521" s="97"/>
      <c r="D521" s="97"/>
      <c r="E521" s="172">
        <f>E520*(E$7-1)</f>
        <v>-41417.878346883539</v>
      </c>
      <c r="F521" s="172">
        <f t="shared" ref="F521" si="133">F520*(F$7-1)</f>
        <v>-68706.614682173094</v>
      </c>
      <c r="G521" s="172">
        <f t="shared" ref="G521" si="134">G520*(G$7-1)</f>
        <v>-79724.221268585054</v>
      </c>
      <c r="H521" s="172">
        <f t="shared" ref="H521" si="135">H520*(H$7-1)</f>
        <v>-58695.996014976357</v>
      </c>
      <c r="I521" s="172">
        <f t="shared" ref="I521" si="136">I520*(I$7-1)</f>
        <v>-34121.128546021777</v>
      </c>
      <c r="J521" s="172">
        <f t="shared" ref="J521" si="137">J520*(J$7-1)</f>
        <v>-11933.999158104514</v>
      </c>
      <c r="L521" s="97" t="s">
        <v>310</v>
      </c>
    </row>
    <row r="522" spans="1:18" ht="15" outlineLevel="1" thickBot="1" x14ac:dyDescent="0.4">
      <c r="A522" s="221"/>
      <c r="B522" s="146" t="s">
        <v>285</v>
      </c>
      <c r="C522" s="97"/>
      <c r="D522" s="97"/>
      <c r="E522" s="147">
        <f>SUM(E520:E521)</f>
        <v>-242503.94409145493</v>
      </c>
      <c r="F522" s="147">
        <f t="shared" ref="F522" si="138">SUM(F520:F521)</f>
        <v>-432971.66499765147</v>
      </c>
      <c r="G522" s="147">
        <f t="shared" ref="G522" si="139">SUM(G520:G521)</f>
        <v>-611692.16752073576</v>
      </c>
      <c r="H522" s="147">
        <f t="shared" ref="H522" si="140">SUM(H520:H521)</f>
        <v>-626866.38135472534</v>
      </c>
      <c r="I522" s="147">
        <f t="shared" ref="I522" si="141">SUM(I520:I521)</f>
        <v>-580895.00570194586</v>
      </c>
      <c r="J522" s="147">
        <f t="shared" ref="J522" si="142">SUM(J520:J521)</f>
        <v>-576189.27850110747</v>
      </c>
      <c r="K522" s="147">
        <f t="shared" ref="K522" si="143">SUM(E522:J522)</f>
        <v>-3071118.4421676211</v>
      </c>
      <c r="L522" s="97"/>
    </row>
    <row r="523" spans="1:18" ht="15" outlineLevel="1" thickBot="1" x14ac:dyDescent="0.4">
      <c r="A523" s="221"/>
      <c r="E523" s="149"/>
      <c r="F523" s="149"/>
      <c r="G523" s="149"/>
      <c r="H523" s="149"/>
      <c r="I523" s="149"/>
      <c r="J523" s="149"/>
    </row>
    <row r="524" spans="1:18" ht="15" thickBot="1" x14ac:dyDescent="0.4">
      <c r="A524" s="133" t="s">
        <v>274</v>
      </c>
      <c r="B524" s="135" t="s">
        <v>286</v>
      </c>
      <c r="C524" s="136"/>
      <c r="D524" s="136"/>
      <c r="E524" s="136"/>
      <c r="F524" s="136"/>
      <c r="G524" s="136"/>
      <c r="H524" s="136"/>
      <c r="I524" s="136"/>
      <c r="J524" s="137"/>
    </row>
    <row r="525" spans="1:18" outlineLevel="1" x14ac:dyDescent="0.35">
      <c r="A525" s="140"/>
    </row>
    <row r="526" spans="1:18" outlineLevel="1" x14ac:dyDescent="0.35">
      <c r="A526" s="140"/>
      <c r="B526" s="176" t="s">
        <v>242</v>
      </c>
    </row>
    <row r="527" spans="1:18" s="138" customFormat="1" ht="14.5" customHeight="1" outlineLevel="1" x14ac:dyDescent="0.35">
      <c r="A527" s="140"/>
      <c r="B527" s="144" t="s">
        <v>243</v>
      </c>
      <c r="C527" s="151"/>
      <c r="D527" s="97"/>
      <c r="E527" s="97"/>
      <c r="F527" s="97"/>
      <c r="G527" s="97"/>
      <c r="H527" s="97"/>
      <c r="I527" s="97"/>
      <c r="J527" s="97"/>
      <c r="K527" s="145"/>
      <c r="P527" s="139"/>
      <c r="Q527" s="139"/>
      <c r="R527" s="139"/>
    </row>
    <row r="528" spans="1:18" s="138" customFormat="1" ht="14.5" customHeight="1" outlineLevel="1" x14ac:dyDescent="0.35">
      <c r="A528" s="140"/>
      <c r="B528" s="144" t="s">
        <v>245</v>
      </c>
      <c r="C528" s="151"/>
      <c r="D528" s="97"/>
      <c r="E528" s="177" t="s">
        <v>251</v>
      </c>
      <c r="F528" s="97"/>
      <c r="G528" s="97"/>
      <c r="H528" s="97"/>
      <c r="I528" s="97"/>
      <c r="J528" s="97"/>
      <c r="K528" s="145"/>
      <c r="P528" s="139"/>
      <c r="Q528" s="139"/>
      <c r="R528" s="139"/>
    </row>
    <row r="529" spans="1:18" outlineLevel="1" x14ac:dyDescent="0.35">
      <c r="A529" s="140"/>
      <c r="F529" s="177"/>
      <c r="G529" s="177"/>
      <c r="H529" s="177"/>
      <c r="I529" s="177"/>
      <c r="J529" s="177"/>
      <c r="K529" s="145"/>
      <c r="L529" s="138"/>
    </row>
    <row r="530" spans="1:18" s="138" customFormat="1" ht="13" customHeight="1" outlineLevel="1" x14ac:dyDescent="0.35">
      <c r="A530" s="140"/>
      <c r="B530" s="164" t="s">
        <v>339</v>
      </c>
      <c r="C530" s="97"/>
      <c r="D530" s="97" t="s">
        <v>50</v>
      </c>
      <c r="E530" s="97"/>
      <c r="F530" s="97"/>
      <c r="G530" s="97"/>
      <c r="H530" s="97"/>
      <c r="I530" s="97"/>
      <c r="J530" s="97"/>
      <c r="K530" s="183"/>
      <c r="L530" s="97" t="s">
        <v>50</v>
      </c>
      <c r="P530" s="139"/>
      <c r="Q530" s="139"/>
      <c r="R530" s="139"/>
    </row>
    <row r="531" spans="1:18" s="138" customFormat="1" ht="13" customHeight="1" outlineLevel="1" x14ac:dyDescent="0.35">
      <c r="A531" s="140"/>
      <c r="B531" s="164" t="s">
        <v>338</v>
      </c>
      <c r="C531" s="97"/>
      <c r="D531" s="97"/>
      <c r="E531" s="97"/>
      <c r="F531" s="97"/>
      <c r="G531" s="97"/>
      <c r="H531" s="97"/>
      <c r="I531" s="97"/>
      <c r="J531" s="97"/>
      <c r="K531" s="155"/>
      <c r="L531" s="97" t="s">
        <v>310</v>
      </c>
      <c r="P531" s="139"/>
      <c r="Q531" s="139"/>
      <c r="R531" s="139"/>
    </row>
    <row r="532" spans="1:18" s="138" customFormat="1" ht="13" customHeight="1" outlineLevel="1" x14ac:dyDescent="0.35">
      <c r="A532" s="140"/>
      <c r="B532" s="146" t="s">
        <v>246</v>
      </c>
      <c r="C532" s="97"/>
      <c r="E532" s="97"/>
      <c r="F532" s="97"/>
      <c r="G532" s="97"/>
      <c r="H532" s="97"/>
      <c r="I532" s="97"/>
      <c r="J532" s="97"/>
      <c r="K532" s="155"/>
      <c r="P532" s="139"/>
      <c r="Q532" s="139"/>
      <c r="R532" s="139"/>
    </row>
    <row r="533" spans="1:18" s="138" customFormat="1" ht="13" customHeight="1" outlineLevel="1" x14ac:dyDescent="0.35">
      <c r="A533" s="140"/>
      <c r="B533" s="146"/>
      <c r="C533" s="97"/>
      <c r="E533" s="97"/>
      <c r="F533" s="97"/>
      <c r="G533" s="97"/>
      <c r="H533" s="97"/>
      <c r="I533" s="97"/>
      <c r="J533" s="97"/>
      <c r="K533" s="155"/>
      <c r="P533" s="139"/>
      <c r="Q533" s="139"/>
      <c r="R533" s="139"/>
    </row>
    <row r="534" spans="1:18" s="138" customFormat="1" ht="13" customHeight="1" outlineLevel="1" x14ac:dyDescent="0.35">
      <c r="A534" s="140"/>
      <c r="B534" s="228" t="s">
        <v>374</v>
      </c>
      <c r="C534" s="97"/>
      <c r="D534" s="97"/>
      <c r="E534" s="97"/>
      <c r="F534" s="97"/>
      <c r="G534" s="97"/>
      <c r="H534" s="97"/>
      <c r="I534" s="97"/>
      <c r="J534" s="97"/>
      <c r="K534" s="155"/>
      <c r="L534" s="97"/>
      <c r="P534" s="139"/>
      <c r="Q534" s="139"/>
      <c r="R534" s="139"/>
    </row>
    <row r="535" spans="1:18" s="138" customFormat="1" ht="13" customHeight="1" outlineLevel="1" x14ac:dyDescent="0.35">
      <c r="A535" s="140"/>
      <c r="B535" s="144" t="s">
        <v>371</v>
      </c>
      <c r="C535" s="97"/>
      <c r="D535" s="97" t="s">
        <v>50</v>
      </c>
      <c r="E535" s="172">
        <f>-SUMPRODUCT(Inputs!E317:E323,Inputs!E326:E332)</f>
        <v>0</v>
      </c>
      <c r="F535" s="172">
        <f>-SUMPRODUCT(Inputs!F317:F323,Inputs!F326:F332)</f>
        <v>0</v>
      </c>
      <c r="G535" s="172">
        <f>-SUMPRODUCT(Inputs!G317:G323,Inputs!G326:G332)</f>
        <v>0</v>
      </c>
      <c r="H535" s="172">
        <f>-SUMPRODUCT(Inputs!H317:H323,Inputs!H326:H332)</f>
        <v>0</v>
      </c>
      <c r="I535" s="172">
        <f>-SUMPRODUCT(Inputs!I317:I323,Inputs!I326:I332)</f>
        <v>0</v>
      </c>
      <c r="J535" s="172">
        <f>-SUMPRODUCT(Inputs!J317:J323,Inputs!J326:J332)</f>
        <v>0</v>
      </c>
      <c r="K535" s="155"/>
      <c r="L535" s="97" t="s">
        <v>50</v>
      </c>
      <c r="P535" s="139"/>
      <c r="Q535" s="139"/>
      <c r="R535" s="139"/>
    </row>
    <row r="536" spans="1:18" s="138" customFormat="1" ht="13" customHeight="1" outlineLevel="1" x14ac:dyDescent="0.35">
      <c r="A536" s="140"/>
      <c r="B536" s="164" t="s">
        <v>338</v>
      </c>
      <c r="C536" s="97"/>
      <c r="D536" s="97"/>
      <c r="E536" s="172">
        <f>E535*(E$7-1)</f>
        <v>0</v>
      </c>
      <c r="F536" s="172">
        <f t="shared" ref="F536" si="144">F535*(F$7-1)</f>
        <v>0</v>
      </c>
      <c r="G536" s="172">
        <f t="shared" ref="G536" si="145">G535*(G$7-1)</f>
        <v>0</v>
      </c>
      <c r="H536" s="172">
        <f t="shared" ref="H536" si="146">H535*(H$7-1)</f>
        <v>0</v>
      </c>
      <c r="I536" s="172">
        <f t="shared" ref="I536" si="147">I535*(I$7-1)</f>
        <v>0</v>
      </c>
      <c r="J536" s="172">
        <f t="shared" ref="J536" si="148">J535*(J$7-1)</f>
        <v>0</v>
      </c>
      <c r="K536" s="155"/>
      <c r="L536" s="97" t="s">
        <v>310</v>
      </c>
      <c r="P536" s="139"/>
      <c r="Q536" s="139"/>
      <c r="R536" s="139"/>
    </row>
    <row r="537" spans="1:18" s="138" customFormat="1" ht="13" customHeight="1" outlineLevel="1" thickBot="1" x14ac:dyDescent="0.4">
      <c r="A537" s="140"/>
      <c r="B537" s="146" t="s">
        <v>372</v>
      </c>
      <c r="C537" s="97"/>
      <c r="D537" s="97"/>
      <c r="E537" s="147">
        <f>SUM(E535:E536)</f>
        <v>0</v>
      </c>
      <c r="F537" s="147">
        <f t="shared" ref="F537:J537" si="149">SUM(F535:F536)</f>
        <v>0</v>
      </c>
      <c r="G537" s="147">
        <f t="shared" si="149"/>
        <v>0</v>
      </c>
      <c r="H537" s="147">
        <f t="shared" si="149"/>
        <v>0</v>
      </c>
      <c r="I537" s="147">
        <f t="shared" si="149"/>
        <v>0</v>
      </c>
      <c r="J537" s="147">
        <f t="shared" si="149"/>
        <v>0</v>
      </c>
      <c r="K537" s="147">
        <f t="shared" ref="K537" si="150">SUM(E537:J537)</f>
        <v>0</v>
      </c>
      <c r="L537" s="97"/>
      <c r="P537" s="139"/>
      <c r="Q537" s="139"/>
      <c r="R537" s="139"/>
    </row>
    <row r="538" spans="1:18" ht="15" outlineLevel="1" thickBot="1" x14ac:dyDescent="0.4">
      <c r="A538" s="140"/>
    </row>
    <row r="539" spans="1:18" s="138" customFormat="1" ht="15" customHeight="1" thickBot="1" x14ac:dyDescent="0.35">
      <c r="A539" s="133" t="s">
        <v>274</v>
      </c>
      <c r="B539" s="135" t="s">
        <v>429</v>
      </c>
      <c r="C539" s="136"/>
      <c r="D539" s="136"/>
      <c r="E539" s="136"/>
      <c r="F539" s="136"/>
      <c r="G539" s="136"/>
      <c r="H539" s="136"/>
      <c r="I539" s="136"/>
      <c r="J539" s="137"/>
      <c r="L539" s="139"/>
      <c r="P539" s="139"/>
      <c r="Q539" s="139"/>
      <c r="R539" s="139"/>
    </row>
    <row r="540" spans="1:18" outlineLevel="1" x14ac:dyDescent="0.35">
      <c r="A540" s="181"/>
    </row>
    <row r="541" spans="1:18" outlineLevel="1" x14ac:dyDescent="0.35">
      <c r="A541" s="140"/>
      <c r="B541" s="176" t="s">
        <v>242</v>
      </c>
    </row>
    <row r="542" spans="1:18" s="138" customFormat="1" ht="14.5" customHeight="1" outlineLevel="1" x14ac:dyDescent="0.35">
      <c r="A542" s="140"/>
      <c r="B542" s="144" t="s">
        <v>243</v>
      </c>
      <c r="C542" s="151"/>
      <c r="D542" s="97"/>
      <c r="E542" s="177" t="s">
        <v>249</v>
      </c>
      <c r="F542" s="177"/>
      <c r="G542" s="177"/>
      <c r="H542" s="177"/>
      <c r="I542" s="177"/>
      <c r="J542" s="177"/>
      <c r="K542" s="145"/>
      <c r="P542" s="139"/>
      <c r="Q542" s="139"/>
      <c r="R542" s="139"/>
    </row>
    <row r="543" spans="1:18" s="138" customFormat="1" ht="14.5" customHeight="1" outlineLevel="1" x14ac:dyDescent="0.35">
      <c r="A543" s="140"/>
      <c r="B543" s="144" t="s">
        <v>245</v>
      </c>
      <c r="C543" s="151"/>
      <c r="D543" s="97"/>
      <c r="E543" s="97"/>
      <c r="F543" s="97"/>
      <c r="G543" s="97"/>
      <c r="H543" s="97"/>
      <c r="I543" s="97"/>
      <c r="J543" s="97"/>
      <c r="K543" s="145"/>
      <c r="P543" s="139"/>
      <c r="Q543" s="139"/>
      <c r="R543" s="139"/>
    </row>
    <row r="544" spans="1:18" outlineLevel="1" x14ac:dyDescent="0.35">
      <c r="A544" s="140"/>
      <c r="K544" s="145"/>
      <c r="L544" s="138"/>
    </row>
    <row r="545" spans="1:18" s="138" customFormat="1" ht="13" customHeight="1" outlineLevel="1" x14ac:dyDescent="0.35">
      <c r="A545" s="140"/>
      <c r="B545" s="164" t="s">
        <v>339</v>
      </c>
      <c r="C545" s="97"/>
      <c r="D545" s="97" t="s">
        <v>50</v>
      </c>
      <c r="E545" s="97"/>
      <c r="F545" s="97"/>
      <c r="G545" s="97"/>
      <c r="H545" s="97"/>
      <c r="I545" s="97"/>
      <c r="J545" s="97"/>
      <c r="K545" s="155"/>
      <c r="L545" s="97" t="s">
        <v>50</v>
      </c>
      <c r="P545" s="139"/>
      <c r="Q545" s="139"/>
      <c r="R545" s="139"/>
    </row>
    <row r="546" spans="1:18" x14ac:dyDescent="0.35">
      <c r="A546" s="140"/>
      <c r="B546" s="164" t="s">
        <v>338</v>
      </c>
      <c r="L546" s="97" t="s">
        <v>310</v>
      </c>
    </row>
    <row r="547" spans="1:18" x14ac:dyDescent="0.35">
      <c r="A547" s="140"/>
      <c r="B547" s="146" t="s">
        <v>246</v>
      </c>
    </row>
    <row r="548" spans="1:18" ht="15" thickBot="1" x14ac:dyDescent="0.4">
      <c r="A548" s="140"/>
    </row>
    <row r="549" spans="1:18" s="138" customFormat="1" ht="15" customHeight="1" thickBot="1" x14ac:dyDescent="0.35">
      <c r="A549" s="133" t="s">
        <v>274</v>
      </c>
      <c r="B549" s="135" t="s">
        <v>341</v>
      </c>
      <c r="C549" s="136"/>
      <c r="D549" s="136"/>
      <c r="E549" s="136"/>
      <c r="F549" s="136"/>
      <c r="G549" s="136"/>
      <c r="H549" s="136"/>
      <c r="I549" s="136"/>
      <c r="J549" s="137"/>
      <c r="L549" s="139"/>
      <c r="P549" s="139"/>
      <c r="Q549" s="139"/>
      <c r="R549" s="139"/>
    </row>
    <row r="550" spans="1:18" outlineLevel="1" x14ac:dyDescent="0.35">
      <c r="A550" s="181"/>
    </row>
    <row r="551" spans="1:18" outlineLevel="1" x14ac:dyDescent="0.35">
      <c r="A551" s="140"/>
      <c r="B551" t="s">
        <v>342</v>
      </c>
      <c r="E551" s="123">
        <f>Inputs!E554</f>
        <v>72800.540670002039</v>
      </c>
      <c r="F551" s="123">
        <f>Inputs!F554</f>
        <v>70448.240607860236</v>
      </c>
      <c r="G551" s="123">
        <f>Inputs!G554</f>
        <v>82147.28469649289</v>
      </c>
      <c r="H551" s="123">
        <f>Inputs!H554</f>
        <v>94260.177687972333</v>
      </c>
      <c r="I551" s="123">
        <f>Inputs!I554</f>
        <v>75272.034356831151</v>
      </c>
      <c r="J551" s="123">
        <f>Inputs!J554</f>
        <v>82931.094790586663</v>
      </c>
    </row>
    <row r="552" spans="1:18" outlineLevel="1" x14ac:dyDescent="0.35">
      <c r="A552" s="140"/>
      <c r="B552" s="125" t="s">
        <v>343</v>
      </c>
      <c r="E552" s="123">
        <f>Inputs!E555</f>
        <v>0</v>
      </c>
      <c r="F552" s="123">
        <f>Inputs!F555</f>
        <v>0</v>
      </c>
      <c r="G552" s="123">
        <f>Inputs!G555</f>
        <v>0</v>
      </c>
      <c r="H552" s="123">
        <f>Inputs!H555</f>
        <v>0</v>
      </c>
      <c r="I552" s="123">
        <f>Inputs!I555</f>
        <v>0</v>
      </c>
      <c r="J552" s="123">
        <f>Inputs!J555</f>
        <v>0</v>
      </c>
    </row>
    <row r="553" spans="1:18" outlineLevel="1" x14ac:dyDescent="0.35">
      <c r="A553" s="140"/>
    </row>
    <row r="554" spans="1:18" outlineLevel="1" x14ac:dyDescent="0.35">
      <c r="A554" s="140"/>
      <c r="B554" s="144" t="s">
        <v>344</v>
      </c>
      <c r="D554" s="97" t="s">
        <v>50</v>
      </c>
      <c r="E554" s="172">
        <f>E552-E551</f>
        <v>-72800.540670002039</v>
      </c>
      <c r="F554" s="172">
        <f t="shared" ref="F554:J554" si="151">F552-F551</f>
        <v>-70448.240607860236</v>
      </c>
      <c r="G554" s="172">
        <f t="shared" si="151"/>
        <v>-82147.28469649289</v>
      </c>
      <c r="H554" s="172">
        <f t="shared" si="151"/>
        <v>-94260.177687972333</v>
      </c>
      <c r="I554" s="172">
        <f t="shared" si="151"/>
        <v>-75272.034356831151</v>
      </c>
      <c r="J554" s="172">
        <f t="shared" si="151"/>
        <v>-82931.094790586663</v>
      </c>
      <c r="L554" s="97" t="s">
        <v>50</v>
      </c>
    </row>
    <row r="555" spans="1:18" outlineLevel="1" x14ac:dyDescent="0.35">
      <c r="A555" s="140"/>
      <c r="B555" s="144" t="s">
        <v>345</v>
      </c>
      <c r="E555" s="172">
        <f>E554*(E$7-1)</f>
        <v>-14994.793030003337</v>
      </c>
      <c r="F555" s="172">
        <f t="shared" ref="F555:J555" si="152">F554*(F$7-1)</f>
        <v>-13287.742313706125</v>
      </c>
      <c r="G555" s="172">
        <f t="shared" si="152"/>
        <v>-12311.133307743299</v>
      </c>
      <c r="H555" s="172">
        <f t="shared" si="152"/>
        <v>-9737.7391654015919</v>
      </c>
      <c r="I555" s="172">
        <f t="shared" si="152"/>
        <v>-4697.3106571394947</v>
      </c>
      <c r="J555" s="172">
        <f t="shared" si="152"/>
        <v>-1753.992654820908</v>
      </c>
      <c r="L555" s="224" t="s">
        <v>310</v>
      </c>
    </row>
    <row r="556" spans="1:18" ht="15" thickBot="1" x14ac:dyDescent="0.4">
      <c r="A556" s="140"/>
      <c r="B556" s="146" t="s">
        <v>346</v>
      </c>
      <c r="E556" s="147">
        <f>SUM(E554:E555)</f>
        <v>-87795.333700005373</v>
      </c>
      <c r="F556" s="147">
        <f t="shared" ref="F556:J556" si="153">SUM(F554:F555)</f>
        <v>-83735.982921566363</v>
      </c>
      <c r="G556" s="147">
        <f t="shared" si="153"/>
        <v>-94458.418004236184</v>
      </c>
      <c r="H556" s="147">
        <f t="shared" si="153"/>
        <v>-103997.91685337393</v>
      </c>
      <c r="I556" s="147">
        <f t="shared" si="153"/>
        <v>-79969.34501397064</v>
      </c>
      <c r="J556" s="147">
        <f t="shared" si="153"/>
        <v>-84685.087445407567</v>
      </c>
      <c r="K556" s="147">
        <f t="shared" ref="K556" si="154">SUM(E556:J556)</f>
        <v>-534642.08393855998</v>
      </c>
    </row>
    <row r="557" spans="1:18" ht="15" thickBot="1" x14ac:dyDescent="0.4">
      <c r="A557" s="140"/>
    </row>
    <row r="558" spans="1:18" s="138" customFormat="1" ht="15" customHeight="1" thickBot="1" x14ac:dyDescent="0.35">
      <c r="A558" s="133" t="s">
        <v>274</v>
      </c>
      <c r="B558" s="135" t="s">
        <v>385</v>
      </c>
      <c r="C558" s="136"/>
      <c r="D558" s="136"/>
      <c r="E558" s="136"/>
      <c r="F558" s="136"/>
      <c r="G558" s="136"/>
      <c r="H558" s="136"/>
      <c r="I558" s="136"/>
      <c r="J558" s="137"/>
      <c r="L558" s="139"/>
      <c r="P558" s="139"/>
      <c r="Q558" s="139"/>
      <c r="R558" s="139"/>
    </row>
    <row r="559" spans="1:18" outlineLevel="1" x14ac:dyDescent="0.35">
      <c r="A559" s="181"/>
    </row>
    <row r="560" spans="1:18" outlineLevel="1" x14ac:dyDescent="0.35">
      <c r="A560" s="140"/>
      <c r="B560" t="s">
        <v>386</v>
      </c>
      <c r="E560" s="123">
        <f>Inputs!E572</f>
        <v>42565.217595583803</v>
      </c>
      <c r="F560" s="123">
        <f>Inputs!F572</f>
        <v>87595.507721084519</v>
      </c>
      <c r="G560" s="123">
        <f>Inputs!G572</f>
        <v>130716.62127811721</v>
      </c>
      <c r="H560" s="123">
        <f>Inputs!H572</f>
        <v>231929.0240373984</v>
      </c>
      <c r="I560" s="123">
        <f>Inputs!I572</f>
        <v>213836.66217391173</v>
      </c>
      <c r="J560" s="123">
        <f>Inputs!J572</f>
        <v>204743.3816152465</v>
      </c>
    </row>
    <row r="561" spans="1:18" outlineLevel="1" x14ac:dyDescent="0.35">
      <c r="A561" s="140"/>
      <c r="B561" s="125" t="s">
        <v>387</v>
      </c>
      <c r="E561" s="123">
        <f>Inputs!E583</f>
        <v>0</v>
      </c>
      <c r="F561" s="123">
        <f>Inputs!F583</f>
        <v>0</v>
      </c>
      <c r="G561" s="123">
        <f>Inputs!G583</f>
        <v>0</v>
      </c>
      <c r="H561" s="123">
        <f>Inputs!H583</f>
        <v>0</v>
      </c>
      <c r="I561" s="123">
        <f>Inputs!I583</f>
        <v>0</v>
      </c>
      <c r="J561" s="123">
        <f>Inputs!J583</f>
        <v>0</v>
      </c>
    </row>
    <row r="562" spans="1:18" outlineLevel="1" x14ac:dyDescent="0.35">
      <c r="A562" s="140"/>
    </row>
    <row r="563" spans="1:18" outlineLevel="1" x14ac:dyDescent="0.35">
      <c r="A563" s="140"/>
      <c r="B563" s="144" t="s">
        <v>344</v>
      </c>
      <c r="D563" s="97" t="s">
        <v>50</v>
      </c>
      <c r="E563" s="172">
        <f>E561-E560</f>
        <v>-42565.217595583803</v>
      </c>
      <c r="F563" s="172">
        <f t="shared" ref="F563:J563" si="155">F561-F560</f>
        <v>-87595.507721084519</v>
      </c>
      <c r="G563" s="172">
        <f t="shared" si="155"/>
        <v>-130716.62127811721</v>
      </c>
      <c r="H563" s="172">
        <f t="shared" si="155"/>
        <v>-231929.0240373984</v>
      </c>
      <c r="I563" s="172">
        <f t="shared" si="155"/>
        <v>-213836.66217391173</v>
      </c>
      <c r="J563" s="172">
        <f t="shared" si="155"/>
        <v>-204743.3816152465</v>
      </c>
      <c r="L563" s="97" t="s">
        <v>50</v>
      </c>
    </row>
    <row r="564" spans="1:18" outlineLevel="1" x14ac:dyDescent="0.35">
      <c r="A564" s="140"/>
      <c r="B564" s="144" t="s">
        <v>345</v>
      </c>
      <c r="E564" s="172">
        <f>E563*(E$7-1)</f>
        <v>-8767.1962632254654</v>
      </c>
      <c r="F564" s="172">
        <f t="shared" ref="F564:J564" si="156">F563*(F$7-1)</f>
        <v>-16522.009980560957</v>
      </c>
      <c r="G564" s="172">
        <f t="shared" si="156"/>
        <v>-19590.054084421852</v>
      </c>
      <c r="H564" s="172">
        <f t="shared" si="156"/>
        <v>-23959.899040700868</v>
      </c>
      <c r="I564" s="172">
        <f t="shared" si="156"/>
        <v>-13344.361431165386</v>
      </c>
      <c r="J564" s="172">
        <f t="shared" si="156"/>
        <v>-4330.322521162464</v>
      </c>
      <c r="L564" s="224" t="s">
        <v>310</v>
      </c>
    </row>
    <row r="565" spans="1:18" ht="15" outlineLevel="1" thickBot="1" x14ac:dyDescent="0.4">
      <c r="A565" s="140"/>
      <c r="B565" s="146" t="s">
        <v>388</v>
      </c>
      <c r="E565" s="147">
        <f>SUM(E563:E564)</f>
        <v>-51332.413858809268</v>
      </c>
      <c r="F565" s="147">
        <f t="shared" ref="F565:J565" si="157">SUM(F563:F564)</f>
        <v>-104117.51770164547</v>
      </c>
      <c r="G565" s="147">
        <f t="shared" si="157"/>
        <v>-150306.67536253907</v>
      </c>
      <c r="H565" s="147">
        <f t="shared" si="157"/>
        <v>-255888.92307809927</v>
      </c>
      <c r="I565" s="147">
        <f t="shared" si="157"/>
        <v>-227181.02360507712</v>
      </c>
      <c r="J565" s="147">
        <f t="shared" si="157"/>
        <v>-209073.70413640895</v>
      </c>
      <c r="K565" s="147">
        <f t="shared" ref="K565" si="158">SUM(E565:J565)</f>
        <v>-997900.25774257921</v>
      </c>
      <c r="L565" s="224"/>
    </row>
    <row r="566" spans="1:18" ht="15" thickBot="1" x14ac:dyDescent="0.4">
      <c r="A566" s="140"/>
    </row>
    <row r="567" spans="1:18" s="138" customFormat="1" ht="15" customHeight="1" thickBot="1" x14ac:dyDescent="0.35">
      <c r="A567" s="133" t="s">
        <v>274</v>
      </c>
      <c r="B567" s="135" t="s">
        <v>391</v>
      </c>
      <c r="C567" s="136"/>
      <c r="D567" s="136"/>
      <c r="E567" s="136"/>
      <c r="F567" s="136"/>
      <c r="G567" s="136"/>
      <c r="H567" s="136"/>
      <c r="I567" s="136"/>
      <c r="J567" s="137"/>
      <c r="L567" s="139"/>
      <c r="P567" s="139"/>
      <c r="Q567" s="139"/>
      <c r="R567" s="139"/>
    </row>
    <row r="568" spans="1:18" outlineLevel="1" x14ac:dyDescent="0.35">
      <c r="A568" s="163"/>
      <c r="B568" s="146"/>
    </row>
    <row r="569" spans="1:18" outlineLevel="1" x14ac:dyDescent="0.35">
      <c r="A569" s="163"/>
      <c r="B569" t="s">
        <v>392</v>
      </c>
    </row>
    <row r="570" spans="1:18" outlineLevel="1" x14ac:dyDescent="0.35">
      <c r="A570" s="163"/>
      <c r="B570" s="125" t="s">
        <v>393</v>
      </c>
      <c r="E570" s="177" t="s">
        <v>389</v>
      </c>
    </row>
    <row r="571" spans="1:18" outlineLevel="1" x14ac:dyDescent="0.35">
      <c r="A571" s="163"/>
    </row>
    <row r="572" spans="1:18" outlineLevel="1" x14ac:dyDescent="0.35">
      <c r="A572" s="163"/>
      <c r="B572" s="144" t="s">
        <v>344</v>
      </c>
      <c r="D572" s="97" t="s">
        <v>50</v>
      </c>
      <c r="E572" s="97"/>
      <c r="F572" s="97"/>
      <c r="G572" s="97"/>
      <c r="H572" s="97"/>
      <c r="I572" s="97"/>
      <c r="J572" s="97"/>
      <c r="K572" s="155"/>
      <c r="L572" s="97" t="s">
        <v>50</v>
      </c>
      <c r="M572" s="138"/>
    </row>
    <row r="573" spans="1:18" outlineLevel="1" x14ac:dyDescent="0.35">
      <c r="A573" s="163"/>
      <c r="B573" s="144" t="s">
        <v>345</v>
      </c>
      <c r="L573" s="224" t="s">
        <v>310</v>
      </c>
      <c r="M573" s="138"/>
    </row>
    <row r="574" spans="1:18" outlineLevel="1" x14ac:dyDescent="0.35">
      <c r="A574" s="163"/>
      <c r="B574" s="146" t="s">
        <v>394</v>
      </c>
    </row>
    <row r="575" spans="1:18" ht="15" thickBot="1" x14ac:dyDescent="0.4"/>
    <row r="576" spans="1:18" s="138" customFormat="1" ht="15" customHeight="1" thickBot="1" x14ac:dyDescent="0.35">
      <c r="A576" s="133" t="s">
        <v>274</v>
      </c>
      <c r="B576" s="135" t="s">
        <v>400</v>
      </c>
      <c r="C576" s="136"/>
      <c r="D576" s="136"/>
      <c r="E576" s="136"/>
      <c r="F576" s="136"/>
      <c r="G576" s="136"/>
      <c r="H576" s="136"/>
      <c r="I576" s="136"/>
      <c r="J576" s="137"/>
      <c r="L576" s="139"/>
      <c r="P576" s="139"/>
      <c r="Q576" s="139"/>
      <c r="R576" s="139"/>
    </row>
    <row r="577" spans="1:18" outlineLevel="1" x14ac:dyDescent="0.35">
      <c r="A577" s="163"/>
      <c r="B577" s="146"/>
    </row>
    <row r="578" spans="1:18" outlineLevel="1" x14ac:dyDescent="0.35">
      <c r="A578" s="163"/>
      <c r="B578" t="s">
        <v>405</v>
      </c>
    </row>
    <row r="579" spans="1:18" outlineLevel="1" x14ac:dyDescent="0.35">
      <c r="A579" s="163"/>
      <c r="B579" s="125" t="s">
        <v>406</v>
      </c>
      <c r="E579" s="177" t="s">
        <v>389</v>
      </c>
    </row>
    <row r="580" spans="1:18" outlineLevel="1" x14ac:dyDescent="0.35">
      <c r="A580" s="163"/>
    </row>
    <row r="581" spans="1:18" outlineLevel="1" x14ac:dyDescent="0.35">
      <c r="A581" s="163"/>
      <c r="B581" s="144" t="s">
        <v>344</v>
      </c>
      <c r="D581" s="97" t="s">
        <v>50</v>
      </c>
      <c r="E581" s="97"/>
      <c r="F581" s="97"/>
      <c r="G581" s="97"/>
      <c r="H581" s="97"/>
      <c r="I581" s="97"/>
      <c r="J581" s="97"/>
      <c r="K581" s="155"/>
      <c r="L581" s="97" t="s">
        <v>50</v>
      </c>
      <c r="M581" s="138"/>
    </row>
    <row r="582" spans="1:18" outlineLevel="1" x14ac:dyDescent="0.35">
      <c r="A582" s="163"/>
      <c r="B582" s="144" t="s">
        <v>345</v>
      </c>
      <c r="L582" s="224" t="s">
        <v>310</v>
      </c>
      <c r="M582" s="138"/>
    </row>
    <row r="583" spans="1:18" outlineLevel="1" x14ac:dyDescent="0.35">
      <c r="A583" s="163"/>
      <c r="B583" s="146" t="s">
        <v>407</v>
      </c>
    </row>
    <row r="584" spans="1:18" ht="15" thickBot="1" x14ac:dyDescent="0.4">
      <c r="A584" s="163"/>
      <c r="B584" s="146"/>
    </row>
    <row r="585" spans="1:18" s="138" customFormat="1" ht="15" customHeight="1" thickBot="1" x14ac:dyDescent="0.35">
      <c r="A585" s="133" t="s">
        <v>274</v>
      </c>
      <c r="B585" s="135" t="s">
        <v>408</v>
      </c>
      <c r="C585" s="136"/>
      <c r="D585" s="136"/>
      <c r="E585" s="136"/>
      <c r="F585" s="136"/>
      <c r="G585" s="136"/>
      <c r="H585" s="136"/>
      <c r="I585" s="136"/>
      <c r="J585" s="137"/>
      <c r="L585" s="139"/>
      <c r="P585" s="139"/>
      <c r="Q585" s="139"/>
      <c r="R585" s="139"/>
    </row>
    <row r="586" spans="1:18" outlineLevel="1" x14ac:dyDescent="0.35">
      <c r="A586" s="163"/>
      <c r="B586" s="146"/>
    </row>
    <row r="587" spans="1:18" outlineLevel="1" x14ac:dyDescent="0.35">
      <c r="A587" s="163"/>
      <c r="B587" t="s">
        <v>411</v>
      </c>
    </row>
    <row r="588" spans="1:18" outlineLevel="1" x14ac:dyDescent="0.35">
      <c r="A588" s="163"/>
      <c r="B588" s="125" t="s">
        <v>412</v>
      </c>
      <c r="E588" s="177" t="s">
        <v>389</v>
      </c>
    </row>
    <row r="589" spans="1:18" outlineLevel="1" x14ac:dyDescent="0.35">
      <c r="A589" s="163"/>
    </row>
    <row r="590" spans="1:18" outlineLevel="1" x14ac:dyDescent="0.35">
      <c r="A590" s="163"/>
      <c r="B590" s="144" t="s">
        <v>344</v>
      </c>
      <c r="D590" s="97" t="s">
        <v>50</v>
      </c>
      <c r="E590" s="97"/>
      <c r="F590" s="97"/>
      <c r="G590" s="97"/>
      <c r="H590" s="97"/>
      <c r="I590" s="97"/>
      <c r="J590" s="97"/>
      <c r="K590" s="155"/>
      <c r="L590" s="97" t="s">
        <v>50</v>
      </c>
      <c r="M590" s="138"/>
    </row>
    <row r="591" spans="1:18" outlineLevel="1" x14ac:dyDescent="0.35">
      <c r="A591" s="163"/>
      <c r="B591" s="144" t="s">
        <v>345</v>
      </c>
      <c r="L591" s="224" t="s">
        <v>310</v>
      </c>
      <c r="M591" s="138"/>
    </row>
    <row r="592" spans="1:18" outlineLevel="1" x14ac:dyDescent="0.35">
      <c r="A592" s="163"/>
      <c r="B592" s="146" t="s">
        <v>413</v>
      </c>
    </row>
    <row r="593" spans="1:18" ht="15" thickBot="1" x14ac:dyDescent="0.4">
      <c r="A593" s="163"/>
      <c r="B593" s="146"/>
    </row>
    <row r="594" spans="1:18" s="138" customFormat="1" ht="15" customHeight="1" thickBot="1" x14ac:dyDescent="0.35">
      <c r="A594" s="133" t="s">
        <v>274</v>
      </c>
      <c r="B594" s="135" t="s">
        <v>419</v>
      </c>
      <c r="C594" s="136"/>
      <c r="D594" s="136"/>
      <c r="E594" s="136"/>
      <c r="F594" s="136"/>
      <c r="G594" s="136"/>
      <c r="H594" s="136"/>
      <c r="I594" s="136"/>
      <c r="J594" s="137"/>
      <c r="L594" s="139"/>
      <c r="P594" s="139"/>
      <c r="Q594" s="139"/>
      <c r="R594" s="139"/>
    </row>
    <row r="595" spans="1:18" outlineLevel="1" x14ac:dyDescent="0.35">
      <c r="A595" s="163"/>
      <c r="B595" s="146"/>
    </row>
    <row r="596" spans="1:18" outlineLevel="1" x14ac:dyDescent="0.35">
      <c r="A596" s="163"/>
      <c r="B596" t="s">
        <v>416</v>
      </c>
    </row>
    <row r="597" spans="1:18" outlineLevel="1" x14ac:dyDescent="0.35">
      <c r="A597" s="163"/>
      <c r="B597" s="125" t="s">
        <v>417</v>
      </c>
      <c r="E597" s="177" t="s">
        <v>389</v>
      </c>
    </row>
    <row r="598" spans="1:18" outlineLevel="1" x14ac:dyDescent="0.35">
      <c r="A598" s="163"/>
    </row>
    <row r="599" spans="1:18" outlineLevel="1" x14ac:dyDescent="0.35">
      <c r="A599" s="163"/>
      <c r="B599" s="144" t="s">
        <v>344</v>
      </c>
      <c r="D599" s="97" t="s">
        <v>50</v>
      </c>
      <c r="E599" s="97"/>
      <c r="F599" s="97"/>
      <c r="G599" s="97"/>
      <c r="H599" s="97"/>
      <c r="I599" s="97"/>
      <c r="J599" s="97"/>
      <c r="K599" s="155"/>
      <c r="L599" s="97" t="s">
        <v>50</v>
      </c>
      <c r="M599" s="138"/>
    </row>
    <row r="600" spans="1:18" outlineLevel="1" x14ac:dyDescent="0.35">
      <c r="A600" s="163"/>
      <c r="B600" s="144" t="s">
        <v>345</v>
      </c>
      <c r="L600" s="224" t="s">
        <v>310</v>
      </c>
      <c r="M600" s="138"/>
    </row>
    <row r="601" spans="1:18" outlineLevel="1" x14ac:dyDescent="0.35">
      <c r="A601" s="163"/>
      <c r="B601" s="146" t="s">
        <v>418</v>
      </c>
    </row>
    <row r="608" spans="1:18" ht="16" customHeight="1" x14ac:dyDescent="0.35"/>
    <row r="610" s="184" customFormat="1" x14ac:dyDescent="0.35"/>
  </sheetData>
  <sheetProtection algorithmName="SHA-512" hashValue="bMzLuuCuPqfOKEkKQaMcOCB0VeUluHXdm1kQezSXlKMfxFo9h4Do4FGdV/pctiyvSOYHipiFd+4TDQMyyeq5sA==" saltValue="xdTZ0OIfu8dupiNrWhevH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3"/>
  <sheetViews>
    <sheetView zoomScale="80" zoomScaleNormal="80" workbookViewId="0">
      <selection activeCell="J27" sqref="J27"/>
    </sheetView>
  </sheetViews>
  <sheetFormatPr defaultRowHeight="14.5" x14ac:dyDescent="0.35"/>
  <cols>
    <col min="1" max="1" width="59.81640625" customWidth="1"/>
    <col min="4" max="9" width="10.1796875" bestFit="1" customWidth="1"/>
    <col min="10" max="10" width="15.1796875" customWidth="1"/>
    <col min="14" max="14" width="38.453125" bestFit="1" customWidth="1"/>
    <col min="15" max="15" width="11.81640625" bestFit="1" customWidth="1"/>
    <col min="16" max="20" width="9.1796875" bestFit="1" customWidth="1"/>
    <col min="21" max="21" width="11.26953125" bestFit="1" customWidth="1"/>
    <col min="24" max="24" width="31.26953125" customWidth="1"/>
    <col min="25" max="30" width="9.1796875" bestFit="1" customWidth="1"/>
    <col min="31" max="31" width="10.1796875" bestFit="1" customWidth="1"/>
  </cols>
  <sheetData>
    <row r="1" spans="1:32" s="139" customFormat="1" ht="13.5" customHeight="1" thickBot="1" x14ac:dyDescent="0.35">
      <c r="A1" s="167" t="s">
        <v>287</v>
      </c>
      <c r="B1" s="185"/>
      <c r="C1" s="136"/>
      <c r="D1" s="186"/>
      <c r="E1" s="136"/>
      <c r="F1" s="136"/>
      <c r="G1" s="136"/>
      <c r="H1" s="136"/>
      <c r="I1" s="136"/>
      <c r="J1" s="137"/>
      <c r="K1" s="138"/>
      <c r="L1" s="138"/>
      <c r="M1" s="138"/>
      <c r="N1" s="166" t="s">
        <v>288</v>
      </c>
      <c r="O1" s="138"/>
      <c r="X1" s="166" t="s">
        <v>320</v>
      </c>
      <c r="Y1" s="138"/>
    </row>
    <row r="2" spans="1:32" s="139" customFormat="1" ht="13.5" thickBot="1" x14ac:dyDescent="0.35">
      <c r="A2" s="171"/>
      <c r="B2" s="171"/>
      <c r="C2" s="187" t="s">
        <v>38</v>
      </c>
      <c r="D2" s="171" t="s">
        <v>289</v>
      </c>
      <c r="E2" s="171" t="s">
        <v>290</v>
      </c>
      <c r="F2" s="171" t="s">
        <v>291</v>
      </c>
      <c r="G2" s="171" t="s">
        <v>292</v>
      </c>
      <c r="H2" s="171" t="s">
        <v>293</v>
      </c>
      <c r="I2" s="171" t="s">
        <v>294</v>
      </c>
      <c r="J2" s="188" t="s">
        <v>295</v>
      </c>
      <c r="K2" s="138"/>
      <c r="L2" s="138"/>
      <c r="M2" s="138"/>
      <c r="N2" s="138"/>
      <c r="O2" s="138"/>
      <c r="X2" s="138"/>
      <c r="Y2" s="138"/>
    </row>
    <row r="3" spans="1:32" s="139" customFormat="1" ht="15" customHeight="1" thickBot="1" x14ac:dyDescent="0.4">
      <c r="A3" s="171"/>
      <c r="B3" s="171"/>
      <c r="C3" s="171"/>
      <c r="D3" s="189">
        <f>Inputs!E4</f>
        <v>2023</v>
      </c>
      <c r="E3" s="189">
        <f>Inputs!F4</f>
        <v>2024</v>
      </c>
      <c r="F3" s="189">
        <f>Inputs!G4</f>
        <v>2025</v>
      </c>
      <c r="G3" s="189">
        <f>Inputs!H4</f>
        <v>2026</v>
      </c>
      <c r="H3" s="189">
        <f>Inputs!I4</f>
        <v>2027</v>
      </c>
      <c r="I3" s="189">
        <f>Inputs!J4</f>
        <v>2028</v>
      </c>
      <c r="J3" s="189" t="s">
        <v>296</v>
      </c>
      <c r="K3" s="122"/>
      <c r="L3" s="122"/>
      <c r="M3" s="138"/>
      <c r="N3" s="135" t="s">
        <v>181</v>
      </c>
      <c r="O3" s="17">
        <f t="shared" ref="O3:T3" si="0">D3</f>
        <v>2023</v>
      </c>
      <c r="P3" s="17">
        <f t="shared" si="0"/>
        <v>2024</v>
      </c>
      <c r="Q3" s="17">
        <f t="shared" si="0"/>
        <v>2025</v>
      </c>
      <c r="R3" s="17">
        <f t="shared" si="0"/>
        <v>2026</v>
      </c>
      <c r="S3" s="17">
        <f t="shared" si="0"/>
        <v>2027</v>
      </c>
      <c r="T3" s="17">
        <f t="shared" si="0"/>
        <v>2028</v>
      </c>
      <c r="U3" s="17" t="s">
        <v>296</v>
      </c>
      <c r="X3" s="135" t="s">
        <v>274</v>
      </c>
      <c r="Y3" s="17">
        <f t="shared" ref="Y3:AD3" si="1">O3</f>
        <v>2023</v>
      </c>
      <c r="Z3" s="17">
        <f t="shared" si="1"/>
        <v>2024</v>
      </c>
      <c r="AA3" s="17">
        <f t="shared" si="1"/>
        <v>2025</v>
      </c>
      <c r="AB3" s="17">
        <f t="shared" si="1"/>
        <v>2026</v>
      </c>
      <c r="AC3" s="17">
        <f t="shared" si="1"/>
        <v>2027</v>
      </c>
      <c r="AD3" s="17">
        <f t="shared" si="1"/>
        <v>2028</v>
      </c>
      <c r="AE3" s="17" t="s">
        <v>296</v>
      </c>
    </row>
    <row r="4" spans="1:32" s="139" customFormat="1" ht="15" thickBot="1" x14ac:dyDescent="0.4">
      <c r="A4" s="135" t="s">
        <v>297</v>
      </c>
      <c r="B4" s="136"/>
      <c r="C4" s="137"/>
      <c r="D4" s="17" t="s">
        <v>298</v>
      </c>
      <c r="E4" s="17" t="s">
        <v>298</v>
      </c>
      <c r="F4" s="17" t="s">
        <v>298</v>
      </c>
      <c r="G4" s="17" t="s">
        <v>299</v>
      </c>
      <c r="H4" s="17" t="s">
        <v>299</v>
      </c>
      <c r="I4" s="17" t="s">
        <v>299</v>
      </c>
      <c r="J4" s="17" t="s">
        <v>77</v>
      </c>
      <c r="K4" s="122"/>
      <c r="L4" s="122"/>
      <c r="M4" s="138"/>
      <c r="N4" s="190" t="s">
        <v>300</v>
      </c>
      <c r="O4" s="191">
        <f>'Uncertainty Mechanism '!E18</f>
        <v>-351565.81564940448</v>
      </c>
      <c r="P4" s="191">
        <f>'Uncertainty Mechanism '!F18</f>
        <v>-309695.48276245303</v>
      </c>
      <c r="Q4" s="191">
        <f>'Uncertainty Mechanism '!G18</f>
        <v>-390594.50185961858</v>
      </c>
      <c r="R4" s="191">
        <f>'Uncertainty Mechanism '!H18</f>
        <v>-466119.89137334639</v>
      </c>
      <c r="S4" s="191">
        <f>'Uncertainty Mechanism '!I18</f>
        <v>-282803.35540325358</v>
      </c>
      <c r="T4" s="191">
        <f>'Uncertainty Mechanism '!J18</f>
        <v>-338963.15824944619</v>
      </c>
      <c r="U4" s="192">
        <f t="shared" ref="U4:U21" si="2">SUM(O4:T4)</f>
        <v>-2139742.2052975222</v>
      </c>
      <c r="X4" s="204" t="s">
        <v>24</v>
      </c>
      <c r="Y4" s="191">
        <f>'Uncertainty Mechanism '!E493</f>
        <v>-202148.99609234923</v>
      </c>
      <c r="Z4" s="191">
        <f>'Uncertainty Mechanism '!F493</f>
        <v>-246997.71580281868</v>
      </c>
      <c r="AA4" s="191">
        <f>'Uncertainty Mechanism '!G493</f>
        <v>-254891.98305589755</v>
      </c>
      <c r="AB4" s="191">
        <f>'Uncertainty Mechanism '!H493</f>
        <v>-274637.04450244136</v>
      </c>
      <c r="AC4" s="191">
        <f>'Uncertainty Mechanism '!I493</f>
        <v>-292998.7011117973</v>
      </c>
      <c r="AD4" s="191">
        <f>'Uncertainty Mechanism '!J493</f>
        <v>-306899.98127364076</v>
      </c>
      <c r="AE4" s="192">
        <f>SUM(Y4:AD4)</f>
        <v>-1578574.4218389448</v>
      </c>
    </row>
    <row r="5" spans="1:32" s="139" customFormat="1" ht="15" customHeight="1" thickBot="1" x14ac:dyDescent="0.4">
      <c r="A5" s="193" t="s">
        <v>181</v>
      </c>
      <c r="B5" s="194"/>
      <c r="C5" s="195"/>
      <c r="D5" s="191">
        <f>SUMIF('Uncertainty Mechanism '!$L$5:$L$610,Summary!$A5,'Uncertainty Mechanism '!E$5:E$610)</f>
        <v>-3935849.73077395</v>
      </c>
      <c r="E5" s="191">
        <f>SUMIF('Uncertainty Mechanism '!$L$5:$L$610,Summary!$A5,'Uncertainty Mechanism '!F$5:F$610)</f>
        <v>-3471826.3917339947</v>
      </c>
      <c r="F5" s="191">
        <f>SUMIF('Uncertainty Mechanism '!$L$5:$L$610,Summary!$A5,'Uncertainty Mechanism '!G$5:G$610)</f>
        <v>-4380728.4810968963</v>
      </c>
      <c r="G5" s="191">
        <f>SUMIF('Uncertainty Mechanism '!$L$5:$L$610,Summary!$A5,'Uncertainty Mechanism '!H$5:H$610)</f>
        <v>-5223981.1196848284</v>
      </c>
      <c r="H5" s="191">
        <f>SUMIF('Uncertainty Mechanism '!$L$5:$L$610,Summary!$A5,'Uncertainty Mechanism '!I$5:I$610)</f>
        <v>-3163985.8816335322</v>
      </c>
      <c r="I5" s="191">
        <f>SUMIF('Uncertainty Mechanism '!$L$5:$L$610,Summary!$A5,'Uncertainty Mechanism '!J$5:J$610)</f>
        <v>-3794164.5991324373</v>
      </c>
      <c r="J5" s="192">
        <f>SUM(D5:I5)</f>
        <v>-23970536.204055637</v>
      </c>
      <c r="K5" s="122"/>
      <c r="L5" s="122"/>
      <c r="M5" s="138"/>
      <c r="N5" s="196" t="s">
        <v>301</v>
      </c>
      <c r="O5" s="191">
        <f>'Uncertainty Mechanism '!E30</f>
        <v>0</v>
      </c>
      <c r="P5" s="191">
        <f>'Uncertainty Mechanism '!F30</f>
        <v>0</v>
      </c>
      <c r="Q5" s="191">
        <f>'Uncertainty Mechanism '!G30</f>
        <v>0</v>
      </c>
      <c r="R5" s="191">
        <f>'Uncertainty Mechanism '!H30</f>
        <v>0</v>
      </c>
      <c r="S5" s="191">
        <f>'Uncertainty Mechanism '!I30</f>
        <v>0</v>
      </c>
      <c r="T5" s="191">
        <f>'Uncertainty Mechanism '!J30</f>
        <v>0</v>
      </c>
      <c r="U5" s="192">
        <f t="shared" si="2"/>
        <v>0</v>
      </c>
      <c r="X5" s="204" t="s">
        <v>25</v>
      </c>
      <c r="Y5" s="191">
        <f>'Uncertainty Mechanism '!E502</f>
        <v>-49959.17558167113</v>
      </c>
      <c r="Z5" s="191">
        <f>'Uncertainty Mechanism '!F502</f>
        <v>-49657.317302202107</v>
      </c>
      <c r="AA5" s="191">
        <f>'Uncertainty Mechanism '!G502</f>
        <v>-49968.127399891891</v>
      </c>
      <c r="AB5" s="191">
        <f>'Uncertainty Mechanism '!H502</f>
        <v>-49941.65030951731</v>
      </c>
      <c r="AC5" s="191">
        <f>'Uncertainty Mechanism '!I502</f>
        <v>-49915.187248812261</v>
      </c>
      <c r="AD5" s="191">
        <f>'Uncertainty Mechanism '!J502</f>
        <v>-49888.738210342708</v>
      </c>
      <c r="AE5" s="192">
        <f t="shared" ref="AE5:AE15" si="3">SUM(Y5:AD5)</f>
        <v>-299330.19605243742</v>
      </c>
    </row>
    <row r="6" spans="1:32" s="139" customFormat="1" ht="15" thickBot="1" x14ac:dyDescent="0.4">
      <c r="A6" s="193" t="s">
        <v>220</v>
      </c>
      <c r="B6" s="194"/>
      <c r="C6" s="195"/>
      <c r="D6" s="191">
        <f>SUMIF('Uncertainty Mechanism '!$L$5:$L$610,Summary!$A6,'Uncertainty Mechanism '!E$5:E$610)</f>
        <v>-296495.05832200148</v>
      </c>
      <c r="E6" s="191">
        <f>SUMIF('Uncertainty Mechanism '!$L$5:$L$610,Summary!$A6,'Uncertainty Mechanism '!F$5:F$610)</f>
        <v>-297462.58363741031</v>
      </c>
      <c r="F6" s="191">
        <f>SUMIF('Uncertainty Mechanism '!$L$5:$L$610,Summary!$A6,'Uncertainty Mechanism '!G$5:G$610)</f>
        <v>-326600.78848227835</v>
      </c>
      <c r="G6" s="191">
        <f>SUMIF('Uncertainty Mechanism '!$L$5:$L$610,Summary!$A6,'Uncertainty Mechanism '!H$5:H$610)</f>
        <v>-444516.37204879237</v>
      </c>
      <c r="H6" s="191">
        <f>SUMIF('Uncertainty Mechanism '!$L$5:$L$610,Summary!$A6,'Uncertainty Mechanism '!I$5:I$610)</f>
        <v>-407041.97948120337</v>
      </c>
      <c r="I6" s="191">
        <f>SUMIF('Uncertainty Mechanism '!$L$5:$L$610,Summary!$A6,'Uncertainty Mechanism '!J$5:J$610)</f>
        <v>-386529.74864949519</v>
      </c>
      <c r="J6" s="192">
        <f t="shared" ref="J6:J8" si="4">SUM(D6:I6)</f>
        <v>-2158646.5306211812</v>
      </c>
      <c r="K6" s="122"/>
      <c r="L6" s="122"/>
      <c r="M6" s="138"/>
      <c r="N6" s="196" t="s">
        <v>13</v>
      </c>
      <c r="O6" s="191">
        <f>'Uncertainty Mechanism '!E42</f>
        <v>0</v>
      </c>
      <c r="P6" s="191">
        <f>'Uncertainty Mechanism '!F42</f>
        <v>0</v>
      </c>
      <c r="Q6" s="191">
        <f>'Uncertainty Mechanism '!G42</f>
        <v>0</v>
      </c>
      <c r="R6" s="191">
        <f>'Uncertainty Mechanism '!H42</f>
        <v>0</v>
      </c>
      <c r="S6" s="191">
        <f>'Uncertainty Mechanism '!I42</f>
        <v>0</v>
      </c>
      <c r="T6" s="191">
        <f>'Uncertainty Mechanism '!J42</f>
        <v>0</v>
      </c>
      <c r="U6" s="192">
        <f t="shared" si="2"/>
        <v>0</v>
      </c>
      <c r="X6" s="204" t="s">
        <v>26</v>
      </c>
      <c r="Y6" s="198">
        <f>'Uncertainty Mechanism '!E511</f>
        <v>-84930.598488840915</v>
      </c>
      <c r="Z6" s="198">
        <f>'Uncertainty Mechanism '!F511</f>
        <v>0</v>
      </c>
      <c r="AA6" s="198">
        <f>'Uncertainty Mechanism '!G511</f>
        <v>0</v>
      </c>
      <c r="AB6" s="198">
        <f>'Uncertainty Mechanism '!H511</f>
        <v>0</v>
      </c>
      <c r="AC6" s="198">
        <f>'Uncertainty Mechanism '!I511</f>
        <v>0</v>
      </c>
      <c r="AD6" s="198">
        <f>'Uncertainty Mechanism '!J511</f>
        <v>0</v>
      </c>
      <c r="AE6" s="192">
        <f t="shared" si="3"/>
        <v>-84930.598488840915</v>
      </c>
    </row>
    <row r="7" spans="1:32" s="139" customFormat="1" ht="15" thickBot="1" x14ac:dyDescent="0.4">
      <c r="A7" s="193" t="s">
        <v>302</v>
      </c>
      <c r="B7" s="194"/>
      <c r="C7" s="195"/>
      <c r="D7" s="191">
        <f>SUMIF('Uncertainty Mechanism '!$L$5:$L$610,Summary!$A7,'Uncertainty Mechanism '!E$5:E$610)</f>
        <v>0</v>
      </c>
      <c r="E7" s="191">
        <f>SUMIF('Uncertainty Mechanism '!$L$5:$L$610,Summary!$A7,'Uncertainty Mechanism '!F$5:F$610)</f>
        <v>0</v>
      </c>
      <c r="F7" s="191">
        <f>SUMIF('Uncertainty Mechanism '!$L$5:$L$610,Summary!$A7,'Uncertainty Mechanism '!G$5:G$610)</f>
        <v>0</v>
      </c>
      <c r="G7" s="191">
        <f>SUMIF('Uncertainty Mechanism '!$L$5:$L$610,Summary!$A7,'Uncertainty Mechanism '!H$5:H$610)</f>
        <v>0</v>
      </c>
      <c r="H7" s="191">
        <f>SUMIF('Uncertainty Mechanism '!$L$5:$L$610,Summary!$A7,'Uncertainty Mechanism '!I$5:I$610)</f>
        <v>0</v>
      </c>
      <c r="I7" s="191">
        <f>SUMIF('Uncertainty Mechanism '!$L$5:$L$610,Summary!$A7,'Uncertainty Mechanism '!J$5:J$610)</f>
        <v>0</v>
      </c>
      <c r="J7" s="192">
        <f t="shared" si="4"/>
        <v>0</v>
      </c>
      <c r="K7" s="122"/>
      <c r="L7" s="122"/>
      <c r="M7" s="138"/>
      <c r="N7" s="196" t="s">
        <v>255</v>
      </c>
      <c r="O7" s="191">
        <f>'Uncertainty Mechanism '!E59</f>
        <v>-2601505.0660607447</v>
      </c>
      <c r="P7" s="191">
        <f>'Uncertainty Mechanism '!F59</f>
        <v>-2201509.1188757438</v>
      </c>
      <c r="Q7" s="191">
        <f>'Uncertainty Mechanism '!G59</f>
        <v>-2879414.306057245</v>
      </c>
      <c r="R7" s="191">
        <f>'Uncertainty Mechanism '!H59</f>
        <v>-3422235.3802370094</v>
      </c>
      <c r="S7" s="191">
        <f>'Uncertainty Mechanism '!I59</f>
        <v>-1748023.0035259742</v>
      </c>
      <c r="T7" s="191">
        <f>'Uncertainty Mechanism '!J59</f>
        <v>-2173521.3511191988</v>
      </c>
      <c r="U7" s="192">
        <f t="shared" si="2"/>
        <v>-15026208.225875914</v>
      </c>
      <c r="X7" s="204" t="s">
        <v>1</v>
      </c>
      <c r="Y7" s="198">
        <f>'Uncertainty Mechanism '!E520</f>
        <v>-201086.06574457139</v>
      </c>
      <c r="Z7" s="198">
        <f>'Uncertainty Mechanism '!F520</f>
        <v>-364265.05031547841</v>
      </c>
      <c r="AA7" s="198">
        <f>'Uncertainty Mechanism '!G520</f>
        <v>-531967.94625215069</v>
      </c>
      <c r="AB7" s="198">
        <f>'Uncertainty Mechanism '!H520</f>
        <v>-568170.38533974893</v>
      </c>
      <c r="AC7" s="198">
        <f>'Uncertainty Mechanism '!I520</f>
        <v>-546773.8771559241</v>
      </c>
      <c r="AD7" s="198">
        <f>'Uncertainty Mechanism '!J520</f>
        <v>-564255.27934300294</v>
      </c>
      <c r="AE7" s="192">
        <f t="shared" si="3"/>
        <v>-2776518.6041508764</v>
      </c>
    </row>
    <row r="8" spans="1:32" s="139" customFormat="1" ht="15" thickBot="1" x14ac:dyDescent="0.4">
      <c r="A8" s="193" t="s">
        <v>50</v>
      </c>
      <c r="B8" s="194"/>
      <c r="C8" s="195"/>
      <c r="D8" s="191">
        <f>SUMIF('Uncertainty Mechanism '!$L$5:$L$610,Summary!$A8,'Uncertainty Mechanism '!E$5:E$610)</f>
        <v>-653490.59417301847</v>
      </c>
      <c r="E8" s="191">
        <f>SUMIF('Uncertainty Mechanism '!$L$5:$L$610,Summary!$A8,'Uncertainty Mechanism '!F$5:F$610)</f>
        <v>-818963.83174944401</v>
      </c>
      <c r="F8" s="191">
        <f>SUMIF('Uncertainty Mechanism '!$L$5:$L$610,Summary!$A8,'Uncertainty Mechanism '!G$5:G$610)</f>
        <v>-1049691.9626825501</v>
      </c>
      <c r="G8" s="191">
        <f>SUMIF('Uncertainty Mechanism '!$L$5:$L$610,Summary!$A8,'Uncertainty Mechanism '!H$5:H$610)</f>
        <v>-1218938.2818770783</v>
      </c>
      <c r="H8" s="191">
        <f>SUMIF('Uncertainty Mechanism '!$L$5:$L$610,Summary!$A8,'Uncertainty Mechanism '!I$5:I$610)</f>
        <v>-1178796.4620472766</v>
      </c>
      <c r="I8" s="191">
        <f>SUMIF('Uncertainty Mechanism '!$L$5:$L$610,Summary!$A8,'Uncertainty Mechanism '!J$5:J$610)</f>
        <v>-1208718.4752328196</v>
      </c>
      <c r="J8" s="192">
        <f t="shared" si="4"/>
        <v>-6128599.6077621859</v>
      </c>
      <c r="K8" s="122"/>
      <c r="L8" s="122"/>
      <c r="M8" s="138"/>
      <c r="N8" s="196" t="s">
        <v>14</v>
      </c>
      <c r="O8" s="191">
        <f>'Uncertainty Mechanism '!E75</f>
        <v>-95377.353088192613</v>
      </c>
      <c r="P8" s="191">
        <f>'Uncertainty Mechanism '!F75</f>
        <v>-86129.548936559688</v>
      </c>
      <c r="Q8" s="191">
        <f>'Uncertainty Mechanism '!G75</f>
        <v>-139816.80114658005</v>
      </c>
      <c r="R8" s="191">
        <f>'Uncertainty Mechanism '!H75</f>
        <v>-175508.32635882823</v>
      </c>
      <c r="S8" s="191">
        <f>'Uncertainty Mechanism '!I75</f>
        <v>-51237.833813101381</v>
      </c>
      <c r="T8" s="191">
        <f>'Uncertainty Mechanism '!J75</f>
        <v>-86779.394633701464</v>
      </c>
      <c r="U8" s="192">
        <f t="shared" si="2"/>
        <v>-634849.25797696342</v>
      </c>
      <c r="X8" s="204" t="s">
        <v>321</v>
      </c>
      <c r="Y8" s="198">
        <v>0</v>
      </c>
      <c r="Z8" s="198">
        <v>0</v>
      </c>
      <c r="AA8" s="198">
        <v>0</v>
      </c>
      <c r="AB8" s="198">
        <v>0</v>
      </c>
      <c r="AC8" s="198">
        <v>0</v>
      </c>
      <c r="AD8" s="198">
        <v>0</v>
      </c>
      <c r="AE8" s="197">
        <f t="shared" si="3"/>
        <v>0</v>
      </c>
    </row>
    <row r="9" spans="1:32" s="139" customFormat="1" ht="15" thickBot="1" x14ac:dyDescent="0.4">
      <c r="A9" s="193" t="s">
        <v>303</v>
      </c>
      <c r="B9" s="194"/>
      <c r="C9" s="195"/>
      <c r="D9" s="197">
        <f>SUM(D5:D8)</f>
        <v>-4885835.3832689701</v>
      </c>
      <c r="E9" s="197">
        <f t="shared" ref="E9:I9" si="5">SUM(E5:E8)</f>
        <v>-4588252.8071208494</v>
      </c>
      <c r="F9" s="197">
        <f t="shared" si="5"/>
        <v>-5757021.2322617248</v>
      </c>
      <c r="G9" s="197">
        <f t="shared" si="5"/>
        <v>-6887435.773610699</v>
      </c>
      <c r="H9" s="197">
        <f t="shared" si="5"/>
        <v>-4749824.3231620118</v>
      </c>
      <c r="I9" s="197">
        <f t="shared" si="5"/>
        <v>-5389412.823014752</v>
      </c>
      <c r="J9" s="197">
        <f>SUM(J5:J8)</f>
        <v>-32257782.342439003</v>
      </c>
      <c r="K9" s="122"/>
      <c r="L9" s="122"/>
      <c r="M9" s="138"/>
      <c r="N9" s="196" t="s">
        <v>15</v>
      </c>
      <c r="O9" s="191">
        <f>'Uncertainty Mechanism '!E88+'Uncertainty Mechanism '!E100</f>
        <v>0</v>
      </c>
      <c r="P9" s="191">
        <f>'Uncertainty Mechanism '!F88+'Uncertainty Mechanism '!F100</f>
        <v>0</v>
      </c>
      <c r="Q9" s="191">
        <f>'Uncertainty Mechanism '!G88+'Uncertainty Mechanism '!G100</f>
        <v>0</v>
      </c>
      <c r="R9" s="191">
        <f>'Uncertainty Mechanism '!H88+'Uncertainty Mechanism '!H100</f>
        <v>0</v>
      </c>
      <c r="S9" s="191">
        <f>'Uncertainty Mechanism '!I88+'Uncertainty Mechanism '!I100</f>
        <v>0</v>
      </c>
      <c r="T9" s="191">
        <f>'Uncertainty Mechanism '!J88+'Uncertainty Mechanism '!J100</f>
        <v>0</v>
      </c>
      <c r="U9" s="192">
        <f t="shared" si="2"/>
        <v>0</v>
      </c>
      <c r="X9" s="196" t="s">
        <v>466</v>
      </c>
      <c r="Y9" s="191">
        <f>'Uncertainty Mechanism '!E545</f>
        <v>0</v>
      </c>
      <c r="Z9" s="191">
        <f>'Uncertainty Mechanism '!F545</f>
        <v>0</v>
      </c>
      <c r="AA9" s="191">
        <f>'Uncertainty Mechanism '!G545</f>
        <v>0</v>
      </c>
      <c r="AB9" s="191">
        <f>'Uncertainty Mechanism '!H545</f>
        <v>0</v>
      </c>
      <c r="AC9" s="191">
        <f>'Uncertainty Mechanism '!I545</f>
        <v>0</v>
      </c>
      <c r="AD9" s="191">
        <f>'Uncertainty Mechanism '!J545</f>
        <v>0</v>
      </c>
      <c r="AE9" s="197">
        <f t="shared" si="3"/>
        <v>0</v>
      </c>
    </row>
    <row r="10" spans="1:32" ht="15" thickBot="1" x14ac:dyDescent="0.4">
      <c r="M10" s="138"/>
      <c r="N10" s="196" t="s">
        <v>16</v>
      </c>
      <c r="O10" s="191">
        <f>'Uncertainty Mechanism '!E112</f>
        <v>0</v>
      </c>
      <c r="P10" s="191">
        <f>'Uncertainty Mechanism '!F112</f>
        <v>0</v>
      </c>
      <c r="Q10" s="191">
        <f>'Uncertainty Mechanism '!G112</f>
        <v>0</v>
      </c>
      <c r="R10" s="191">
        <f>'Uncertainty Mechanism '!H112</f>
        <v>0</v>
      </c>
      <c r="S10" s="191">
        <f>'Uncertainty Mechanism '!I112</f>
        <v>0</v>
      </c>
      <c r="T10" s="191">
        <f>'Uncertainty Mechanism '!J112</f>
        <v>0</v>
      </c>
      <c r="U10" s="192">
        <f t="shared" si="2"/>
        <v>0</v>
      </c>
      <c r="W10" s="139"/>
      <c r="X10" s="196" t="s">
        <v>397</v>
      </c>
      <c r="Y10" s="191">
        <f>'Uncertainty Mechanism '!E554</f>
        <v>-72800.540670002039</v>
      </c>
      <c r="Z10" s="191">
        <f>'Uncertainty Mechanism '!F554</f>
        <v>-70448.240607860236</v>
      </c>
      <c r="AA10" s="191">
        <f>'Uncertainty Mechanism '!G554</f>
        <v>-82147.28469649289</v>
      </c>
      <c r="AB10" s="191">
        <f>'Uncertainty Mechanism '!H554</f>
        <v>-94260.177687972333</v>
      </c>
      <c r="AC10" s="191">
        <f>'Uncertainty Mechanism '!I554</f>
        <v>-75272.034356831151</v>
      </c>
      <c r="AD10" s="191">
        <f>'Uncertainty Mechanism '!J554</f>
        <v>-82931.094790586663</v>
      </c>
      <c r="AE10" s="197">
        <f t="shared" si="3"/>
        <v>-477859.37280974531</v>
      </c>
      <c r="AF10" s="139"/>
    </row>
    <row r="11" spans="1:32" ht="15" thickBot="1" x14ac:dyDescent="0.4">
      <c r="K11" s="122"/>
      <c r="L11" s="122"/>
      <c r="M11" s="138"/>
      <c r="N11" s="196" t="s">
        <v>18</v>
      </c>
      <c r="O11" s="198">
        <f>'Uncertainty Mechanism '!E188</f>
        <v>-763618.9314953913</v>
      </c>
      <c r="P11" s="198">
        <f>'Uncertainty Mechanism '!F188</f>
        <v>-739062.84487888427</v>
      </c>
      <c r="Q11" s="198">
        <f>'Uncertainty Mechanism '!G188</f>
        <v>-821524.16179543955</v>
      </c>
      <c r="R11" s="198">
        <f>'Uncertainty Mechanism '!H188</f>
        <v>-867208.87492993637</v>
      </c>
      <c r="S11" s="198">
        <f>'Uncertainty Mechanism '!I188</f>
        <v>-738102.40216534853</v>
      </c>
      <c r="T11" s="198">
        <f>'Uncertainty Mechanism '!J188</f>
        <v>-909886.36748715793</v>
      </c>
      <c r="U11" s="197">
        <f t="shared" si="2"/>
        <v>-4839403.5827521579</v>
      </c>
      <c r="W11" s="139"/>
      <c r="X11" s="196" t="s">
        <v>467</v>
      </c>
      <c r="Y11" s="198">
        <f>'Uncertainty Mechanism '!E563</f>
        <v>-42565.217595583803</v>
      </c>
      <c r="Z11" s="198">
        <f>'Uncertainty Mechanism '!F563</f>
        <v>-87595.507721084519</v>
      </c>
      <c r="AA11" s="198">
        <f>'Uncertainty Mechanism '!G563</f>
        <v>-130716.62127811721</v>
      </c>
      <c r="AB11" s="198">
        <f>'Uncertainty Mechanism '!H563</f>
        <v>-231929.0240373984</v>
      </c>
      <c r="AC11" s="198">
        <f>'Uncertainty Mechanism '!I563</f>
        <v>-213836.66217391173</v>
      </c>
      <c r="AD11" s="198">
        <f>'Uncertainty Mechanism '!J563</f>
        <v>-204743.3816152465</v>
      </c>
      <c r="AE11" s="197">
        <f t="shared" si="3"/>
        <v>-911386.4144213422</v>
      </c>
      <c r="AF11" s="139"/>
    </row>
    <row r="12" spans="1:32" ht="15" thickBot="1" x14ac:dyDescent="0.4">
      <c r="A12" s="171"/>
      <c r="B12" s="171"/>
      <c r="C12" s="171"/>
      <c r="D12" s="189">
        <f>Inputs!E4</f>
        <v>2023</v>
      </c>
      <c r="E12" s="189">
        <f>Inputs!F4</f>
        <v>2024</v>
      </c>
      <c r="F12" s="189">
        <f>Inputs!G4</f>
        <v>2025</v>
      </c>
      <c r="G12" s="189">
        <f>Inputs!H4</f>
        <v>2026</v>
      </c>
      <c r="H12" s="189">
        <f>Inputs!I4</f>
        <v>2027</v>
      </c>
      <c r="I12" s="189">
        <f>Inputs!J4</f>
        <v>2028</v>
      </c>
      <c r="J12" s="189" t="s">
        <v>296</v>
      </c>
      <c r="N12" s="199" t="s">
        <v>350</v>
      </c>
      <c r="O12" s="198">
        <f>'Uncertainty Mechanism '!E306</f>
        <v>-150534.15893790848</v>
      </c>
      <c r="P12" s="198">
        <f>'Uncertainty Mechanism '!F306</f>
        <v>-156382.8638699023</v>
      </c>
      <c r="Q12" s="198">
        <f>'Uncertainty Mechanism '!G306</f>
        <v>-205006.55074350044</v>
      </c>
      <c r="R12" s="198">
        <f>'Uncertainty Mechanism '!H306</f>
        <v>-371754.6585665177</v>
      </c>
      <c r="S12" s="198">
        <f>'Uncertainty Mechanism '!I306</f>
        <v>-341908.14834121277</v>
      </c>
      <c r="T12" s="198">
        <f>'Uncertainty Mechanism '!J306</f>
        <v>-306223.86388810427</v>
      </c>
      <c r="U12" s="197">
        <f t="shared" si="2"/>
        <v>-1531810.244347146</v>
      </c>
      <c r="W12" s="139"/>
      <c r="X12" s="196" t="s">
        <v>468</v>
      </c>
      <c r="Y12" s="198">
        <f>'Uncertainty Mechanism '!E572</f>
        <v>0</v>
      </c>
      <c r="Z12" s="198">
        <f>'Uncertainty Mechanism '!F572</f>
        <v>0</v>
      </c>
      <c r="AA12" s="198">
        <f>'Uncertainty Mechanism '!G572</f>
        <v>0</v>
      </c>
      <c r="AB12" s="198">
        <f>'Uncertainty Mechanism '!H572</f>
        <v>0</v>
      </c>
      <c r="AC12" s="198">
        <f>'Uncertainty Mechanism '!I572</f>
        <v>0</v>
      </c>
      <c r="AD12" s="198">
        <f>'Uncertainty Mechanism '!J572</f>
        <v>0</v>
      </c>
      <c r="AE12" s="197">
        <f t="shared" si="3"/>
        <v>0</v>
      </c>
      <c r="AF12" s="139"/>
    </row>
    <row r="13" spans="1:32" ht="15" thickBot="1" x14ac:dyDescent="0.4">
      <c r="A13" s="135" t="s">
        <v>304</v>
      </c>
      <c r="B13" s="136"/>
      <c r="C13" s="137"/>
      <c r="D13" s="17" t="s">
        <v>298</v>
      </c>
      <c r="E13" s="17" t="s">
        <v>298</v>
      </c>
      <c r="F13" s="17" t="s">
        <v>298</v>
      </c>
      <c r="G13" s="17" t="s">
        <v>299</v>
      </c>
      <c r="H13" s="17" t="s">
        <v>299</v>
      </c>
      <c r="I13" s="17" t="s">
        <v>299</v>
      </c>
      <c r="J13" s="17" t="s">
        <v>77</v>
      </c>
      <c r="N13" s="196" t="s">
        <v>465</v>
      </c>
      <c r="O13" s="191">
        <f>'Uncertainty Mechanism '!E331</f>
        <v>0</v>
      </c>
      <c r="P13" s="191">
        <f>'Uncertainty Mechanism '!F331</f>
        <v>0</v>
      </c>
      <c r="Q13" s="191">
        <f>'Uncertainty Mechanism '!G331</f>
        <v>0</v>
      </c>
      <c r="R13" s="191">
        <f>'Uncertainty Mechanism '!H331</f>
        <v>0</v>
      </c>
      <c r="S13" s="191">
        <f>'Uncertainty Mechanism '!I331</f>
        <v>0</v>
      </c>
      <c r="T13" s="191">
        <f>'Uncertainty Mechanism '!J331</f>
        <v>0</v>
      </c>
      <c r="U13" s="197">
        <f t="shared" si="2"/>
        <v>0</v>
      </c>
      <c r="W13" s="139"/>
      <c r="X13" s="196" t="s">
        <v>469</v>
      </c>
      <c r="Y13" s="198">
        <f>'Uncertainty Mechanism '!E581</f>
        <v>0</v>
      </c>
      <c r="Z13" s="198">
        <f>'Uncertainty Mechanism '!F581</f>
        <v>0</v>
      </c>
      <c r="AA13" s="198">
        <f>'Uncertainty Mechanism '!G581</f>
        <v>0</v>
      </c>
      <c r="AB13" s="198">
        <f>'Uncertainty Mechanism '!H581</f>
        <v>0</v>
      </c>
      <c r="AC13" s="198">
        <f>'Uncertainty Mechanism '!I581</f>
        <v>0</v>
      </c>
      <c r="AD13" s="198">
        <f>'Uncertainty Mechanism '!J581</f>
        <v>0</v>
      </c>
      <c r="AE13" s="197">
        <f t="shared" si="3"/>
        <v>0</v>
      </c>
      <c r="AF13" s="139"/>
    </row>
    <row r="14" spans="1:32" ht="15" thickBot="1" x14ac:dyDescent="0.4">
      <c r="A14" s="193" t="s">
        <v>306</v>
      </c>
      <c r="B14" s="194"/>
      <c r="C14" s="195"/>
      <c r="D14" s="191">
        <f>SUMIF('Uncertainty Mechanism '!$L$5:$L$610,Summary!$A14,'Uncertainty Mechanism '!E$5:E$610)</f>
        <v>-810670.51929832983</v>
      </c>
      <c r="E14" s="191">
        <f>SUMIF('Uncertainty Mechanism '!$L$5:$L$610,Summary!$A14,'Uncertainty Mechanism '!F$5:F$610)</f>
        <v>-654845.79960025602</v>
      </c>
      <c r="F14" s="191">
        <f>SUMIF('Uncertainty Mechanism '!$L$5:$L$610,Summary!$A14,'Uncertainty Mechanism '!G$5:G$610)</f>
        <v>-656524.83237969049</v>
      </c>
      <c r="G14" s="191">
        <f>SUMIF('Uncertainty Mechanism '!$L$5:$L$610,Summary!$A14,'Uncertainty Mechanism '!H$5:H$610)</f>
        <v>-539673.98318372178</v>
      </c>
      <c r="H14" s="191">
        <f>SUMIF('Uncertainty Mechanism '!$L$5:$L$610,Summary!$A14,'Uncertainty Mechanism '!I$5:I$610)</f>
        <v>-197446.83039096446</v>
      </c>
      <c r="I14" s="191">
        <f>SUMIF('Uncertainty Mechanism '!$L$5:$L$610,Summary!$A14,'Uncertainty Mechanism '!J$5:J$610)</f>
        <v>-80246.581271651055</v>
      </c>
      <c r="J14" s="192">
        <f>SUM(D14:I14)</f>
        <v>-2939408.5461246138</v>
      </c>
      <c r="N14" s="196" t="s">
        <v>466</v>
      </c>
      <c r="O14" s="191">
        <f>'Uncertainty Mechanism '!E345+'Uncertainty Mechanism '!E353</f>
        <v>0</v>
      </c>
      <c r="P14" s="191">
        <f>'Uncertainty Mechanism '!F345+'Uncertainty Mechanism '!F353</f>
        <v>0</v>
      </c>
      <c r="Q14" s="191">
        <f>'Uncertainty Mechanism '!G345+'Uncertainty Mechanism '!G353</f>
        <v>0</v>
      </c>
      <c r="R14" s="191">
        <f>'Uncertainty Mechanism '!H345+'Uncertainty Mechanism '!H353</f>
        <v>0</v>
      </c>
      <c r="S14" s="191">
        <f>'Uncertainty Mechanism '!I345+'Uncertainty Mechanism '!I353</f>
        <v>0</v>
      </c>
      <c r="T14" s="191">
        <f>'Uncertainty Mechanism '!J345+'Uncertainty Mechanism '!J353</f>
        <v>0</v>
      </c>
      <c r="U14" s="197">
        <f t="shared" si="2"/>
        <v>0</v>
      </c>
      <c r="W14" s="139"/>
      <c r="X14" s="196" t="s">
        <v>470</v>
      </c>
      <c r="Y14" s="198">
        <f>'Uncertainty Mechanism '!E590</f>
        <v>0</v>
      </c>
      <c r="Z14" s="198">
        <f>'Uncertainty Mechanism '!F590</f>
        <v>0</v>
      </c>
      <c r="AA14" s="198">
        <f>'Uncertainty Mechanism '!G590</f>
        <v>0</v>
      </c>
      <c r="AB14" s="198">
        <f>'Uncertainty Mechanism '!H590</f>
        <v>0</v>
      </c>
      <c r="AC14" s="198">
        <f>'Uncertainty Mechanism '!I590</f>
        <v>0</v>
      </c>
      <c r="AD14" s="198">
        <f>'Uncertainty Mechanism '!J590</f>
        <v>0</v>
      </c>
      <c r="AE14" s="197">
        <f t="shared" si="3"/>
        <v>0</v>
      </c>
      <c r="AF14" s="139"/>
    </row>
    <row r="15" spans="1:32" ht="15" thickBot="1" x14ac:dyDescent="0.4">
      <c r="A15" s="193" t="s">
        <v>307</v>
      </c>
      <c r="B15" s="194"/>
      <c r="C15" s="195"/>
      <c r="D15" s="191">
        <f>SUMIF('Uncertainty Mechanism '!$L$5:$L$610,Summary!$A15,'Uncertainty Mechanism '!E$5:E$610)</f>
        <v>-61069.354609740381</v>
      </c>
      <c r="E15" s="191">
        <f>SUMIF('Uncertainty Mechanism '!$L$5:$L$610,Summary!$A15,'Uncertainty Mechanism '!F$5:F$610)</f>
        <v>-56106.527646939612</v>
      </c>
      <c r="F15" s="191">
        <f>SUMIF('Uncertainty Mechanism '!$L$5:$L$610,Summary!$A15,'Uncertainty Mechanism '!G$5:G$610)</f>
        <v>-48946.545954318834</v>
      </c>
      <c r="G15" s="191">
        <f>SUMIF('Uncertainty Mechanism '!$L$5:$L$610,Summary!$A15,'Uncertainty Mechanism '!H$5:H$610)</f>
        <v>-45921.666942858748</v>
      </c>
      <c r="H15" s="191">
        <f>SUMIF('Uncertainty Mechanism '!$L$5:$L$610,Summary!$A15,'Uncertainty Mechanism '!I$5:I$610)</f>
        <v>-25401.23492685557</v>
      </c>
      <c r="I15" s="191">
        <f>SUMIF('Uncertainty Mechanism '!$L$5:$L$610,Summary!$A15,'Uncertainty Mechanism '!J$5:J$610)</f>
        <v>-8175.1041839368245</v>
      </c>
      <c r="J15" s="192">
        <f t="shared" ref="J15:J17" si="6">SUM(D15:I15)</f>
        <v>-245620.43426464996</v>
      </c>
      <c r="N15" s="196" t="s">
        <v>22</v>
      </c>
      <c r="O15" s="191">
        <f>'Uncertainty Mechanism '!E366</f>
        <v>0</v>
      </c>
      <c r="P15" s="191">
        <f>'Uncertainty Mechanism '!F366</f>
        <v>0</v>
      </c>
      <c r="Q15" s="191">
        <f>'Uncertainty Mechanism '!G366</f>
        <v>0</v>
      </c>
      <c r="R15" s="191">
        <f>'Uncertainty Mechanism '!H366</f>
        <v>0</v>
      </c>
      <c r="S15" s="191">
        <f>'Uncertainty Mechanism '!I366</f>
        <v>0</v>
      </c>
      <c r="T15" s="191">
        <f>'Uncertainty Mechanism '!J366</f>
        <v>0</v>
      </c>
      <c r="U15" s="197">
        <f t="shared" si="2"/>
        <v>0</v>
      </c>
      <c r="W15" s="139"/>
      <c r="X15" s="196" t="s">
        <v>471</v>
      </c>
      <c r="Y15" s="198">
        <f>'Uncertainty Mechanism '!E599</f>
        <v>0</v>
      </c>
      <c r="Z15" s="198">
        <f>'Uncertainty Mechanism '!F599</f>
        <v>0</v>
      </c>
      <c r="AA15" s="198">
        <f>'Uncertainty Mechanism '!G599</f>
        <v>0</v>
      </c>
      <c r="AB15" s="198">
        <f>'Uncertainty Mechanism '!H599</f>
        <v>0</v>
      </c>
      <c r="AC15" s="198">
        <f>'Uncertainty Mechanism '!I599</f>
        <v>0</v>
      </c>
      <c r="AD15" s="198">
        <f>'Uncertainty Mechanism '!J599</f>
        <v>0</v>
      </c>
      <c r="AE15" s="197">
        <f t="shared" si="3"/>
        <v>0</v>
      </c>
      <c r="AF15" s="139"/>
    </row>
    <row r="16" spans="1:32" ht="15" thickBot="1" x14ac:dyDescent="0.4">
      <c r="A16" s="193" t="s">
        <v>309</v>
      </c>
      <c r="B16" s="194"/>
      <c r="C16" s="195"/>
      <c r="D16" s="191">
        <f>SUMIF('Uncertainty Mechanism '!$L$5:$L$610,Summary!$A16,'Uncertainty Mechanism '!E$5:E$610)</f>
        <v>0</v>
      </c>
      <c r="E16" s="191">
        <f>SUMIF('Uncertainty Mechanism '!$L$5:$L$610,Summary!$A16,'Uncertainty Mechanism '!F$5:F$610)</f>
        <v>0</v>
      </c>
      <c r="F16" s="191">
        <f>SUMIF('Uncertainty Mechanism '!$L$5:$L$610,Summary!$A16,'Uncertainty Mechanism '!G$5:G$610)</f>
        <v>0</v>
      </c>
      <c r="G16" s="191">
        <f>SUMIF('Uncertainty Mechanism '!$L$5:$L$610,Summary!$A16,'Uncertainty Mechanism '!H$5:H$610)</f>
        <v>0</v>
      </c>
      <c r="H16" s="191">
        <f>SUMIF('Uncertainty Mechanism '!$L$5:$L$610,Summary!$A16,'Uncertainty Mechanism '!I$5:I$610)</f>
        <v>0</v>
      </c>
      <c r="I16" s="191">
        <f>SUMIF('Uncertainty Mechanism '!$L$5:$L$610,Summary!$A16,'Uncertainty Mechanism '!J$5:J$610)</f>
        <v>0</v>
      </c>
      <c r="J16" s="192">
        <f t="shared" si="6"/>
        <v>0</v>
      </c>
      <c r="N16" s="196" t="s">
        <v>397</v>
      </c>
      <c r="O16" s="191">
        <f>'Uncertainty Mechanism '!E378</f>
        <v>0</v>
      </c>
      <c r="P16" s="191">
        <f>'Uncertainty Mechanism '!F378</f>
        <v>0</v>
      </c>
      <c r="Q16" s="191">
        <f>'Uncertainty Mechanism '!G378</f>
        <v>0</v>
      </c>
      <c r="R16" s="191">
        <f>'Uncertainty Mechanism '!H378</f>
        <v>0</v>
      </c>
      <c r="S16" s="191">
        <f>'Uncertainty Mechanism '!I378</f>
        <v>0</v>
      </c>
      <c r="T16" s="191">
        <f>'Uncertainty Mechanism '!J378</f>
        <v>0</v>
      </c>
      <c r="U16" s="197">
        <f t="shared" si="2"/>
        <v>0</v>
      </c>
      <c r="W16" s="139"/>
      <c r="X16" s="200"/>
      <c r="Y16" s="172"/>
      <c r="Z16" s="172"/>
      <c r="AA16" s="172"/>
      <c r="AB16" s="172"/>
      <c r="AC16" s="172"/>
      <c r="AD16" s="172"/>
      <c r="AE16" s="201"/>
      <c r="AF16" s="139"/>
    </row>
    <row r="17" spans="1:32" ht="15" thickBot="1" x14ac:dyDescent="0.4">
      <c r="A17" s="193" t="s">
        <v>310</v>
      </c>
      <c r="B17" s="194"/>
      <c r="C17" s="195"/>
      <c r="D17" s="191">
        <f>SUMIF('Uncertainty Mechanism '!$L$5:$L$610,Summary!$A17,'Uncertainty Mechanism '!E$5:E$610)</f>
        <v>-134600.04714932074</v>
      </c>
      <c r="E17" s="191">
        <f>SUMIF('Uncertainty Mechanism '!$L$5:$L$610,Summary!$A17,'Uncertainty Mechanism '!F$5:F$610)</f>
        <v>-154470.5767899307</v>
      </c>
      <c r="F17" s="191">
        <f>SUMIF('Uncertainty Mechanism '!$L$5:$L$610,Summary!$A17,'Uncertainty Mechanism '!G$5:G$610)</f>
        <v>-157313.75336868924</v>
      </c>
      <c r="G17" s="191">
        <f>SUMIF('Uncertainty Mechanism '!$L$5:$L$610,Summary!$A17,'Uncertainty Mechanism '!H$5:H$610)</f>
        <v>-125924.89573840825</v>
      </c>
      <c r="H17" s="191">
        <f>SUMIF('Uncertainty Mechanism '!$L$5:$L$610,Summary!$A17,'Uncertainty Mechanism '!I$5:I$610)</f>
        <v>-73562.156663970789</v>
      </c>
      <c r="I17" s="191">
        <f>SUMIF('Uncertainty Mechanism '!$L$5:$L$610,Summary!$A17,'Uncertainty Mechanism '!J$5:J$610)</f>
        <v>-25564.395751174136</v>
      </c>
      <c r="J17" s="192">
        <f t="shared" si="6"/>
        <v>-671435.82546149381</v>
      </c>
      <c r="N17" s="249" t="s">
        <v>467</v>
      </c>
      <c r="O17" s="191">
        <f>'Uncertainty Mechanism '!E390</f>
        <v>0</v>
      </c>
      <c r="P17" s="191">
        <f>'Uncertainty Mechanism '!F390</f>
        <v>0</v>
      </c>
      <c r="Q17" s="191">
        <f>'Uncertainty Mechanism '!G390</f>
        <v>0</v>
      </c>
      <c r="R17" s="191">
        <f>'Uncertainty Mechanism '!H390</f>
        <v>0</v>
      </c>
      <c r="S17" s="191">
        <f>'Uncertainty Mechanism '!I390</f>
        <v>0</v>
      </c>
      <c r="T17" s="191">
        <f>'Uncertainty Mechanism '!J390</f>
        <v>0</v>
      </c>
      <c r="U17" s="197">
        <f t="shared" si="2"/>
        <v>0</v>
      </c>
      <c r="X17" s="202" t="s">
        <v>322</v>
      </c>
      <c r="Y17" s="197">
        <f>SUM(Y4:Y15)</f>
        <v>-653490.59417301847</v>
      </c>
      <c r="Z17" s="197">
        <f t="shared" ref="Z17:AD17" si="7">SUM(Z4:Z15)</f>
        <v>-818963.83174944401</v>
      </c>
      <c r="AA17" s="197">
        <f t="shared" si="7"/>
        <v>-1049691.9626825501</v>
      </c>
      <c r="AB17" s="197">
        <f t="shared" si="7"/>
        <v>-1218938.2818770783</v>
      </c>
      <c r="AC17" s="197">
        <f t="shared" si="7"/>
        <v>-1178796.4620472766</v>
      </c>
      <c r="AD17" s="197">
        <f t="shared" si="7"/>
        <v>-1208718.4752328196</v>
      </c>
      <c r="AE17" s="197">
        <f>SUM(Y17:AD17)</f>
        <v>-6128599.6077621859</v>
      </c>
      <c r="AF17" s="203" t="b">
        <f>ROUND(AE17,0)=ROUND(J8,0)</f>
        <v>1</v>
      </c>
    </row>
    <row r="18" spans="1:32" ht="15" thickBot="1" x14ac:dyDescent="0.4">
      <c r="A18" s="193" t="s">
        <v>311</v>
      </c>
      <c r="B18" s="194"/>
      <c r="C18" s="195"/>
      <c r="D18" s="197">
        <f>SUM(D14:D17)</f>
        <v>-1006339.921057391</v>
      </c>
      <c r="E18" s="197">
        <f t="shared" ref="E18:I18" si="8">SUM(E14:E17)</f>
        <v>-865422.90403712634</v>
      </c>
      <c r="F18" s="197">
        <f t="shared" si="8"/>
        <v>-862785.13170269853</v>
      </c>
      <c r="G18" s="197">
        <f t="shared" si="8"/>
        <v>-711520.5458649887</v>
      </c>
      <c r="H18" s="197">
        <f t="shared" si="8"/>
        <v>-296410.22198179085</v>
      </c>
      <c r="I18" s="197">
        <f t="shared" si="8"/>
        <v>-113986.08120676201</v>
      </c>
      <c r="J18" s="197">
        <f>SUM(J14:J17)</f>
        <v>-3856464.8058507578</v>
      </c>
      <c r="N18" s="196" t="s">
        <v>468</v>
      </c>
      <c r="O18" s="191">
        <f>'Uncertainty Mechanism '!E402</f>
        <v>0</v>
      </c>
      <c r="P18" s="191">
        <f>'Uncertainty Mechanism '!F402</f>
        <v>0</v>
      </c>
      <c r="Q18" s="191">
        <f>'Uncertainty Mechanism '!G402</f>
        <v>0</v>
      </c>
      <c r="R18" s="191">
        <f>'Uncertainty Mechanism '!H402</f>
        <v>0</v>
      </c>
      <c r="S18" s="191">
        <f>'Uncertainty Mechanism '!I402</f>
        <v>0</v>
      </c>
      <c r="T18" s="191">
        <f>'Uncertainty Mechanism '!J402</f>
        <v>0</v>
      </c>
      <c r="U18" s="197">
        <f t="shared" si="2"/>
        <v>0</v>
      </c>
      <c r="X18" s="139"/>
      <c r="Y18" s="139"/>
      <c r="Z18" s="139"/>
      <c r="AA18" s="139"/>
      <c r="AB18" s="139"/>
      <c r="AC18" s="139"/>
      <c r="AD18" s="139"/>
      <c r="AE18" s="139"/>
    </row>
    <row r="19" spans="1:32" ht="15" thickBot="1" x14ac:dyDescent="0.4">
      <c r="N19" s="196" t="s">
        <v>469</v>
      </c>
      <c r="O19" s="191">
        <f>'Uncertainty Mechanism '!E414</f>
        <v>0</v>
      </c>
      <c r="P19" s="191">
        <f>'Uncertainty Mechanism '!F414</f>
        <v>0</v>
      </c>
      <c r="Q19" s="191">
        <f>'Uncertainty Mechanism '!G414</f>
        <v>0</v>
      </c>
      <c r="R19" s="191">
        <f>'Uncertainty Mechanism '!H414</f>
        <v>0</v>
      </c>
      <c r="S19" s="191">
        <f>'Uncertainty Mechanism '!I414</f>
        <v>0</v>
      </c>
      <c r="T19" s="191">
        <f>'Uncertainty Mechanism '!J414</f>
        <v>0</v>
      </c>
      <c r="U19" s="197">
        <f t="shared" si="2"/>
        <v>0</v>
      </c>
    </row>
    <row r="20" spans="1:32" ht="15" thickBot="1" x14ac:dyDescent="0.4">
      <c r="N20" s="196" t="s">
        <v>470</v>
      </c>
      <c r="O20" s="198">
        <f>'Uncertainty Mechanism '!E426</f>
        <v>0</v>
      </c>
      <c r="P20" s="198">
        <f>'Uncertainty Mechanism '!F426</f>
        <v>0</v>
      </c>
      <c r="Q20" s="198">
        <f>'Uncertainty Mechanism '!G426</f>
        <v>0</v>
      </c>
      <c r="R20" s="198">
        <f>'Uncertainty Mechanism '!H426</f>
        <v>0</v>
      </c>
      <c r="S20" s="198">
        <f>'Uncertainty Mechanism '!I426</f>
        <v>0</v>
      </c>
      <c r="T20" s="198">
        <f>'Uncertainty Mechanism '!J426</f>
        <v>0</v>
      </c>
      <c r="U20" s="197">
        <f t="shared" si="2"/>
        <v>0</v>
      </c>
    </row>
    <row r="21" spans="1:32" ht="15" thickBot="1" x14ac:dyDescent="0.4">
      <c r="A21" s="171"/>
      <c r="B21" s="171"/>
      <c r="C21" s="171"/>
      <c r="D21" s="189">
        <f>Inputs!E4</f>
        <v>2023</v>
      </c>
      <c r="E21" s="189">
        <f>Inputs!F4</f>
        <v>2024</v>
      </c>
      <c r="F21" s="189">
        <f>Inputs!G4</f>
        <v>2025</v>
      </c>
      <c r="G21" s="189">
        <f>Inputs!H4</f>
        <v>2026</v>
      </c>
      <c r="H21" s="189">
        <f>Inputs!I4</f>
        <v>2027</v>
      </c>
      <c r="I21" s="189">
        <f>Inputs!J4</f>
        <v>2028</v>
      </c>
      <c r="J21" s="189" t="s">
        <v>296</v>
      </c>
      <c r="N21" s="196" t="s">
        <v>471</v>
      </c>
      <c r="O21" s="198">
        <f>'Uncertainty Mechanism '!E438</f>
        <v>0</v>
      </c>
      <c r="P21" s="198">
        <f>'Uncertainty Mechanism '!F438</f>
        <v>0</v>
      </c>
      <c r="Q21" s="198">
        <f>'Uncertainty Mechanism '!G438</f>
        <v>0</v>
      </c>
      <c r="R21" s="198">
        <f>'Uncertainty Mechanism '!H438</f>
        <v>0</v>
      </c>
      <c r="S21" s="198">
        <f>'Uncertainty Mechanism '!I438</f>
        <v>0</v>
      </c>
      <c r="T21" s="198">
        <f>'Uncertainty Mechanism '!J438</f>
        <v>0</v>
      </c>
      <c r="U21" s="197">
        <f t="shared" si="2"/>
        <v>0</v>
      </c>
    </row>
    <row r="22" spans="1:32" ht="15" thickBot="1" x14ac:dyDescent="0.4">
      <c r="A22" s="135" t="s">
        <v>312</v>
      </c>
      <c r="B22" s="136"/>
      <c r="C22" s="137"/>
      <c r="D22" s="17" t="s">
        <v>298</v>
      </c>
      <c r="E22" s="17" t="s">
        <v>298</v>
      </c>
      <c r="F22" s="17" t="s">
        <v>298</v>
      </c>
      <c r="G22" s="17" t="s">
        <v>299</v>
      </c>
      <c r="H22" s="17" t="s">
        <v>299</v>
      </c>
      <c r="I22" s="17" t="s">
        <v>299</v>
      </c>
      <c r="J22" s="17" t="s">
        <v>77</v>
      </c>
      <c r="N22" s="196" t="s">
        <v>305</v>
      </c>
      <c r="O22" s="198">
        <f>'Uncertainty Mechanism '!E484</f>
        <v>26751.594457691444</v>
      </c>
      <c r="P22" s="198">
        <f>'Uncertainty Mechanism '!F484</f>
        <v>20953.467589548349</v>
      </c>
      <c r="Q22" s="198">
        <f>'Uncertainty Mechanism '!G484</f>
        <v>55627.840505487613</v>
      </c>
      <c r="R22" s="198">
        <f>'Uncertainty Mechanism '!H484</f>
        <v>78846.011780809888</v>
      </c>
      <c r="S22" s="198">
        <f>'Uncertainty Mechanism '!I484</f>
        <v>-1911.1383846414276</v>
      </c>
      <c r="T22" s="198">
        <f>'Uncertainty Mechanism '!J484</f>
        <v>21209.536245171912</v>
      </c>
      <c r="U22" s="197">
        <f>SUM(O22:T22)</f>
        <v>201477.31219406775</v>
      </c>
    </row>
    <row r="23" spans="1:32" ht="15" thickBot="1" x14ac:dyDescent="0.4">
      <c r="A23" s="193" t="s">
        <v>313</v>
      </c>
      <c r="B23" s="194"/>
      <c r="C23" s="195"/>
      <c r="D23" s="191">
        <f>D5+D14</f>
        <v>-4746520.2500722799</v>
      </c>
      <c r="E23" s="191">
        <f t="shared" ref="E23:I23" si="9">E5+E14</f>
        <v>-4126672.1913342508</v>
      </c>
      <c r="F23" s="191">
        <f t="shared" si="9"/>
        <v>-5037253.3134765867</v>
      </c>
      <c r="G23" s="191">
        <f t="shared" si="9"/>
        <v>-5763655.1028685505</v>
      </c>
      <c r="H23" s="191">
        <f t="shared" si="9"/>
        <v>-3361432.7120244969</v>
      </c>
      <c r="I23" s="191">
        <f t="shared" si="9"/>
        <v>-3874411.1804040885</v>
      </c>
      <c r="J23" s="192">
        <f>SUM(D23:I23)</f>
        <v>-26909944.750180252</v>
      </c>
      <c r="K23" s="203" t="b">
        <f>ROUND(J23,0)=ROUND(SUM(J14,J5),0)</f>
        <v>1</v>
      </c>
      <c r="N23" s="202" t="s">
        <v>308</v>
      </c>
      <c r="O23" s="197">
        <f t="shared" ref="O23:T23" si="10">SUM(O4:O22)</f>
        <v>-3935849.73077395</v>
      </c>
      <c r="P23" s="197">
        <f t="shared" si="10"/>
        <v>-3471826.3917339947</v>
      </c>
      <c r="Q23" s="197">
        <f t="shared" si="10"/>
        <v>-4380728.4810968963</v>
      </c>
      <c r="R23" s="197">
        <f t="shared" si="10"/>
        <v>-5223981.1196848284</v>
      </c>
      <c r="S23" s="197">
        <f t="shared" si="10"/>
        <v>-3163985.8816335322</v>
      </c>
      <c r="T23" s="197">
        <f t="shared" si="10"/>
        <v>-3794164.5991324373</v>
      </c>
      <c r="U23" s="197">
        <f>SUM(O23:T23)</f>
        <v>-23970536.204055637</v>
      </c>
      <c r="V23" s="203" t="b">
        <f>ROUND(U23,0)=ROUND(J5,0)</f>
        <v>1</v>
      </c>
    </row>
    <row r="24" spans="1:32" ht="15" thickBot="1" x14ac:dyDescent="0.4">
      <c r="A24" s="193" t="s">
        <v>315</v>
      </c>
      <c r="B24" s="194"/>
      <c r="C24" s="195"/>
      <c r="D24" s="191">
        <f t="shared" ref="D24:I26" si="11">D6+D15</f>
        <v>-357564.41293174186</v>
      </c>
      <c r="E24" s="191">
        <f t="shared" si="11"/>
        <v>-353569.11128434993</v>
      </c>
      <c r="F24" s="191">
        <f t="shared" si="11"/>
        <v>-375547.33443659719</v>
      </c>
      <c r="G24" s="191">
        <f t="shared" si="11"/>
        <v>-490438.03899165115</v>
      </c>
      <c r="H24" s="191">
        <f t="shared" si="11"/>
        <v>-432443.21440805891</v>
      </c>
      <c r="I24" s="191">
        <f t="shared" si="11"/>
        <v>-394704.85283343203</v>
      </c>
      <c r="J24" s="192">
        <f t="shared" ref="J24:J26" si="12">SUM(D24:I24)</f>
        <v>-2404266.9648858309</v>
      </c>
      <c r="K24" s="203" t="b">
        <f>ROUND(J24,0)=ROUND(SUM(J15,J6),0)</f>
        <v>1</v>
      </c>
    </row>
    <row r="25" spans="1:32" ht="15" thickBot="1" x14ac:dyDescent="0.4">
      <c r="A25" s="193" t="s">
        <v>316</v>
      </c>
      <c r="B25" s="194"/>
      <c r="C25" s="195"/>
      <c r="D25" s="191">
        <f t="shared" si="11"/>
        <v>0</v>
      </c>
      <c r="E25" s="191">
        <f t="shared" si="11"/>
        <v>0</v>
      </c>
      <c r="F25" s="191">
        <f t="shared" si="11"/>
        <v>0</v>
      </c>
      <c r="G25" s="191">
        <f t="shared" si="11"/>
        <v>0</v>
      </c>
      <c r="H25" s="191">
        <f t="shared" si="11"/>
        <v>0</v>
      </c>
      <c r="I25" s="191">
        <f t="shared" si="11"/>
        <v>0</v>
      </c>
      <c r="J25" s="192">
        <f t="shared" si="12"/>
        <v>0</v>
      </c>
      <c r="K25" s="203" t="b">
        <f>ROUND(J25,0)=ROUND(SUM(J16,J7),0)</f>
        <v>1</v>
      </c>
    </row>
    <row r="26" spans="1:32" ht="15" thickBot="1" x14ac:dyDescent="0.4">
      <c r="A26" s="193" t="s">
        <v>317</v>
      </c>
      <c r="B26" s="194"/>
      <c r="C26" s="195"/>
      <c r="D26" s="191">
        <f>D8+D17</f>
        <v>-788090.64132233919</v>
      </c>
      <c r="E26" s="191">
        <f t="shared" si="11"/>
        <v>-973434.40853937471</v>
      </c>
      <c r="F26" s="191">
        <f t="shared" si="11"/>
        <v>-1207005.7160512393</v>
      </c>
      <c r="G26" s="191">
        <f t="shared" si="11"/>
        <v>-1344863.1776154866</v>
      </c>
      <c r="H26" s="191">
        <f t="shared" si="11"/>
        <v>-1252358.6187112473</v>
      </c>
      <c r="I26" s="191">
        <f t="shared" si="11"/>
        <v>-1234282.8709839936</v>
      </c>
      <c r="J26" s="192">
        <f t="shared" si="12"/>
        <v>-6800035.4332236806</v>
      </c>
      <c r="K26" s="203" t="b">
        <f>ROUND(J26,0)=ROUND(SUM(J17,J8),0)</f>
        <v>1</v>
      </c>
      <c r="N26" s="135" t="s">
        <v>220</v>
      </c>
      <c r="O26" s="17">
        <f t="shared" ref="O26:T26" si="13">O3</f>
        <v>2023</v>
      </c>
      <c r="P26" s="17">
        <f t="shared" si="13"/>
        <v>2024</v>
      </c>
      <c r="Q26" s="17">
        <f t="shared" si="13"/>
        <v>2025</v>
      </c>
      <c r="R26" s="17">
        <f t="shared" si="13"/>
        <v>2026</v>
      </c>
      <c r="S26" s="17">
        <f t="shared" si="13"/>
        <v>2027</v>
      </c>
      <c r="T26" s="17">
        <f t="shared" si="13"/>
        <v>2028</v>
      </c>
      <c r="U26" s="17" t="s">
        <v>296</v>
      </c>
    </row>
    <row r="27" spans="1:32" ht="15" thickBot="1" x14ac:dyDescent="0.4">
      <c r="A27" s="193" t="s">
        <v>318</v>
      </c>
      <c r="B27" s="194"/>
      <c r="C27" s="195"/>
      <c r="D27" s="197">
        <f>SUM(D23:D26)</f>
        <v>-5892175.304326361</v>
      </c>
      <c r="E27" s="197">
        <f t="shared" ref="E27:I27" si="14">SUM(E23:E26)</f>
        <v>-5453675.7111579748</v>
      </c>
      <c r="F27" s="197">
        <f t="shared" si="14"/>
        <v>-6619806.3639644235</v>
      </c>
      <c r="G27" s="197">
        <f t="shared" si="14"/>
        <v>-7598956.319475688</v>
      </c>
      <c r="H27" s="197">
        <f t="shared" si="14"/>
        <v>-5046234.5451438027</v>
      </c>
      <c r="I27" s="197">
        <f t="shared" si="14"/>
        <v>-5503398.9042215142</v>
      </c>
      <c r="J27" s="197">
        <f>SUM(J23:J26)</f>
        <v>-36114247.148289762</v>
      </c>
      <c r="K27" s="203" t="b">
        <f>ROUND(J27,0)=ROUND(SUM(J18,J9),0)</f>
        <v>1</v>
      </c>
      <c r="N27" s="204" t="s">
        <v>17</v>
      </c>
      <c r="O27" s="191">
        <f>SUM('Uncertainty Mechanism '!E132,'Uncertainty Mechanism '!E156,'Uncertainty Mechanism '!E169)</f>
        <v>-158306.6255229222</v>
      </c>
      <c r="P27" s="191">
        <f>SUM('Uncertainty Mechanism '!F132,'Uncertainty Mechanism '!F156,'Uncertainty Mechanism '!F169)</f>
        <v>-153259.70889634444</v>
      </c>
      <c r="Q27" s="191">
        <f>SUM('Uncertainty Mechanism '!G132,'Uncertainty Mechanism '!G156,'Uncertainty Mechanism '!G169)</f>
        <v>-167604.86622143339</v>
      </c>
      <c r="R27" s="191">
        <f>SUM('Uncertainty Mechanism '!H132,'Uncertainty Mechanism '!H156,'Uncertainty Mechanism '!H169)</f>
        <v>-166847.43395704369</v>
      </c>
      <c r="S27" s="191">
        <f>SUM('Uncertainty Mechanism '!I132,'Uncertainty Mechanism '!I156,'Uncertainty Mechanism '!I169)</f>
        <v>-137941.56017691907</v>
      </c>
      <c r="T27" s="191">
        <f>SUM('Uncertainty Mechanism '!J132,'Uncertainty Mechanism '!J156,'Uncertainty Mechanism '!J169)</f>
        <v>-168292.27406301713</v>
      </c>
      <c r="U27" s="192">
        <f>SUM(O27:T27)</f>
        <v>-952252.46883767995</v>
      </c>
    </row>
    <row r="28" spans="1:32" ht="15" thickBot="1" x14ac:dyDescent="0.4">
      <c r="N28" s="204" t="s">
        <v>349</v>
      </c>
      <c r="O28" s="198">
        <f>'Uncertainty Mechanism '!E229+'Uncertainty Mechanism '!E242+'Uncertainty Mechanism '!E254+'Uncertainty Mechanism '!E266</f>
        <v>-138188.43279907931</v>
      </c>
      <c r="P28" s="198">
        <f>'Uncertainty Mechanism '!F229+'Uncertainty Mechanism '!F242+'Uncertainty Mechanism '!F254+'Uncertainty Mechanism '!F266</f>
        <v>-144202.87474106584</v>
      </c>
      <c r="Q28" s="198">
        <f>'Uncertainty Mechanism '!G229+'Uncertainty Mechanism '!G242+'Uncertainty Mechanism '!G254+'Uncertainty Mechanism '!G266</f>
        <v>-158995.92226084499</v>
      </c>
      <c r="R28" s="198">
        <f>'Uncertainty Mechanism '!H229+'Uncertainty Mechanism '!H242+'Uncertainty Mechanism '!H254+'Uncertainty Mechanism '!H266</f>
        <v>-277668.93809174869</v>
      </c>
      <c r="S28" s="198">
        <f>'Uncertainty Mechanism '!I229+'Uncertainty Mechanism '!I242+'Uncertainty Mechanism '!I254+'Uncertainty Mechanism '!I266</f>
        <v>-269100.41930428427</v>
      </c>
      <c r="T28" s="198">
        <f>'Uncertainty Mechanism '!J229+'Uncertainty Mechanism '!J242+'Uncertainty Mechanism '!J254+'Uncertainty Mechanism '!J266</f>
        <v>-218237.47458647806</v>
      </c>
      <c r="U28" s="198">
        <f>SUM(O28:T28)</f>
        <v>-1206394.0617835009</v>
      </c>
    </row>
    <row r="29" spans="1:32" ht="15" thickBot="1" x14ac:dyDescent="0.4">
      <c r="N29" s="200"/>
      <c r="O29" s="172"/>
      <c r="P29" s="172"/>
      <c r="Q29" s="172"/>
      <c r="R29" s="172"/>
      <c r="S29" s="172"/>
      <c r="T29" s="172"/>
      <c r="U29" s="201"/>
    </row>
    <row r="30" spans="1:32" ht="15" thickBot="1" x14ac:dyDescent="0.4">
      <c r="N30" s="202" t="s">
        <v>314</v>
      </c>
      <c r="O30" s="197">
        <f t="shared" ref="O30:T30" si="15">SUM(O27:O28)</f>
        <v>-296495.05832200148</v>
      </c>
      <c r="P30" s="197">
        <f t="shared" si="15"/>
        <v>-297462.58363741031</v>
      </c>
      <c r="Q30" s="197">
        <f t="shared" si="15"/>
        <v>-326600.78848227835</v>
      </c>
      <c r="R30" s="197">
        <f t="shared" si="15"/>
        <v>-444516.37204879237</v>
      </c>
      <c r="S30" s="197">
        <f t="shared" si="15"/>
        <v>-407041.97948120337</v>
      </c>
      <c r="T30" s="197">
        <f t="shared" si="15"/>
        <v>-386529.74864949519</v>
      </c>
      <c r="U30" s="197">
        <f>SUM(O30:T30)</f>
        <v>-2158646.5306211812</v>
      </c>
      <c r="V30" s="203" t="b">
        <f>ROUND(U30,0)=ROUND(J6,0)</f>
        <v>1</v>
      </c>
    </row>
    <row r="31" spans="1:32" ht="15" thickBot="1" x14ac:dyDescent="0.4"/>
    <row r="32" spans="1:32" ht="15" thickBot="1" x14ac:dyDescent="0.4">
      <c r="N32" s="135" t="s">
        <v>302</v>
      </c>
      <c r="O32" s="17">
        <f t="shared" ref="O32:T32" si="16">O26</f>
        <v>2023</v>
      </c>
      <c r="P32" s="17">
        <f t="shared" si="16"/>
        <v>2024</v>
      </c>
      <c r="Q32" s="17">
        <f t="shared" si="16"/>
        <v>2025</v>
      </c>
      <c r="R32" s="17">
        <f t="shared" si="16"/>
        <v>2026</v>
      </c>
      <c r="S32" s="17">
        <f t="shared" si="16"/>
        <v>2027</v>
      </c>
      <c r="T32" s="17">
        <f t="shared" si="16"/>
        <v>2028</v>
      </c>
      <c r="U32" s="17" t="s">
        <v>296</v>
      </c>
    </row>
    <row r="33" spans="1:22" ht="15" thickBot="1" x14ac:dyDescent="0.4">
      <c r="N33" s="204" t="s">
        <v>19</v>
      </c>
      <c r="O33" s="198">
        <f>'Uncertainty Mechanism '!E318</f>
        <v>0</v>
      </c>
      <c r="P33" s="198">
        <f>'Uncertainty Mechanism '!F318</f>
        <v>0</v>
      </c>
      <c r="Q33" s="198">
        <f>'Uncertainty Mechanism '!G318</f>
        <v>0</v>
      </c>
      <c r="R33" s="198">
        <f>'Uncertainty Mechanism '!H318</f>
        <v>0</v>
      </c>
      <c r="S33" s="198">
        <f>'Uncertainty Mechanism '!I318</f>
        <v>0</v>
      </c>
      <c r="T33" s="198">
        <f>'Uncertainty Mechanism '!J318</f>
        <v>0</v>
      </c>
      <c r="U33" s="197">
        <f>SUM(O33:T33)</f>
        <v>0</v>
      </c>
    </row>
    <row r="34" spans="1:22" ht="15" thickBot="1" x14ac:dyDescent="0.4">
      <c r="N34" s="200"/>
      <c r="O34" s="172"/>
      <c r="P34" s="172"/>
      <c r="Q34" s="172"/>
      <c r="R34" s="172"/>
      <c r="S34" s="172"/>
      <c r="T34" s="172"/>
      <c r="U34" s="201"/>
    </row>
    <row r="35" spans="1:22" ht="15" thickBot="1" x14ac:dyDescent="0.4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3"/>
      <c r="N35" s="202" t="s">
        <v>319</v>
      </c>
      <c r="O35" s="197">
        <f>SUM(O33)</f>
        <v>0</v>
      </c>
      <c r="P35" s="197">
        <f t="shared" ref="P35:T35" si="17">SUM(P33)</f>
        <v>0</v>
      </c>
      <c r="Q35" s="197">
        <f t="shared" si="17"/>
        <v>0</v>
      </c>
      <c r="R35" s="197">
        <f t="shared" si="17"/>
        <v>0</v>
      </c>
      <c r="S35" s="197">
        <f t="shared" si="17"/>
        <v>0</v>
      </c>
      <c r="T35" s="197">
        <f t="shared" si="17"/>
        <v>0</v>
      </c>
      <c r="U35" s="197">
        <f>SUM(O35:T35)</f>
        <v>0</v>
      </c>
      <c r="V35" s="203" t="b">
        <f>ROUND(U35,0)=ROUND(J7,0)</f>
        <v>1</v>
      </c>
    </row>
    <row r="36" spans="1:22" ht="16" thickBot="1" x14ac:dyDescent="0.4">
      <c r="A36" s="210" t="s">
        <v>335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5"/>
    </row>
    <row r="37" spans="1:22" ht="15" thickBot="1" x14ac:dyDescent="0.4">
      <c r="A37" s="216"/>
      <c r="B37" s="214"/>
      <c r="C37" s="214"/>
      <c r="D37" s="189">
        <f t="shared" ref="D37:I37" si="18">D3</f>
        <v>2023</v>
      </c>
      <c r="E37" s="189">
        <f t="shared" si="18"/>
        <v>2024</v>
      </c>
      <c r="F37" s="189">
        <f t="shared" si="18"/>
        <v>2025</v>
      </c>
      <c r="G37" s="189">
        <f t="shared" si="18"/>
        <v>2026</v>
      </c>
      <c r="H37" s="189">
        <f t="shared" si="18"/>
        <v>2027</v>
      </c>
      <c r="I37" s="189">
        <f t="shared" si="18"/>
        <v>2028</v>
      </c>
      <c r="J37" s="189" t="s">
        <v>296</v>
      </c>
      <c r="K37" s="214"/>
      <c r="L37" s="215"/>
    </row>
    <row r="38" spans="1:22" ht="15" thickBot="1" x14ac:dyDescent="0.4">
      <c r="A38" s="193" t="s">
        <v>332</v>
      </c>
      <c r="B38" s="194"/>
      <c r="C38" s="195"/>
      <c r="D38" s="191">
        <f t="shared" ref="D38:I38" si="19">D9</f>
        <v>-4885835.3832689701</v>
      </c>
      <c r="E38" s="191">
        <f t="shared" si="19"/>
        <v>-4588252.8071208494</v>
      </c>
      <c r="F38" s="191">
        <f t="shared" si="19"/>
        <v>-5757021.2322617248</v>
      </c>
      <c r="G38" s="191">
        <f t="shared" si="19"/>
        <v>-6887435.773610699</v>
      </c>
      <c r="H38" s="191">
        <f t="shared" si="19"/>
        <v>-4749824.3231620118</v>
      </c>
      <c r="I38" s="191">
        <f t="shared" si="19"/>
        <v>-5389412.823014752</v>
      </c>
      <c r="J38" s="192">
        <f>SUM(D38:I38)</f>
        <v>-32257782.342439007</v>
      </c>
      <c r="K38" s="209" t="b">
        <f>ROUND(J38,0)=ROUND(J9,0)</f>
        <v>1</v>
      </c>
      <c r="L38" s="215"/>
    </row>
    <row r="39" spans="1:22" ht="15" thickBot="1" x14ac:dyDescent="0.4">
      <c r="A39" s="193" t="s">
        <v>333</v>
      </c>
      <c r="B39" s="194"/>
      <c r="C39" s="195"/>
      <c r="D39" s="191">
        <f t="shared" ref="D39:I39" si="20">SUM(D14:D16)</f>
        <v>-871739.87390807027</v>
      </c>
      <c r="E39" s="191">
        <f t="shared" si="20"/>
        <v>-710952.32724719564</v>
      </c>
      <c r="F39" s="191">
        <f t="shared" si="20"/>
        <v>-705471.37833400932</v>
      </c>
      <c r="G39" s="191">
        <f t="shared" si="20"/>
        <v>-585595.6501265805</v>
      </c>
      <c r="H39" s="191">
        <f t="shared" si="20"/>
        <v>-222848.06531782003</v>
      </c>
      <c r="I39" s="191">
        <f t="shared" si="20"/>
        <v>-88421.685455587882</v>
      </c>
      <c r="J39" s="192">
        <f t="shared" ref="J39:J40" si="21">SUM(D39:I39)</f>
        <v>-3185028.980389263</v>
      </c>
      <c r="K39" s="209" t="b">
        <f>ROUND(J39,0)=ROUND(SUM(J14:J16),0)</f>
        <v>1</v>
      </c>
      <c r="L39" s="215"/>
    </row>
    <row r="40" spans="1:22" ht="15" thickBot="1" x14ac:dyDescent="0.4">
      <c r="A40" s="193" t="s">
        <v>334</v>
      </c>
      <c r="B40" s="194"/>
      <c r="C40" s="195"/>
      <c r="D40" s="198">
        <f t="shared" ref="D40:I40" si="22">D26</f>
        <v>-788090.64132233919</v>
      </c>
      <c r="E40" s="198">
        <f t="shared" si="22"/>
        <v>-973434.40853937471</v>
      </c>
      <c r="F40" s="198">
        <f t="shared" si="22"/>
        <v>-1207005.7160512393</v>
      </c>
      <c r="G40" s="198">
        <f t="shared" si="22"/>
        <v>-1344863.1776154866</v>
      </c>
      <c r="H40" s="198">
        <f t="shared" si="22"/>
        <v>-1252358.6187112473</v>
      </c>
      <c r="I40" s="198">
        <f t="shared" si="22"/>
        <v>-1234282.8709839936</v>
      </c>
      <c r="J40" s="197">
        <f t="shared" si="21"/>
        <v>-6800035.4332236806</v>
      </c>
      <c r="K40" s="209" t="b">
        <f>ROUND(J40,0)=ROUND(J26,0)</f>
        <v>1</v>
      </c>
      <c r="L40" s="215"/>
    </row>
    <row r="41" spans="1:22" x14ac:dyDescent="0.35">
      <c r="A41" s="216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5"/>
    </row>
    <row r="42" spans="1:22" ht="15" thickBot="1" x14ac:dyDescent="0.4">
      <c r="A42" s="217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9"/>
    </row>
    <row r="43" spans="1:22" x14ac:dyDescent="0.35">
      <c r="A43" s="208"/>
      <c r="B43" s="111"/>
      <c r="C43" s="111"/>
      <c r="D43" s="111"/>
      <c r="E43" s="111"/>
      <c r="F43" s="111"/>
      <c r="G43" s="111"/>
      <c r="H43" s="111"/>
      <c r="I43" s="111"/>
      <c r="J43" s="111"/>
      <c r="K43" s="111"/>
    </row>
  </sheetData>
  <sheetProtection algorithmName="SHA-512" hashValue="WUqx/h8pq7jhfQGqRi6VSNvdFsslMf7WXr0KojkYj9ZBrMhsgarbgE8V1cRmJQRzQpLXA1vzurfw0NxIAUWjMA==" saltValue="YnpS8SQ8p/OVl993ojemww==" spinCount="100000" sheet="1" objects="1" scenarios="1"/>
  <conditionalFormatting sqref="K23:K27">
    <cfRule type="cellIs" dxfId="23" priority="25" operator="equal">
      <formula>FALSE</formula>
    </cfRule>
    <cfRule type="cellIs" dxfId="22" priority="26" operator="equal">
      <formula>TRUE</formula>
    </cfRule>
    <cfRule type="cellIs" dxfId="21" priority="27" operator="equal">
      <formula>"TRUE"</formula>
    </cfRule>
    <cfRule type="cellIs" dxfId="20" priority="28" operator="equal">
      <formula>"""TRUE"""</formula>
    </cfRule>
  </conditionalFormatting>
  <conditionalFormatting sqref="V30">
    <cfRule type="cellIs" dxfId="19" priority="21" operator="equal">
      <formula>FALSE</formula>
    </cfRule>
    <cfRule type="cellIs" dxfId="18" priority="22" operator="equal">
      <formula>TRUE</formula>
    </cfRule>
    <cfRule type="cellIs" dxfId="17" priority="23" operator="equal">
      <formula>"TRUE"</formula>
    </cfRule>
    <cfRule type="cellIs" dxfId="16" priority="24" operator="equal">
      <formula>"""TRUE"""</formula>
    </cfRule>
  </conditionalFormatting>
  <conditionalFormatting sqref="V23">
    <cfRule type="cellIs" dxfId="15" priority="17" operator="equal">
      <formula>FALSE</formula>
    </cfRule>
    <cfRule type="cellIs" dxfId="14" priority="18" operator="equal">
      <formula>TRUE</formula>
    </cfRule>
    <cfRule type="cellIs" dxfId="13" priority="19" operator="equal">
      <formula>"TRUE"</formula>
    </cfRule>
    <cfRule type="cellIs" dxfId="12" priority="20" operator="equal">
      <formula>"""TRUE"""</formula>
    </cfRule>
  </conditionalFormatting>
  <conditionalFormatting sqref="V35">
    <cfRule type="cellIs" dxfId="11" priority="13" operator="equal">
      <formula>FALSE</formula>
    </cfRule>
    <cfRule type="cellIs" dxfId="10" priority="14" operator="equal">
      <formula>TRUE</formula>
    </cfRule>
    <cfRule type="cellIs" dxfId="9" priority="15" operator="equal">
      <formula>"TRUE"</formula>
    </cfRule>
    <cfRule type="cellIs" dxfId="8" priority="16" operator="equal">
      <formula>"""TRUE"""</formula>
    </cfRule>
  </conditionalFormatting>
  <conditionalFormatting sqref="AF17">
    <cfRule type="cellIs" dxfId="7" priority="9" operator="equal">
      <formula>FALSE</formula>
    </cfRule>
    <cfRule type="cellIs" dxfId="6" priority="10" operator="equal">
      <formula>TRUE</formula>
    </cfRule>
    <cfRule type="cellIs" dxfId="5" priority="11" operator="equal">
      <formula>"TRUE"</formula>
    </cfRule>
    <cfRule type="cellIs" dxfId="4" priority="12" operator="equal">
      <formula>"""TRUE"""</formula>
    </cfRule>
  </conditionalFormatting>
  <conditionalFormatting sqref="K38:K40">
    <cfRule type="cellIs" dxfId="3" priority="1" operator="equal">
      <formula>FALSE</formula>
    </cfRule>
    <cfRule type="cellIs" dxfId="2" priority="2" operator="equal">
      <formula>TRUE</formula>
    </cfRule>
    <cfRule type="cellIs" dxfId="1" priority="3" operator="equal">
      <formula>"TRUE"</formula>
    </cfRule>
    <cfRule type="cellIs" dxfId="0" priority="4" operator="equal">
      <formula>"""TRUE"""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"/>
  <sheetViews>
    <sheetView workbookViewId="0">
      <selection activeCell="C25" sqref="C25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workbookViewId="0">
      <selection activeCell="C25" sqref="C25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 Page</vt:lpstr>
      <vt:lpstr>Change Log</vt:lpstr>
      <vt:lpstr>Inputs</vt:lpstr>
      <vt:lpstr>Uncertainty Mechanism </vt:lpstr>
      <vt:lpstr>Summary</vt:lpstr>
      <vt:lpstr>Additional Tabs &gt;&gt;&gt;&gt;&gt;&gt;</vt:lpstr>
      <vt:lpstr>Approval Letters &gt;&gt;&gt;&gt;&gt;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Maeve McSparron</dc:creator>
  <cp:lastModifiedBy>Maeve McSparron</cp:lastModifiedBy>
  <dcterms:created xsi:type="dcterms:W3CDTF">2022-07-27T07:06:50Z</dcterms:created>
  <dcterms:modified xsi:type="dcterms:W3CDTF">2022-10-27T10:44:56Z</dcterms:modified>
</cp:coreProperties>
</file>