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C567F63F-C9A0-4355-B362-51206E05C001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Request - GY1819" sheetId="2" state="hidden" r:id="rId1"/>
    <sheet name="GY18-19" sheetId="3" r:id="rId2"/>
    <sheet name="GY19-20" sheetId="4" r:id="rId3"/>
    <sheet name="GY20-21" sheetId="6" r:id="rId4"/>
    <sheet name="GY21-22" sheetId="7" r:id="rId5"/>
    <sheet name="Project Allowances" sheetId="5" r:id="rId6"/>
    <sheet name="RPI" sheetId="1" r:id="rId7"/>
  </sheets>
  <definedNames>
    <definedName name="_xlnm.Print_Area" localSheetId="1">'GY18-19'!$A$1:$M$46</definedName>
    <definedName name="_xlnm.Print_Area" localSheetId="5">'Project Allowances'!$A$1:$M$26</definedName>
  </definedNames>
  <calcPr calcId="191029" iterate="1" iterateCount="1000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5" l="1"/>
  <c r="B36" i="5" s="1"/>
  <c r="B37" i="5" s="1"/>
  <c r="B38" i="5" s="1"/>
  <c r="B39" i="5" s="1"/>
  <c r="B40" i="5" s="1"/>
  <c r="B41" i="5" s="1"/>
  <c r="B43" i="5" s="1"/>
  <c r="B44" i="5" s="1"/>
  <c r="T10" i="1"/>
  <c r="O12" i="1" s="1"/>
  <c r="E22" i="1"/>
  <c r="B11" i="5"/>
  <c r="B12" i="5" s="1"/>
  <c r="B13" i="5" s="1"/>
  <c r="B14" i="5" s="1"/>
  <c r="B15" i="5" s="1"/>
  <c r="B16" i="5" s="1"/>
  <c r="B17" i="5" s="1"/>
  <c r="B19" i="5" s="1"/>
  <c r="B20" i="5" s="1"/>
  <c r="H37" i="7"/>
  <c r="K37" i="7"/>
  <c r="K31" i="7"/>
  <c r="J30" i="7"/>
  <c r="J31" i="7" s="1"/>
  <c r="I30" i="7"/>
  <c r="I31" i="7" s="1"/>
  <c r="I33" i="7" s="1"/>
  <c r="H30" i="7"/>
  <c r="H31" i="7" s="1"/>
  <c r="G30" i="7"/>
  <c r="G31" i="7" s="1"/>
  <c r="H12" i="7"/>
  <c r="H14" i="7" s="1"/>
  <c r="I12" i="7"/>
  <c r="I14" i="7" s="1"/>
  <c r="J12" i="7"/>
  <c r="J14" i="7" s="1"/>
  <c r="K12" i="7"/>
  <c r="K14" i="7" s="1"/>
  <c r="G12" i="7"/>
  <c r="G14" i="7" s="1"/>
  <c r="L11" i="7"/>
  <c r="K27" i="7"/>
  <c r="K28" i="7" s="1"/>
  <c r="J27" i="7"/>
  <c r="J28" i="7" s="1"/>
  <c r="I27" i="7"/>
  <c r="I28" i="7" s="1"/>
  <c r="H27" i="7"/>
  <c r="H28" i="7" s="1"/>
  <c r="G27" i="7"/>
  <c r="G28" i="7" s="1"/>
  <c r="G33" i="7" s="1"/>
  <c r="L10" i="7"/>
  <c r="L12" i="7" l="1"/>
  <c r="L14" i="7" s="1"/>
  <c r="H12" i="1"/>
  <c r="M12" i="1"/>
  <c r="L12" i="1"/>
  <c r="K12" i="1"/>
  <c r="N12" i="1"/>
  <c r="T12" i="1"/>
  <c r="R12" i="1"/>
  <c r="J12" i="1"/>
  <c r="G16" i="5"/>
  <c r="Q12" i="1"/>
  <c r="I12" i="1"/>
  <c r="P12" i="1"/>
  <c r="J33" i="7"/>
  <c r="T11" i="1"/>
  <c r="J16" i="5"/>
  <c r="K33" i="7"/>
  <c r="I16" i="5"/>
  <c r="H16" i="5"/>
  <c r="H40" i="5" s="1"/>
  <c r="G37" i="7"/>
  <c r="J37" i="7"/>
  <c r="H33" i="7"/>
  <c r="I37" i="7"/>
  <c r="K11" i="5"/>
  <c r="K35" i="5" s="1"/>
  <c r="K16" i="5"/>
  <c r="K40" i="5" s="1"/>
  <c r="L31" i="7"/>
  <c r="L30" i="7"/>
  <c r="L27" i="7"/>
  <c r="K36" i="7"/>
  <c r="K38" i="7" s="1"/>
  <c r="I36" i="7"/>
  <c r="J36" i="7"/>
  <c r="L28" i="7"/>
  <c r="H36" i="7"/>
  <c r="H38" i="7" s="1"/>
  <c r="G36" i="7"/>
  <c r="J15" i="5"/>
  <c r="K15" i="5"/>
  <c r="K39" i="5" s="1"/>
  <c r="G15" i="5"/>
  <c r="G39" i="5" s="1"/>
  <c r="J14" i="5"/>
  <c r="K14" i="5"/>
  <c r="G14" i="5"/>
  <c r="H12" i="5"/>
  <c r="I12" i="5"/>
  <c r="J12" i="5"/>
  <c r="K12" i="5"/>
  <c r="K36" i="5" s="1"/>
  <c r="G12" i="5"/>
  <c r="G36" i="5" s="1"/>
  <c r="J11" i="5"/>
  <c r="G11" i="5"/>
  <c r="G35" i="5" s="1"/>
  <c r="H10" i="5"/>
  <c r="H34" i="5" s="1"/>
  <c r="J10" i="5"/>
  <c r="K10" i="5"/>
  <c r="G10" i="5"/>
  <c r="S10" i="1"/>
  <c r="S11" i="1" s="1"/>
  <c r="E21" i="1"/>
  <c r="J29" i="6"/>
  <c r="H26" i="6"/>
  <c r="I26" i="6"/>
  <c r="J26" i="6"/>
  <c r="J27" i="6" s="1"/>
  <c r="K26" i="6"/>
  <c r="G26" i="6"/>
  <c r="L26" i="6" s="1"/>
  <c r="L10" i="6"/>
  <c r="H11" i="6"/>
  <c r="H13" i="6" s="1"/>
  <c r="I11" i="6"/>
  <c r="I13" i="6" s="1"/>
  <c r="J11" i="6"/>
  <c r="K11" i="6"/>
  <c r="K13" i="6" s="1"/>
  <c r="G11" i="6"/>
  <c r="K27" i="6"/>
  <c r="K29" i="6" s="1"/>
  <c r="H27" i="6"/>
  <c r="H29" i="6" s="1"/>
  <c r="G27" i="6"/>
  <c r="G32" i="6" s="1"/>
  <c r="J13" i="6"/>
  <c r="K41" i="5" l="1"/>
  <c r="K47" i="5" s="1"/>
  <c r="K60" i="5" s="1"/>
  <c r="H36" i="5"/>
  <c r="I38" i="7"/>
  <c r="J40" i="5"/>
  <c r="I36" i="5"/>
  <c r="K38" i="5"/>
  <c r="S12" i="1"/>
  <c r="J34" i="5" s="1"/>
  <c r="G29" i="6"/>
  <c r="K34" i="5"/>
  <c r="K37" i="5" s="1"/>
  <c r="K46" i="5" s="1"/>
  <c r="K59" i="5" s="1"/>
  <c r="I40" i="5"/>
  <c r="G40" i="5"/>
  <c r="G38" i="7"/>
  <c r="J38" i="7"/>
  <c r="L16" i="5"/>
  <c r="G17" i="5"/>
  <c r="K13" i="5"/>
  <c r="K22" i="5" s="1"/>
  <c r="J17" i="5"/>
  <c r="J23" i="5" s="1"/>
  <c r="K17" i="5"/>
  <c r="K23" i="5" s="1"/>
  <c r="G38" i="5"/>
  <c r="J13" i="5"/>
  <c r="J22" i="5" s="1"/>
  <c r="L33" i="7"/>
  <c r="L12" i="5"/>
  <c r="G33" i="6"/>
  <c r="H32" i="6"/>
  <c r="H33" i="6" s="1"/>
  <c r="L11" i="6"/>
  <c r="L13" i="6" s="1"/>
  <c r="J32" i="6"/>
  <c r="J33" i="6" s="1"/>
  <c r="I27" i="6"/>
  <c r="K32" i="6"/>
  <c r="K33" i="6" s="1"/>
  <c r="I13" i="5"/>
  <c r="G13" i="5"/>
  <c r="K36" i="4"/>
  <c r="H34" i="4"/>
  <c r="J34" i="4"/>
  <c r="J40" i="4" s="1"/>
  <c r="K34" i="4"/>
  <c r="K40" i="4" s="1"/>
  <c r="G34" i="4"/>
  <c r="G40" i="4" s="1"/>
  <c r="I33" i="4"/>
  <c r="I32" i="4"/>
  <c r="I14" i="5" s="1"/>
  <c r="I38" i="5" s="1"/>
  <c r="H31" i="4"/>
  <c r="H36" i="4" s="1"/>
  <c r="J31" i="4"/>
  <c r="J39" i="4" s="1"/>
  <c r="K31" i="4"/>
  <c r="K39" i="4" s="1"/>
  <c r="G31" i="4"/>
  <c r="I30" i="4"/>
  <c r="I11" i="5" s="1"/>
  <c r="I35" i="5" s="1"/>
  <c r="I29" i="4"/>
  <c r="I10" i="5" s="1"/>
  <c r="I34" i="5" s="1"/>
  <c r="L32" i="4"/>
  <c r="L30" i="4"/>
  <c r="B30" i="4"/>
  <c r="B31" i="4" s="1"/>
  <c r="B32" i="4" s="1"/>
  <c r="B33" i="4" s="1"/>
  <c r="B34" i="4" s="1"/>
  <c r="B36" i="4" s="1"/>
  <c r="K14" i="4"/>
  <c r="K16" i="4" s="1"/>
  <c r="J14" i="4"/>
  <c r="J16" i="4" s="1"/>
  <c r="I14" i="4"/>
  <c r="I16" i="4" s="1"/>
  <c r="H14" i="4"/>
  <c r="H16" i="4" s="1"/>
  <c r="L13" i="4"/>
  <c r="L12" i="4"/>
  <c r="L11" i="4"/>
  <c r="B11" i="4"/>
  <c r="B12" i="4" s="1"/>
  <c r="B13" i="4" s="1"/>
  <c r="B14" i="4" s="1"/>
  <c r="L10" i="4"/>
  <c r="R11" i="1"/>
  <c r="E20" i="1"/>
  <c r="L33" i="4" l="1"/>
  <c r="I15" i="5"/>
  <c r="J36" i="5"/>
  <c r="L27" i="6"/>
  <c r="I29" i="6"/>
  <c r="L29" i="6" s="1"/>
  <c r="J38" i="5"/>
  <c r="J41" i="5" s="1"/>
  <c r="G36" i="4"/>
  <c r="J39" i="5"/>
  <c r="J36" i="4"/>
  <c r="G41" i="5"/>
  <c r="L40" i="5"/>
  <c r="J35" i="5"/>
  <c r="K61" i="5"/>
  <c r="G47" i="5"/>
  <c r="G60" i="5" s="1"/>
  <c r="L36" i="5"/>
  <c r="G34" i="5"/>
  <c r="K19" i="5"/>
  <c r="K48" i="5"/>
  <c r="K43" i="5"/>
  <c r="G22" i="5"/>
  <c r="I32" i="6"/>
  <c r="I33" i="6" s="1"/>
  <c r="I22" i="5"/>
  <c r="G39" i="4"/>
  <c r="I34" i="4"/>
  <c r="I40" i="4" s="1"/>
  <c r="I31" i="4"/>
  <c r="L29" i="4"/>
  <c r="J19" i="5"/>
  <c r="J24" i="5"/>
  <c r="L10" i="5"/>
  <c r="K24" i="5"/>
  <c r="J41" i="4"/>
  <c r="K41" i="4"/>
  <c r="G41" i="4"/>
  <c r="H39" i="4"/>
  <c r="L31" i="4"/>
  <c r="L14" i="4"/>
  <c r="L16" i="4" s="1"/>
  <c r="H36" i="3"/>
  <c r="H15" i="5" s="1"/>
  <c r="H39" i="5" s="1"/>
  <c r="H35" i="3"/>
  <c r="H14" i="5" s="1"/>
  <c r="H33" i="3"/>
  <c r="I43" i="3"/>
  <c r="I55" i="3" s="1"/>
  <c r="H11" i="5" l="1"/>
  <c r="H35" i="5" s="1"/>
  <c r="H37" i="5" s="1"/>
  <c r="I39" i="5"/>
  <c r="I41" i="5" s="1"/>
  <c r="I17" i="5"/>
  <c r="I19" i="5" s="1"/>
  <c r="H38" i="5"/>
  <c r="H17" i="5"/>
  <c r="H23" i="5" s="1"/>
  <c r="I47" i="5"/>
  <c r="I60" i="5" s="1"/>
  <c r="I37" i="5"/>
  <c r="J37" i="5"/>
  <c r="J46" i="5" s="1"/>
  <c r="J59" i="5" s="1"/>
  <c r="L34" i="5"/>
  <c r="G37" i="5"/>
  <c r="I23" i="5"/>
  <c r="H37" i="3"/>
  <c r="H43" i="3" s="1"/>
  <c r="H55" i="3" s="1"/>
  <c r="L15" i="5"/>
  <c r="I39" i="4"/>
  <c r="I41" i="4" s="1"/>
  <c r="I36" i="4"/>
  <c r="H40" i="4"/>
  <c r="H41" i="4" s="1"/>
  <c r="L34" i="4"/>
  <c r="L36" i="4" s="1"/>
  <c r="G42" i="3"/>
  <c r="G54" i="3" s="1"/>
  <c r="I42" i="3"/>
  <c r="K42" i="3"/>
  <c r="K54" i="3" s="1"/>
  <c r="J42" i="3"/>
  <c r="J54" i="3" s="1"/>
  <c r="K43" i="3"/>
  <c r="K55" i="3" s="1"/>
  <c r="H41" i="5" l="1"/>
  <c r="H47" i="5" s="1"/>
  <c r="H60" i="5" s="1"/>
  <c r="H61" i="5" s="1"/>
  <c r="L38" i="5"/>
  <c r="L35" i="5"/>
  <c r="H13" i="5"/>
  <c r="I61" i="5"/>
  <c r="L11" i="5"/>
  <c r="L39" i="5"/>
  <c r="H46" i="5"/>
  <c r="H59" i="5" s="1"/>
  <c r="I46" i="5"/>
  <c r="I59" i="5" s="1"/>
  <c r="I43" i="5"/>
  <c r="J47" i="5"/>
  <c r="J60" i="5" s="1"/>
  <c r="J61" i="5" s="1"/>
  <c r="J43" i="5"/>
  <c r="G46" i="5"/>
  <c r="L37" i="5"/>
  <c r="G43" i="5"/>
  <c r="G23" i="5"/>
  <c r="G19" i="5"/>
  <c r="I44" i="3"/>
  <c r="I56" i="3" s="1"/>
  <c r="I54" i="3"/>
  <c r="I24" i="5"/>
  <c r="H19" i="5"/>
  <c r="L14" i="5"/>
  <c r="L17" i="5" s="1"/>
  <c r="K44" i="3"/>
  <c r="K56" i="3" s="1"/>
  <c r="J43" i="3"/>
  <c r="H17" i="3"/>
  <c r="I17" i="3"/>
  <c r="L13" i="3"/>
  <c r="I14" i="3"/>
  <c r="H48" i="5" l="1"/>
  <c r="L41" i="5"/>
  <c r="L13" i="5"/>
  <c r="H22" i="5"/>
  <c r="H24" i="5" s="1"/>
  <c r="H43" i="5"/>
  <c r="L43" i="5" s="1"/>
  <c r="I48" i="5"/>
  <c r="G59" i="5"/>
  <c r="G61" i="5" s="1"/>
  <c r="G48" i="5"/>
  <c r="J48" i="5"/>
  <c r="J44" i="3"/>
  <c r="J56" i="3" s="1"/>
  <c r="J55" i="3"/>
  <c r="L19" i="5"/>
  <c r="G24" i="5"/>
  <c r="I19" i="3"/>
  <c r="G43" i="3" l="1"/>
  <c r="G44" i="3" l="1"/>
  <c r="G56" i="3" s="1"/>
  <c r="G55" i="3"/>
  <c r="L36" i="3"/>
  <c r="L35" i="3"/>
  <c r="L33" i="3"/>
  <c r="B33" i="3"/>
  <c r="B34" i="3" s="1"/>
  <c r="B35" i="3" s="1"/>
  <c r="B36" i="3" s="1"/>
  <c r="B37" i="3" s="1"/>
  <c r="B39" i="3" s="1"/>
  <c r="L16" i="3"/>
  <c r="L15" i="3"/>
  <c r="B13" i="3"/>
  <c r="B14" i="3" s="1"/>
  <c r="B15" i="3" s="1"/>
  <c r="B16" i="3" s="1"/>
  <c r="B17" i="3" s="1"/>
  <c r="L10" i="3"/>
  <c r="H12" i="3" s="1"/>
  <c r="B31" i="2"/>
  <c r="G34" i="2"/>
  <c r="I34" i="2"/>
  <c r="I36" i="2" s="1"/>
  <c r="J34" i="2"/>
  <c r="J36" i="2" s="1"/>
  <c r="K34" i="2"/>
  <c r="K36" i="2" s="1"/>
  <c r="L33" i="2"/>
  <c r="L32" i="2"/>
  <c r="L31" i="2"/>
  <c r="B32" i="2"/>
  <c r="B33" i="2" s="1"/>
  <c r="B34" i="2" s="1"/>
  <c r="L28" i="2"/>
  <c r="H30" i="2" s="1"/>
  <c r="L11" i="2"/>
  <c r="L12" i="2"/>
  <c r="L13" i="2"/>
  <c r="L10" i="2"/>
  <c r="I14" i="2"/>
  <c r="I16" i="2" s="1"/>
  <c r="J14" i="2"/>
  <c r="J16" i="2" s="1"/>
  <c r="K14" i="2"/>
  <c r="K16" i="2" s="1"/>
  <c r="H14" i="2"/>
  <c r="H16" i="2" s="1"/>
  <c r="B11" i="2"/>
  <c r="B12" i="2" s="1"/>
  <c r="B13" i="2" s="1"/>
  <c r="B14" i="2" s="1"/>
  <c r="I11" i="1"/>
  <c r="J11" i="1"/>
  <c r="K11" i="1"/>
  <c r="L11" i="1"/>
  <c r="M11" i="1"/>
  <c r="N11" i="1"/>
  <c r="O11" i="1"/>
  <c r="P11" i="1"/>
  <c r="Q11" i="1"/>
  <c r="H11" i="1"/>
  <c r="E19" i="1"/>
  <c r="E18" i="1"/>
  <c r="E17" i="1"/>
  <c r="E16" i="1"/>
  <c r="E15" i="1"/>
  <c r="E14" i="1"/>
  <c r="E13" i="1"/>
  <c r="E12" i="1"/>
  <c r="E11" i="1"/>
  <c r="E10" i="1"/>
  <c r="E9" i="1"/>
  <c r="H34" i="2" l="1"/>
  <c r="L34" i="2" s="1"/>
  <c r="L36" i="2" s="1"/>
  <c r="L30" i="2"/>
  <c r="H14" i="3"/>
  <c r="H34" i="3"/>
  <c r="H19" i="3"/>
  <c r="L14" i="3"/>
  <c r="L12" i="3"/>
  <c r="L14" i="2"/>
  <c r="L16" i="2" s="1"/>
  <c r="H36" i="2" l="1"/>
  <c r="H42" i="3"/>
  <c r="L34" i="3"/>
  <c r="H39" i="3"/>
  <c r="L39" i="3" s="1"/>
  <c r="L32" i="3"/>
  <c r="L37" i="3"/>
  <c r="L17" i="3"/>
  <c r="L19" i="3" s="1"/>
  <c r="H44" i="3" l="1"/>
  <c r="H56" i="3" s="1"/>
  <c r="H54" i="3"/>
</calcChain>
</file>

<file path=xl/sharedStrings.xml><?xml version="1.0" encoding="utf-8"?>
<sst xmlns="http://schemas.openxmlformats.org/spreadsheetml/2006/main" count="749" uniqueCount="228">
  <si>
    <t>Title</t>
  </si>
  <si>
    <t>RPI All Items Index: Jan 1987=100</t>
  </si>
  <si>
    <t>CDID</t>
  </si>
  <si>
    <t>CHAW</t>
  </si>
  <si>
    <t>Source dataset ID</t>
  </si>
  <si>
    <t>MM23</t>
  </si>
  <si>
    <t>PreUnit</t>
  </si>
  <si>
    <t/>
  </si>
  <si>
    <t>Unit</t>
  </si>
  <si>
    <t>Index, base year = 100</t>
  </si>
  <si>
    <t>Release date</t>
  </si>
  <si>
    <t>13-06-2017</t>
  </si>
  <si>
    <t>Next release</t>
  </si>
  <si>
    <t>18 July 2017</t>
  </si>
  <si>
    <t>Important notes</t>
  </si>
  <si>
    <t>2009 JAN</t>
  </si>
  <si>
    <t>2009 APR</t>
  </si>
  <si>
    <t>2010 APR</t>
  </si>
  <si>
    <t>2011 APR</t>
  </si>
  <si>
    <t>2012 APR</t>
  </si>
  <si>
    <t>2013 APR</t>
  </si>
  <si>
    <t>2014 APR</t>
  </si>
  <si>
    <t>2015 APR</t>
  </si>
  <si>
    <t>2016 APR</t>
  </si>
  <si>
    <t>2017 APR</t>
  </si>
  <si>
    <t>2009 FEB</t>
  </si>
  <si>
    <t>2009 MAR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</si>
  <si>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</si>
  <si>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</si>
  <si>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</si>
  <si>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</si>
  <si>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</si>
  <si>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</si>
  <si>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</si>
  <si>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</si>
  <si>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</si>
  <si>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</si>
  <si>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</si>
  <si>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</si>
  <si>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</si>
  <si>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</si>
  <si>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</si>
  <si>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</si>
  <si>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</si>
  <si>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</si>
  <si>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</si>
  <si>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</si>
  <si>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</si>
  <si>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</si>
  <si>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</si>
  <si>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</si>
  <si>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</si>
  <si>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</si>
  <si>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</si>
  <si>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</si>
  <si>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</si>
  <si>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</si>
  <si>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</si>
  <si>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</si>
  <si>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</si>
  <si>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</si>
  <si>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</si>
  <si>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</si>
  <si>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</si>
  <si>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</si>
  <si>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</si>
  <si>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</si>
  <si>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</si>
  <si>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</si>
  <si>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</si>
  <si>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</si>
  <si>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</si>
  <si>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</si>
  <si>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</si>
  <si>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</si>
  <si>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</si>
  <si>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</si>
  <si>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</si>
  <si>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</si>
  <si>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</si>
  <si>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</si>
  <si>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</si>
  <si>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</si>
  <si>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</si>
  <si>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</si>
  <si>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</si>
  <si>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</si>
  <si>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</si>
  <si>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</si>
  <si>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</si>
  <si>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</si>
  <si>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</si>
  <si>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</si>
  <si>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</si>
  <si>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</si>
  <si>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</si>
  <si>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</si>
  <si>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</si>
  <si>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</si>
  <si>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</si>
  <si>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</si>
  <si>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</si>
  <si>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</si>
  <si>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</si>
  <si>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</si>
  <si>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</si>
  <si>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</si>
  <si>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</si>
  <si>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</si>
  <si>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</si>
  <si>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</si>
  <si>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</si>
  <si>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</si>
  <si>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</si>
  <si>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</si>
  <si>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</si>
  <si>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</si>
  <si>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</si>
  <si>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</si>
  <si>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</si>
  <si>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</si>
  <si>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</si>
  <si>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</si>
  <si>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</si>
  <si>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</si>
  <si>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</si>
  <si>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</si>
  <si>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</si>
  <si>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</si>
  <si>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</si>
  <si>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</si>
  <si>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</si>
  <si>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</si>
  <si>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</si>
  <si>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</si>
  <si>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</si>
  <si>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</si>
  <si>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</si>
  <si>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</si>
  <si>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</si>
  <si>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</si>
  <si>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</si>
  <si>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</si>
  <si>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</si>
  <si>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Transmission Price Control 2017</t>
  </si>
  <si>
    <t>GAS</t>
  </si>
  <si>
    <t>DESCRIPTION</t>
  </si>
  <si>
    <t>UNITS</t>
  </si>
  <si>
    <t>DP</t>
  </si>
  <si>
    <t>YEAR</t>
  </si>
  <si>
    <t xml:space="preserve">YEAR </t>
  </si>
  <si>
    <t>2017-18</t>
  </si>
  <si>
    <t>2018-19</t>
  </si>
  <si>
    <t>2019-20</t>
  </si>
  <si>
    <t>2020-21</t>
  </si>
  <si>
    <t>2021-22</t>
  </si>
  <si>
    <t>A</t>
  </si>
  <si>
    <t>Administration</t>
  </si>
  <si>
    <t>£m</t>
  </si>
  <si>
    <t>£000's</t>
  </si>
  <si>
    <t>Ballylumford WBH &amp; AGI Decommissioning</t>
  </si>
  <si>
    <t>Remedial Works on SNIP Pipeline</t>
  </si>
  <si>
    <t>CBA of Free Flow at Carrickfergus AGI</t>
  </si>
  <si>
    <t>Belfast Lough Crossing QRA</t>
  </si>
  <si>
    <t>Totals</t>
  </si>
  <si>
    <t>All figures are in March 2019 prices</t>
  </si>
  <si>
    <t>Initial BCO Request - from MEL</t>
  </si>
  <si>
    <t>Revised BCO Request - from MEL</t>
  </si>
  <si>
    <t>All figures from 2018-19 onwards are in March 2019 prices.  2017-18 costs are in March 2018 prices. [See response to Q2 in queries]</t>
  </si>
  <si>
    <t>30 August 2019 MEL Submission</t>
  </si>
  <si>
    <t>06 Nov 2019  MEL Query Responses</t>
  </si>
  <si>
    <t>UR Allowance</t>
  </si>
  <si>
    <t>All figures are in March 2016 prices</t>
  </si>
  <si>
    <t>%</t>
  </si>
  <si>
    <t xml:space="preserve">Efficiency Challenge </t>
  </si>
  <si>
    <t xml:space="preserve">PTL Total </t>
  </si>
  <si>
    <t>BGTL Total</t>
  </si>
  <si>
    <t>MEL Totals</t>
  </si>
  <si>
    <t>PTL Total Allowance</t>
  </si>
  <si>
    <t>BGTL Total Allowance</t>
  </si>
  <si>
    <t>PTL Allowance [Post efficiency]</t>
  </si>
  <si>
    <t>BGTL Allowance [Post efficiency]</t>
  </si>
  <si>
    <t>MEL Total Allowance</t>
  </si>
  <si>
    <t>MEL Allowance [Post efficiency]</t>
  </si>
  <si>
    <t>2020 MAR</t>
  </si>
  <si>
    <t>2019 OCT</t>
  </si>
  <si>
    <t>2019 NOV</t>
  </si>
  <si>
    <t>2019 DEC</t>
  </si>
  <si>
    <t>2020 JAN</t>
  </si>
  <si>
    <t>2020 FEB</t>
  </si>
  <si>
    <t>2020 APR</t>
  </si>
  <si>
    <t>2020 MAY</t>
  </si>
  <si>
    <t>2020 JUN</t>
  </si>
  <si>
    <t>2020 JUL</t>
  </si>
  <si>
    <t>2020 AUG</t>
  </si>
  <si>
    <t>2020 SEP</t>
  </si>
  <si>
    <t>BCO Request - from MEL</t>
  </si>
  <si>
    <t>All figures are in March 2020 prices</t>
  </si>
  <si>
    <t>UR Allowance - Overall</t>
  </si>
  <si>
    <t>Conversion</t>
  </si>
  <si>
    <t>Costs in respect of TA extension</t>
  </si>
  <si>
    <t>All figures are in March 2021 prices</t>
  </si>
  <si>
    <t>2020 OCT</t>
  </si>
  <si>
    <t>2020 NOV</t>
  </si>
  <si>
    <t>2020 DEC</t>
  </si>
  <si>
    <t>2021 JAN</t>
  </si>
  <si>
    <t>2021 FEB</t>
  </si>
  <si>
    <t>2021 MAR</t>
  </si>
  <si>
    <t>2021 APR</t>
  </si>
  <si>
    <t>2021 MAY</t>
  </si>
  <si>
    <t>2021 JUN</t>
  </si>
  <si>
    <t>2021 JUL</t>
  </si>
  <si>
    <t>2021 AUG</t>
  </si>
  <si>
    <t>2021 SEP</t>
  </si>
  <si>
    <t>Nominal Prices</t>
  </si>
  <si>
    <t>All figures are in March 2022 prices</t>
  </si>
  <si>
    <t>EP Kilroot Connection Costs</t>
  </si>
  <si>
    <t>2021 OCT</t>
  </si>
  <si>
    <t>2021 NOV</t>
  </si>
  <si>
    <t>2021 DEC</t>
  </si>
  <si>
    <t>2022 JAN</t>
  </si>
  <si>
    <t>2022 FEB</t>
  </si>
  <si>
    <t>2022 MAR</t>
  </si>
  <si>
    <t>2022 APR</t>
  </si>
  <si>
    <t>2022 MAY</t>
  </si>
  <si>
    <t>2022 JUN</t>
  </si>
  <si>
    <t>2022 JUL</t>
  </si>
  <si>
    <t>2022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</si>
</sst>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"/>
    <numFmt numFmtId="166" formatCode="0.0%"/>
    <numFmt numFmtId="167" formatCode="#,##0.0"/>
    <numFmt numFmtId="168" formatCode="0.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2" borderId="0" xfId="2" applyFont="1" applyFill="1"/>
    <xf numFmtId="0" fontId="3" fillId="2" borderId="0" xfId="0" applyFont="1" applyFill="1"/>
    <xf numFmtId="164" fontId="2" fillId="2" borderId="0" xfId="2" applyNumberFormat="1" applyFont="1" applyFill="1"/>
    <xf numFmtId="0" fontId="2" fillId="2" borderId="0" xfId="3" applyFill="1"/>
    <xf numFmtId="0" fontId="2" fillId="2" borderId="1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/>
    <xf numFmtId="0" fontId="4" fillId="2" borderId="0" xfId="4" applyFill="1"/>
    <xf numFmtId="0" fontId="0" fillId="2" borderId="0" xfId="0" applyFill="1"/>
    <xf numFmtId="164" fontId="0" fillId="2" borderId="0" xfId="0" applyNumberFormat="1" applyFill="1"/>
    <xf numFmtId="164" fontId="4" fillId="2" borderId="0" xfId="4" applyNumberFormat="1" applyFill="1"/>
    <xf numFmtId="0" fontId="3" fillId="3" borderId="0" xfId="0" applyFont="1" applyFill="1"/>
    <xf numFmtId="0" fontId="2" fillId="3" borderId="0" xfId="2" applyFont="1" applyFill="1"/>
    <xf numFmtId="164" fontId="2" fillId="3" borderId="0" xfId="2" applyNumberFormat="1" applyFont="1" applyFill="1"/>
    <xf numFmtId="164" fontId="2" fillId="2" borderId="1" xfId="0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0" fontId="2" fillId="2" borderId="0" xfId="5" applyFont="1" applyFill="1" applyBorder="1" applyAlignment="1">
      <alignment vertical="center"/>
    </xf>
    <xf numFmtId="0" fontId="2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5" fillId="5" borderId="5" xfId="5" applyFont="1" applyFill="1" applyBorder="1" applyAlignment="1">
      <alignment vertical="center"/>
    </xf>
    <xf numFmtId="0" fontId="2" fillId="5" borderId="6" xfId="5" applyFont="1" applyFill="1" applyBorder="1" applyAlignment="1">
      <alignment vertical="center"/>
    </xf>
    <xf numFmtId="0" fontId="2" fillId="5" borderId="7" xfId="5" applyFont="1" applyFill="1" applyBorder="1" applyAlignment="1">
      <alignment horizontal="center" vertical="center"/>
    </xf>
    <xf numFmtId="0" fontId="5" fillId="5" borderId="8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2" fillId="5" borderId="9" xfId="5" applyFont="1" applyFill="1" applyBorder="1" applyAlignment="1">
      <alignment vertical="center"/>
    </xf>
    <xf numFmtId="0" fontId="5" fillId="5" borderId="0" xfId="5" applyFont="1" applyFill="1" applyBorder="1" applyAlignment="1">
      <alignment vertical="center"/>
    </xf>
    <xf numFmtId="0" fontId="2" fillId="5" borderId="10" xfId="5" applyFont="1" applyFill="1" applyBorder="1" applyAlignment="1">
      <alignment vertical="center"/>
    </xf>
    <xf numFmtId="0" fontId="2" fillId="5" borderId="11" xfId="5" applyFont="1" applyFill="1" applyBorder="1" applyAlignment="1">
      <alignment vertical="center"/>
    </xf>
    <xf numFmtId="0" fontId="2" fillId="5" borderId="12" xfId="5" applyFont="1" applyFill="1" applyBorder="1" applyAlignment="1">
      <alignment horizontal="center" vertical="center"/>
    </xf>
    <xf numFmtId="0" fontId="5" fillId="5" borderId="12" xfId="5" quotePrefix="1" applyFont="1" applyFill="1" applyBorder="1" applyAlignment="1">
      <alignment horizontal="center" vertical="center"/>
    </xf>
    <xf numFmtId="0" fontId="5" fillId="2" borderId="8" xfId="5" quotePrefix="1" applyFont="1" applyFill="1" applyBorder="1" applyAlignment="1">
      <alignment horizontal="center" vertical="center"/>
    </xf>
    <xf numFmtId="0" fontId="5" fillId="5" borderId="2" xfId="5" applyFont="1" applyFill="1" applyBorder="1" applyAlignment="1">
      <alignment horizontal="center" vertical="center"/>
    </xf>
    <xf numFmtId="0" fontId="5" fillId="5" borderId="3" xfId="5" applyFont="1" applyFill="1" applyBorder="1" applyAlignment="1">
      <alignment vertical="center"/>
    </xf>
    <xf numFmtId="0" fontId="2" fillId="2" borderId="9" xfId="5" applyFont="1" applyFill="1" applyBorder="1" applyAlignment="1">
      <alignment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vertical="center"/>
    </xf>
    <xf numFmtId="0" fontId="2" fillId="4" borderId="2" xfId="5" applyFont="1" applyFill="1" applyBorder="1" applyAlignment="1">
      <alignment horizontal="center" vertical="center"/>
    </xf>
    <xf numFmtId="165" fontId="2" fillId="2" borderId="8" xfId="5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vertical="center"/>
    </xf>
    <xf numFmtId="0" fontId="2" fillId="2" borderId="14" xfId="5" applyFont="1" applyFill="1" applyBorder="1" applyAlignment="1">
      <alignment horizontal="center" vertical="center"/>
    </xf>
    <xf numFmtId="0" fontId="2" fillId="2" borderId="13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Fill="1" applyBorder="1" applyAlignment="1">
      <alignment vertical="center"/>
    </xf>
    <xf numFmtId="0" fontId="5" fillId="4" borderId="2" xfId="5" applyFont="1" applyFill="1" applyBorder="1" applyAlignment="1">
      <alignment horizontal="center" vertical="center"/>
    </xf>
    <xf numFmtId="165" fontId="5" fillId="2" borderId="8" xfId="5" applyNumberFormat="1" applyFont="1" applyFill="1" applyBorder="1" applyAlignment="1">
      <alignment horizontal="center" vertical="center"/>
    </xf>
    <xf numFmtId="165" fontId="5" fillId="7" borderId="2" xfId="5" applyNumberFormat="1" applyFont="1" applyFill="1" applyBorder="1" applyAlignment="1">
      <alignment horizontal="center" vertical="center"/>
    </xf>
    <xf numFmtId="164" fontId="5" fillId="7" borderId="2" xfId="5" applyNumberFormat="1" applyFont="1" applyFill="1" applyBorder="1" applyAlignment="1">
      <alignment horizontal="center" vertical="center"/>
    </xf>
    <xf numFmtId="164" fontId="5" fillId="0" borderId="2" xfId="5" applyNumberFormat="1" applyFont="1" applyFill="1" applyBorder="1" applyAlignment="1">
      <alignment horizontal="center" vertical="center"/>
    </xf>
    <xf numFmtId="167" fontId="5" fillId="0" borderId="2" xfId="5" applyNumberFormat="1" applyFont="1" applyFill="1" applyBorder="1" applyAlignment="1">
      <alignment horizontal="center" vertical="center"/>
    </xf>
    <xf numFmtId="0" fontId="8" fillId="0" borderId="0" xfId="0" applyFont="1"/>
    <xf numFmtId="0" fontId="9" fillId="2" borderId="0" xfId="6" applyFont="1" applyFill="1" applyBorder="1" applyAlignment="1">
      <alignment vertical="center"/>
    </xf>
    <xf numFmtId="0" fontId="10" fillId="0" borderId="0" xfId="0" applyFont="1"/>
    <xf numFmtId="1" fontId="2" fillId="6" borderId="2" xfId="5" applyNumberFormat="1" applyFont="1" applyFill="1" applyBorder="1" applyAlignment="1">
      <alignment horizontal="center" vertical="center"/>
    </xf>
    <xf numFmtId="1" fontId="5" fillId="7" borderId="2" xfId="5" applyNumberFormat="1" applyFont="1" applyFill="1" applyBorder="1" applyAlignment="1">
      <alignment horizontal="center" vertical="center"/>
    </xf>
    <xf numFmtId="3" fontId="2" fillId="6" borderId="2" xfId="5" applyNumberFormat="1" applyFont="1" applyFill="1" applyBorder="1" applyAlignment="1">
      <alignment horizontal="center" vertical="center"/>
    </xf>
    <xf numFmtId="3" fontId="5" fillId="7" borderId="2" xfId="5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165" fontId="2" fillId="0" borderId="8" xfId="5" applyNumberFormat="1" applyFont="1" applyFill="1" applyBorder="1" applyAlignment="1">
      <alignment horizontal="center" vertical="center"/>
    </xf>
    <xf numFmtId="3" fontId="2" fillId="0" borderId="2" xfId="5" applyNumberFormat="1" applyFont="1" applyFill="1" applyBorder="1" applyAlignment="1">
      <alignment horizontal="center" vertical="center"/>
    </xf>
    <xf numFmtId="3" fontId="5" fillId="0" borderId="2" xfId="5" applyNumberFormat="1" applyFont="1" applyFill="1" applyBorder="1" applyAlignment="1">
      <alignment horizontal="center" vertical="center"/>
    </xf>
    <xf numFmtId="0" fontId="6" fillId="7" borderId="0" xfId="5" applyFont="1" applyFill="1" applyBorder="1" applyAlignment="1">
      <alignment vertical="center"/>
    </xf>
    <xf numFmtId="0" fontId="8" fillId="7" borderId="0" xfId="0" applyFont="1" applyFill="1"/>
    <xf numFmtId="0" fontId="6" fillId="0" borderId="0" xfId="5" applyFont="1" applyFill="1" applyBorder="1" applyAlignment="1">
      <alignment vertical="center"/>
    </xf>
    <xf numFmtId="0" fontId="8" fillId="0" borderId="0" xfId="0" applyFont="1" applyFill="1"/>
    <xf numFmtId="3" fontId="2" fillId="6" borderId="2" xfId="5" applyNumberFormat="1" applyFont="1" applyFill="1" applyBorder="1" applyAlignment="1">
      <alignment horizontal="left" vertical="center"/>
    </xf>
    <xf numFmtId="166" fontId="2" fillId="6" borderId="2" xfId="1" applyNumberFormat="1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5" fillId="0" borderId="2" xfId="5" applyFont="1" applyBorder="1" applyAlignment="1">
      <alignment vertical="center"/>
    </xf>
    <xf numFmtId="0" fontId="5" fillId="2" borderId="2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vertical="center"/>
    </xf>
    <xf numFmtId="166" fontId="2" fillId="2" borderId="2" xfId="1" applyNumberFormat="1" applyFont="1" applyFill="1" applyBorder="1" applyAlignment="1">
      <alignment horizontal="center" vertical="center"/>
    </xf>
    <xf numFmtId="3" fontId="2" fillId="2" borderId="2" xfId="5" applyNumberFormat="1" applyFont="1" applyFill="1" applyBorder="1" applyAlignment="1">
      <alignment horizontal="left" vertical="center"/>
    </xf>
    <xf numFmtId="0" fontId="5" fillId="2" borderId="2" xfId="5" applyFont="1" applyFill="1" applyBorder="1" applyAlignment="1">
      <alignment vertical="center"/>
    </xf>
    <xf numFmtId="3" fontId="5" fillId="2" borderId="2" xfId="5" applyNumberFormat="1" applyFont="1" applyFill="1" applyBorder="1" applyAlignment="1">
      <alignment horizontal="center" vertical="center"/>
    </xf>
    <xf numFmtId="168" fontId="8" fillId="0" borderId="0" xfId="0" applyNumberFormat="1" applyFont="1"/>
    <xf numFmtId="0" fontId="10" fillId="2" borderId="0" xfId="0" applyFont="1" applyFill="1"/>
    <xf numFmtId="0" fontId="8" fillId="2" borderId="0" xfId="0" applyFont="1" applyFill="1"/>
    <xf numFmtId="0" fontId="2" fillId="2" borderId="2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/>
    <xf numFmtId="2" fontId="3" fillId="2" borderId="2" xfId="1" applyNumberFormat="1" applyFont="1" applyFill="1" applyBorder="1" applyAlignment="1">
      <alignment horizontal="center"/>
    </xf>
    <xf numFmtId="3" fontId="12" fillId="7" borderId="2" xfId="5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0" fontId="2" fillId="2" borderId="2" xfId="5" applyFont="1" applyFill="1" applyBorder="1" applyAlignment="1">
      <alignment horizontal="center" vertical="center"/>
    </xf>
    <xf numFmtId="0" fontId="9" fillId="0" borderId="0" xfId="6" applyFont="1"/>
    <xf numFmtId="0" fontId="6" fillId="8" borderId="0" xfId="5" applyFont="1" applyFill="1" applyBorder="1" applyAlignment="1">
      <alignment vertical="center"/>
    </xf>
    <xf numFmtId="0" fontId="8" fillId="8" borderId="0" xfId="0" applyFont="1" applyFill="1"/>
    <xf numFmtId="0" fontId="3" fillId="8" borderId="0" xfId="0" applyFont="1" applyFill="1"/>
    <xf numFmtId="0" fontId="3" fillId="0" borderId="0" xfId="0" applyFont="1" applyFill="1"/>
    <xf numFmtId="0" fontId="2" fillId="2" borderId="2" xfId="5" applyFont="1" applyFill="1" applyBorder="1" applyAlignment="1">
      <alignment horizontal="center" vertical="center"/>
    </xf>
    <xf numFmtId="0" fontId="2" fillId="2" borderId="15" xfId="5" applyFont="1" applyFill="1" applyBorder="1" applyAlignment="1">
      <alignment horizontal="center" vertical="center"/>
    </xf>
    <xf numFmtId="0" fontId="2" fillId="2" borderId="16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/>
    </xf>
  </cellXfs>
  <cellStyles count="9">
    <cellStyle name="Comma 10" xfId="7" xr:uid="{00000000-0005-0000-0000-000000000000}"/>
    <cellStyle name="Hyperlink" xfId="6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4" xfId="3" xr:uid="{00000000-0005-0000-0000-000005000000}"/>
    <cellStyle name="Normal 5" xfId="8" xr:uid="{00000000-0005-0000-0000-000006000000}"/>
    <cellStyle name="Normal_boardoverviewv2" xfId="5" xr:uid="{00000000-0005-0000-0000-000007000000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01%20MEL%20-%20BCO%20Request%202018.19\2019-11-06%20Query%20responses%20-%20from%20MEL.msg" TargetMode="External"/><Relationship Id="rId1" Type="http://schemas.openxmlformats.org/officeDocument/2006/relationships/hyperlink" Target="..\01%20MEL%20-%20BCO%20Request%202018.19\2019-08-30%20MEL%20repex%20project%20reques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2:L37"/>
  <sheetViews>
    <sheetView showGridLines="0" zoomScale="85" zoomScaleNormal="85" workbookViewId="0">
      <selection activeCell="C38" sqref="C38"/>
    </sheetView>
  </sheetViews>
  <sheetFormatPr defaultColWidth="9.109375" defaultRowHeight="13.2" x14ac:dyDescent="0.25"/>
  <cols>
    <col min="1" max="1" width="3.33203125" style="83" customWidth="1"/>
    <col min="2" max="2" width="9.109375" style="83"/>
    <col min="3" max="3" width="38" style="83" bestFit="1" customWidth="1"/>
    <col min="4" max="4" width="9.109375" style="83"/>
    <col min="5" max="5" width="8.109375" style="83" customWidth="1"/>
    <col min="6" max="6" width="2.6640625" style="83" customWidth="1"/>
    <col min="7" max="11" width="16" style="83" customWidth="1"/>
    <col min="12" max="12" width="14.44140625" style="83" customWidth="1"/>
    <col min="13" max="16384" width="9.109375" style="83"/>
  </cols>
  <sheetData>
    <row r="2" spans="2:12" x14ac:dyDescent="0.25">
      <c r="B2" s="44" t="s">
        <v>166</v>
      </c>
    </row>
    <row r="3" spans="2:12" x14ac:dyDescent="0.25">
      <c r="B3" s="54" t="s">
        <v>169</v>
      </c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2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2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2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2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2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</row>
    <row r="9" spans="2:12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</row>
    <row r="10" spans="2:12" x14ac:dyDescent="0.25">
      <c r="B10" s="37">
        <v>1</v>
      </c>
      <c r="C10" s="38" t="s">
        <v>160</v>
      </c>
      <c r="D10" s="39" t="s">
        <v>159</v>
      </c>
      <c r="E10" s="39">
        <v>0</v>
      </c>
      <c r="F10" s="40"/>
      <c r="G10" s="56"/>
      <c r="H10" s="56">
        <v>279.3</v>
      </c>
      <c r="I10" s="56">
        <v>301.8</v>
      </c>
      <c r="J10" s="56">
        <v>20</v>
      </c>
      <c r="K10" s="56"/>
      <c r="L10" s="57">
        <f>SUM(G10:K10)</f>
        <v>601.1</v>
      </c>
    </row>
    <row r="11" spans="2:12" x14ac:dyDescent="0.25">
      <c r="B11" s="37">
        <f>B10+1</f>
        <v>2</v>
      </c>
      <c r="C11" s="38" t="s">
        <v>161</v>
      </c>
      <c r="D11" s="39" t="s">
        <v>159</v>
      </c>
      <c r="E11" s="39">
        <v>0</v>
      </c>
      <c r="F11" s="40"/>
      <c r="G11" s="56"/>
      <c r="H11" s="56">
        <v>33</v>
      </c>
      <c r="I11" s="56">
        <v>27.7</v>
      </c>
      <c r="J11" s="56">
        <v>830.3</v>
      </c>
      <c r="K11" s="56"/>
      <c r="L11" s="57">
        <f t="shared" ref="L11:L14" si="0">SUM(G11:K11)</f>
        <v>891</v>
      </c>
    </row>
    <row r="12" spans="2:12" x14ac:dyDescent="0.25">
      <c r="B12" s="37">
        <f>B11+1</f>
        <v>3</v>
      </c>
      <c r="C12" s="41" t="s">
        <v>162</v>
      </c>
      <c r="D12" s="39" t="s">
        <v>159</v>
      </c>
      <c r="E12" s="39">
        <v>0</v>
      </c>
      <c r="F12" s="40"/>
      <c r="G12" s="56"/>
      <c r="H12" s="56">
        <v>6</v>
      </c>
      <c r="I12" s="56"/>
      <c r="J12" s="56"/>
      <c r="K12" s="56"/>
      <c r="L12" s="57">
        <f t="shared" si="0"/>
        <v>6</v>
      </c>
    </row>
    <row r="13" spans="2:12" x14ac:dyDescent="0.25">
      <c r="B13" s="37">
        <f>B12+1</f>
        <v>4</v>
      </c>
      <c r="C13" s="41" t="s">
        <v>163</v>
      </c>
      <c r="D13" s="39" t="s">
        <v>159</v>
      </c>
      <c r="E13" s="39">
        <v>0</v>
      </c>
      <c r="F13" s="40"/>
      <c r="G13" s="56"/>
      <c r="H13" s="56">
        <v>186</v>
      </c>
      <c r="I13" s="56">
        <v>200</v>
      </c>
      <c r="J13" s="56"/>
      <c r="K13" s="56"/>
      <c r="L13" s="57">
        <f t="shared" si="0"/>
        <v>386</v>
      </c>
    </row>
    <row r="14" spans="2:12" s="84" customFormat="1" x14ac:dyDescent="0.25">
      <c r="B14" s="45">
        <f>B13+1</f>
        <v>5</v>
      </c>
      <c r="C14" s="46" t="s">
        <v>164</v>
      </c>
      <c r="D14" s="47" t="s">
        <v>159</v>
      </c>
      <c r="E14" s="47">
        <v>0</v>
      </c>
      <c r="F14" s="48"/>
      <c r="G14" s="57"/>
      <c r="H14" s="57">
        <f>SUM(H10:H13)</f>
        <v>504.3</v>
      </c>
      <c r="I14" s="57">
        <f t="shared" ref="I14:K14" si="1">SUM(I10:I13)</f>
        <v>529.5</v>
      </c>
      <c r="J14" s="57">
        <f t="shared" si="1"/>
        <v>850.3</v>
      </c>
      <c r="K14" s="57">
        <f t="shared" si="1"/>
        <v>0</v>
      </c>
      <c r="L14" s="57">
        <f t="shared" si="0"/>
        <v>1884.1</v>
      </c>
    </row>
    <row r="15" spans="2:12" x14ac:dyDescent="0.25">
      <c r="B15" s="45"/>
      <c r="C15" s="46"/>
      <c r="D15" s="47"/>
      <c r="E15" s="47"/>
      <c r="F15" s="48"/>
      <c r="G15" s="51"/>
      <c r="H15" s="51"/>
      <c r="I15" s="51"/>
      <c r="J15" s="51"/>
      <c r="K15" s="51"/>
      <c r="L15" s="52"/>
    </row>
    <row r="16" spans="2:12" x14ac:dyDescent="0.25">
      <c r="B16" s="45">
        <v>6</v>
      </c>
      <c r="C16" s="46" t="s">
        <v>164</v>
      </c>
      <c r="D16" s="47" t="s">
        <v>158</v>
      </c>
      <c r="E16" s="47">
        <v>3</v>
      </c>
      <c r="F16" s="48"/>
      <c r="G16" s="50"/>
      <c r="H16" s="49">
        <f>H14/1000</f>
        <v>0.50429999999999997</v>
      </c>
      <c r="I16" s="49">
        <f t="shared" ref="I16:L16" si="2">I14/1000</f>
        <v>0.52949999999999997</v>
      </c>
      <c r="J16" s="49">
        <f t="shared" si="2"/>
        <v>0.85029999999999994</v>
      </c>
      <c r="K16" s="49">
        <f t="shared" si="2"/>
        <v>0</v>
      </c>
      <c r="L16" s="49">
        <f t="shared" si="2"/>
        <v>1.8840999999999999</v>
      </c>
    </row>
    <row r="17" spans="2:12" x14ac:dyDescent="0.25">
      <c r="B17" s="55" t="s">
        <v>165</v>
      </c>
    </row>
    <row r="20" spans="2:12" x14ac:dyDescent="0.25">
      <c r="B20" s="44" t="s">
        <v>167</v>
      </c>
    </row>
    <row r="21" spans="2:12" x14ac:dyDescent="0.25">
      <c r="B21" s="54" t="s">
        <v>170</v>
      </c>
      <c r="C21" s="18"/>
      <c r="D21" s="19"/>
      <c r="E21" s="19"/>
      <c r="F21" s="18"/>
      <c r="G21" s="94" t="s">
        <v>144</v>
      </c>
      <c r="H21" s="94"/>
      <c r="I21" s="94"/>
      <c r="J21" s="94"/>
      <c r="K21" s="94"/>
      <c r="L21" s="94"/>
    </row>
    <row r="22" spans="2:12" x14ac:dyDescent="0.25">
      <c r="B22" s="20"/>
      <c r="C22" s="19"/>
      <c r="D22" s="19"/>
      <c r="E22" s="43"/>
      <c r="F22" s="42"/>
      <c r="G22" s="21">
        <v>1</v>
      </c>
      <c r="H22" s="21">
        <v>2</v>
      </c>
      <c r="I22" s="21">
        <v>3</v>
      </c>
      <c r="J22" s="21">
        <v>4</v>
      </c>
      <c r="K22" s="21">
        <v>5</v>
      </c>
      <c r="L22" s="21">
        <v>6</v>
      </c>
    </row>
    <row r="23" spans="2:12" x14ac:dyDescent="0.25">
      <c r="B23" s="22"/>
      <c r="C23" s="23"/>
      <c r="D23" s="24"/>
      <c r="E23" s="24"/>
      <c r="F23" s="26"/>
      <c r="G23" s="25" t="s">
        <v>145</v>
      </c>
      <c r="H23" s="25" t="s">
        <v>145</v>
      </c>
      <c r="I23" s="25" t="s">
        <v>145</v>
      </c>
      <c r="J23" s="25" t="s">
        <v>145</v>
      </c>
      <c r="K23" s="25" t="s">
        <v>145</v>
      </c>
      <c r="L23" s="25"/>
    </row>
    <row r="24" spans="2:12" x14ac:dyDescent="0.25">
      <c r="B24" s="27"/>
      <c r="C24" s="28" t="s">
        <v>146</v>
      </c>
      <c r="D24" s="25" t="s">
        <v>147</v>
      </c>
      <c r="E24" s="25" t="s">
        <v>148</v>
      </c>
      <c r="F24" s="26"/>
      <c r="G24" s="25" t="s">
        <v>149</v>
      </c>
      <c r="H24" s="25" t="s">
        <v>150</v>
      </c>
      <c r="I24" s="25" t="s">
        <v>150</v>
      </c>
      <c r="J24" s="25" t="s">
        <v>149</v>
      </c>
      <c r="K24" s="25" t="s">
        <v>149</v>
      </c>
      <c r="L24" s="25" t="s">
        <v>164</v>
      </c>
    </row>
    <row r="25" spans="2:12" x14ac:dyDescent="0.25">
      <c r="B25" s="29"/>
      <c r="C25" s="30"/>
      <c r="D25" s="31"/>
      <c r="E25" s="31"/>
      <c r="F25" s="33"/>
      <c r="G25" s="32" t="s">
        <v>151</v>
      </c>
      <c r="H25" s="32" t="s">
        <v>152</v>
      </c>
      <c r="I25" s="32" t="s">
        <v>153</v>
      </c>
      <c r="J25" s="32" t="s">
        <v>154</v>
      </c>
      <c r="K25" s="32" t="s">
        <v>155</v>
      </c>
      <c r="L25" s="32"/>
    </row>
    <row r="26" spans="2:12" x14ac:dyDescent="0.25">
      <c r="B26" s="18"/>
      <c r="C26" s="18"/>
      <c r="D26" s="19"/>
      <c r="E26" s="19"/>
      <c r="F26" s="20"/>
      <c r="G26" s="20"/>
      <c r="H26" s="20"/>
      <c r="I26" s="20"/>
      <c r="J26" s="20"/>
      <c r="K26" s="20"/>
      <c r="L26" s="20"/>
    </row>
    <row r="27" spans="2:12" x14ac:dyDescent="0.25">
      <c r="B27" s="34" t="s">
        <v>156</v>
      </c>
      <c r="C27" s="35" t="s">
        <v>157</v>
      </c>
      <c r="D27" s="36"/>
      <c r="E27" s="18"/>
      <c r="F27" s="20"/>
      <c r="G27" s="20"/>
      <c r="H27" s="20"/>
      <c r="I27" s="20"/>
      <c r="J27" s="20"/>
      <c r="K27" s="20"/>
      <c r="L27" s="20"/>
    </row>
    <row r="28" spans="2:12" x14ac:dyDescent="0.25">
      <c r="B28" s="37"/>
      <c r="C28" s="38" t="s">
        <v>160</v>
      </c>
      <c r="D28" s="39" t="s">
        <v>159</v>
      </c>
      <c r="E28" s="39">
        <v>1</v>
      </c>
      <c r="F28" s="40"/>
      <c r="G28" s="58">
        <v>302</v>
      </c>
      <c r="H28" s="58">
        <v>-43</v>
      </c>
      <c r="I28" s="58">
        <v>322</v>
      </c>
      <c r="J28" s="58">
        <v>20</v>
      </c>
      <c r="K28" s="58"/>
      <c r="L28" s="59">
        <f>SUM(G28:K28)</f>
        <v>601</v>
      </c>
    </row>
    <row r="29" spans="2:12" x14ac:dyDescent="0.25">
      <c r="B29" s="60"/>
      <c r="C29" s="41"/>
      <c r="D29" s="60"/>
      <c r="E29" s="60"/>
      <c r="F29" s="61"/>
      <c r="G29" s="62"/>
      <c r="H29" s="62"/>
      <c r="I29" s="62"/>
      <c r="J29" s="62"/>
      <c r="K29" s="62"/>
      <c r="L29" s="63"/>
    </row>
    <row r="30" spans="2:12" x14ac:dyDescent="0.25">
      <c r="B30" s="37">
        <v>1</v>
      </c>
      <c r="C30" s="38" t="s">
        <v>160</v>
      </c>
      <c r="D30" s="39" t="s">
        <v>159</v>
      </c>
      <c r="E30" s="39">
        <v>0</v>
      </c>
      <c r="F30" s="40"/>
      <c r="G30" s="58"/>
      <c r="H30" s="58">
        <f>L28</f>
        <v>601</v>
      </c>
      <c r="I30" s="58"/>
      <c r="J30" s="58"/>
      <c r="K30" s="58"/>
      <c r="L30" s="59">
        <f t="shared" ref="L30:L34" si="3">SUM(G30:K30)</f>
        <v>601</v>
      </c>
    </row>
    <row r="31" spans="2:12" x14ac:dyDescent="0.25">
      <c r="B31" s="37">
        <f>B30+1</f>
        <v>2</v>
      </c>
      <c r="C31" s="38" t="s">
        <v>161</v>
      </c>
      <c r="D31" s="39" t="s">
        <v>159</v>
      </c>
      <c r="E31" s="39">
        <v>0</v>
      </c>
      <c r="F31" s="40"/>
      <c r="G31" s="58"/>
      <c r="H31" s="58">
        <v>33</v>
      </c>
      <c r="I31" s="58">
        <v>858</v>
      </c>
      <c r="J31" s="58"/>
      <c r="K31" s="58"/>
      <c r="L31" s="59">
        <f t="shared" si="3"/>
        <v>891</v>
      </c>
    </row>
    <row r="32" spans="2:12" x14ac:dyDescent="0.25">
      <c r="B32" s="37">
        <f>B31+1</f>
        <v>3</v>
      </c>
      <c r="C32" s="41" t="s">
        <v>162</v>
      </c>
      <c r="D32" s="39" t="s">
        <v>159</v>
      </c>
      <c r="E32" s="39">
        <v>0</v>
      </c>
      <c r="F32" s="40"/>
      <c r="G32" s="58"/>
      <c r="H32" s="58">
        <v>6</v>
      </c>
      <c r="I32" s="58">
        <v>41</v>
      </c>
      <c r="J32" s="58"/>
      <c r="K32" s="58"/>
      <c r="L32" s="59">
        <f t="shared" si="3"/>
        <v>47</v>
      </c>
    </row>
    <row r="33" spans="2:12" x14ac:dyDescent="0.25">
      <c r="B33" s="37">
        <f>B32+1</f>
        <v>4</v>
      </c>
      <c r="C33" s="41" t="s">
        <v>163</v>
      </c>
      <c r="D33" s="39" t="s">
        <v>159</v>
      </c>
      <c r="E33" s="39">
        <v>0</v>
      </c>
      <c r="F33" s="40"/>
      <c r="G33" s="58">
        <v>67</v>
      </c>
      <c r="H33" s="58">
        <v>119</v>
      </c>
      <c r="I33" s="58">
        <v>200</v>
      </c>
      <c r="J33" s="58"/>
      <c r="K33" s="58"/>
      <c r="L33" s="59">
        <f t="shared" si="3"/>
        <v>386</v>
      </c>
    </row>
    <row r="34" spans="2:12" x14ac:dyDescent="0.25">
      <c r="B34" s="45">
        <f>B33+1</f>
        <v>5</v>
      </c>
      <c r="C34" s="46" t="s">
        <v>164</v>
      </c>
      <c r="D34" s="47" t="s">
        <v>159</v>
      </c>
      <c r="E34" s="47">
        <v>0</v>
      </c>
      <c r="F34" s="48"/>
      <c r="G34" s="59">
        <f>SUM(G30:G33)</f>
        <v>67</v>
      </c>
      <c r="H34" s="59">
        <f>SUM(H30:H33)</f>
        <v>759</v>
      </c>
      <c r="I34" s="59">
        <f t="shared" ref="I34:K34" si="4">SUM(I30:I33)</f>
        <v>1099</v>
      </c>
      <c r="J34" s="59">
        <f t="shared" si="4"/>
        <v>0</v>
      </c>
      <c r="K34" s="59">
        <f t="shared" si="4"/>
        <v>0</v>
      </c>
      <c r="L34" s="59">
        <f t="shared" si="3"/>
        <v>1925</v>
      </c>
    </row>
    <row r="35" spans="2:12" x14ac:dyDescent="0.25">
      <c r="B35" s="45"/>
      <c r="C35" s="46"/>
      <c r="D35" s="47"/>
      <c r="E35" s="47"/>
      <c r="F35" s="48"/>
      <c r="G35" s="51"/>
      <c r="H35" s="51"/>
      <c r="I35" s="51"/>
      <c r="J35" s="51"/>
      <c r="K35" s="51"/>
      <c r="L35" s="52"/>
    </row>
    <row r="36" spans="2:12" x14ac:dyDescent="0.25">
      <c r="B36" s="45">
        <v>6</v>
      </c>
      <c r="C36" s="46" t="s">
        <v>164</v>
      </c>
      <c r="D36" s="47" t="s">
        <v>158</v>
      </c>
      <c r="E36" s="47">
        <v>3</v>
      </c>
      <c r="F36" s="48"/>
      <c r="G36" s="50"/>
      <c r="H36" s="49">
        <f>H34/1000</f>
        <v>0.75900000000000001</v>
      </c>
      <c r="I36" s="49">
        <f t="shared" ref="I36:L36" si="5">I34/1000</f>
        <v>1.099</v>
      </c>
      <c r="J36" s="49">
        <f t="shared" si="5"/>
        <v>0</v>
      </c>
      <c r="K36" s="49">
        <f t="shared" si="5"/>
        <v>0</v>
      </c>
      <c r="L36" s="49">
        <f t="shared" si="5"/>
        <v>1.925</v>
      </c>
    </row>
    <row r="37" spans="2:12" x14ac:dyDescent="0.25">
      <c r="B37" s="55" t="s">
        <v>168</v>
      </c>
    </row>
  </sheetData>
  <mergeCells count="2">
    <mergeCell ref="G3:L3"/>
    <mergeCell ref="G21:L21"/>
  </mergeCells>
  <hyperlinks>
    <hyperlink ref="B3" r:id="rId1" xr:uid="{00000000-0004-0000-0000-000000000000}"/>
    <hyperlink ref="B21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2:M60"/>
  <sheetViews>
    <sheetView showGridLines="0" zoomScale="85" zoomScaleNormal="85" workbookViewId="0"/>
  </sheetViews>
  <sheetFormatPr defaultColWidth="9.109375" defaultRowHeight="13.8" x14ac:dyDescent="0.25"/>
  <cols>
    <col min="1" max="1" width="2.33203125" style="53" customWidth="1"/>
    <col min="2" max="2" width="9.109375" style="53"/>
    <col min="3" max="3" width="38" style="53" bestFit="1" customWidth="1"/>
    <col min="4" max="4" width="9.109375" style="53"/>
    <col min="5" max="5" width="8.109375" style="53" customWidth="1"/>
    <col min="6" max="6" width="2.6640625" style="53" customWidth="1"/>
    <col min="7" max="11" width="16" style="53" customWidth="1"/>
    <col min="12" max="12" width="14.44140625" style="53" customWidth="1"/>
    <col min="13" max="16384" width="9.109375" style="53"/>
  </cols>
  <sheetData>
    <row r="2" spans="2:12" x14ac:dyDescent="0.25">
      <c r="B2" s="44" t="s">
        <v>167</v>
      </c>
    </row>
    <row r="3" spans="2:12" x14ac:dyDescent="0.25">
      <c r="B3" s="54"/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2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2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2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2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2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</row>
    <row r="9" spans="2:12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</row>
    <row r="10" spans="2:12" x14ac:dyDescent="0.25">
      <c r="B10" s="37"/>
      <c r="C10" s="38" t="s">
        <v>160</v>
      </c>
      <c r="D10" s="39" t="s">
        <v>159</v>
      </c>
      <c r="E10" s="39">
        <v>1</v>
      </c>
      <c r="F10" s="40"/>
      <c r="G10" s="58">
        <v>302</v>
      </c>
      <c r="H10" s="58">
        <v>-43</v>
      </c>
      <c r="I10" s="58">
        <v>322</v>
      </c>
      <c r="J10" s="58">
        <v>20</v>
      </c>
      <c r="K10" s="58"/>
      <c r="L10" s="59">
        <f>SUM(G10:K10)</f>
        <v>601</v>
      </c>
    </row>
    <row r="11" spans="2:12" x14ac:dyDescent="0.25">
      <c r="B11" s="60"/>
      <c r="C11" s="41"/>
      <c r="D11" s="60"/>
      <c r="E11" s="60"/>
      <c r="F11" s="61"/>
      <c r="G11" s="62"/>
      <c r="H11" s="62"/>
      <c r="I11" s="62"/>
      <c r="J11" s="62"/>
      <c r="K11" s="62"/>
      <c r="L11" s="63"/>
    </row>
    <row r="12" spans="2:12" x14ac:dyDescent="0.25">
      <c r="B12" s="37">
        <v>1</v>
      </c>
      <c r="C12" s="38" t="s">
        <v>160</v>
      </c>
      <c r="D12" s="39" t="s">
        <v>159</v>
      </c>
      <c r="E12" s="39">
        <v>0</v>
      </c>
      <c r="F12" s="40"/>
      <c r="G12" s="58"/>
      <c r="H12" s="58">
        <f>L10</f>
        <v>601</v>
      </c>
      <c r="I12" s="58"/>
      <c r="J12" s="58"/>
      <c r="K12" s="58"/>
      <c r="L12" s="59">
        <f t="shared" ref="L12:L17" si="0">SUM(G12:K12)</f>
        <v>601</v>
      </c>
    </row>
    <row r="13" spans="2:12" x14ac:dyDescent="0.25">
      <c r="B13" s="37">
        <f>B12+1</f>
        <v>2</v>
      </c>
      <c r="C13" s="38" t="s">
        <v>161</v>
      </c>
      <c r="D13" s="39" t="s">
        <v>159</v>
      </c>
      <c r="E13" s="39">
        <v>0</v>
      </c>
      <c r="F13" s="40"/>
      <c r="G13" s="58"/>
      <c r="H13" s="58">
        <v>33</v>
      </c>
      <c r="I13" s="58">
        <v>858</v>
      </c>
      <c r="J13" s="58"/>
      <c r="K13" s="58"/>
      <c r="L13" s="59">
        <f t="shared" si="0"/>
        <v>891</v>
      </c>
    </row>
    <row r="14" spans="2:12" x14ac:dyDescent="0.25">
      <c r="B14" s="45">
        <f t="shared" ref="B14:B17" si="1">B13+1</f>
        <v>3</v>
      </c>
      <c r="C14" s="71" t="s">
        <v>175</v>
      </c>
      <c r="D14" s="47" t="s">
        <v>159</v>
      </c>
      <c r="E14" s="47">
        <v>0</v>
      </c>
      <c r="F14" s="48"/>
      <c r="G14" s="59"/>
      <c r="H14" s="59">
        <f t="shared" ref="H14:I14" si="2">SUM(H12:H13)</f>
        <v>634</v>
      </c>
      <c r="I14" s="59">
        <f t="shared" si="2"/>
        <v>858</v>
      </c>
      <c r="J14" s="59"/>
      <c r="K14" s="59"/>
      <c r="L14" s="59">
        <f t="shared" si="0"/>
        <v>1492</v>
      </c>
    </row>
    <row r="15" spans="2:12" x14ac:dyDescent="0.25">
      <c r="B15" s="37">
        <f t="shared" si="1"/>
        <v>4</v>
      </c>
      <c r="C15" s="41" t="s">
        <v>162</v>
      </c>
      <c r="D15" s="39" t="s">
        <v>159</v>
      </c>
      <c r="E15" s="39">
        <v>0</v>
      </c>
      <c r="F15" s="40"/>
      <c r="G15" s="58"/>
      <c r="H15" s="58">
        <v>6</v>
      </c>
      <c r="I15" s="58">
        <v>41</v>
      </c>
      <c r="J15" s="58"/>
      <c r="K15" s="58"/>
      <c r="L15" s="59">
        <f t="shared" si="0"/>
        <v>47</v>
      </c>
    </row>
    <row r="16" spans="2:12" x14ac:dyDescent="0.25">
      <c r="B16" s="37">
        <f t="shared" si="1"/>
        <v>5</v>
      </c>
      <c r="C16" s="41" t="s">
        <v>163</v>
      </c>
      <c r="D16" s="39" t="s">
        <v>159</v>
      </c>
      <c r="E16" s="39">
        <v>0</v>
      </c>
      <c r="F16" s="40"/>
      <c r="G16" s="58">
        <v>67</v>
      </c>
      <c r="H16" s="58">
        <v>119</v>
      </c>
      <c r="I16" s="58">
        <v>200</v>
      </c>
      <c r="J16" s="58"/>
      <c r="K16" s="58"/>
      <c r="L16" s="59">
        <f t="shared" si="0"/>
        <v>386</v>
      </c>
    </row>
    <row r="17" spans="2:13" x14ac:dyDescent="0.25">
      <c r="B17" s="45">
        <f t="shared" si="1"/>
        <v>6</v>
      </c>
      <c r="C17" s="46" t="s">
        <v>176</v>
      </c>
      <c r="D17" s="47" t="s">
        <v>159</v>
      </c>
      <c r="E17" s="47">
        <v>0</v>
      </c>
      <c r="F17" s="48"/>
      <c r="G17" s="59"/>
      <c r="H17" s="59">
        <f t="shared" ref="H17:I17" si="3">SUM(H15:H16)</f>
        <v>125</v>
      </c>
      <c r="I17" s="59">
        <f t="shared" si="3"/>
        <v>241</v>
      </c>
      <c r="J17" s="59"/>
      <c r="K17" s="59"/>
      <c r="L17" s="59">
        <f t="shared" si="0"/>
        <v>366</v>
      </c>
    </row>
    <row r="18" spans="2:13" x14ac:dyDescent="0.25">
      <c r="B18" s="45"/>
      <c r="C18" s="46"/>
      <c r="D18" s="47"/>
      <c r="E18" s="47"/>
      <c r="F18" s="48"/>
      <c r="G18" s="51"/>
      <c r="H18" s="51"/>
      <c r="I18" s="51"/>
      <c r="J18" s="51"/>
      <c r="K18" s="51"/>
      <c r="L18" s="52"/>
    </row>
    <row r="19" spans="2:13" x14ac:dyDescent="0.25">
      <c r="B19" s="45">
        <v>7</v>
      </c>
      <c r="C19" s="46" t="s">
        <v>177</v>
      </c>
      <c r="D19" s="47" t="s">
        <v>158</v>
      </c>
      <c r="E19" s="47">
        <v>3</v>
      </c>
      <c r="F19" s="48"/>
      <c r="G19" s="49"/>
      <c r="H19" s="49">
        <f>(H14+H17)/1000</f>
        <v>0.75900000000000001</v>
      </c>
      <c r="I19" s="49">
        <f>(I14+I17)/1000</f>
        <v>1.099</v>
      </c>
      <c r="J19" s="49"/>
      <c r="K19" s="49"/>
      <c r="L19" s="49">
        <f>(L14+L17)/1000</f>
        <v>1.8580000000000001</v>
      </c>
    </row>
    <row r="20" spans="2:13" x14ac:dyDescent="0.25">
      <c r="B20" s="55" t="s">
        <v>168</v>
      </c>
    </row>
    <row r="23" spans="2:13" s="65" customFormat="1" x14ac:dyDescent="0.25">
      <c r="B23" s="64" t="s">
        <v>171</v>
      </c>
    </row>
    <row r="24" spans="2:13" s="67" customFormat="1" x14ac:dyDescent="0.25">
      <c r="B24" s="66"/>
    </row>
    <row r="25" spans="2:13" x14ac:dyDescent="0.25">
      <c r="B25" s="54"/>
      <c r="C25" s="18"/>
      <c r="D25" s="19"/>
      <c r="E25" s="19"/>
      <c r="F25" s="18"/>
      <c r="G25" s="94" t="s">
        <v>144</v>
      </c>
      <c r="H25" s="94"/>
      <c r="I25" s="94"/>
      <c r="J25" s="94"/>
      <c r="K25" s="94"/>
      <c r="L25" s="94"/>
    </row>
    <row r="26" spans="2:13" x14ac:dyDescent="0.25">
      <c r="B26" s="20"/>
      <c r="C26" s="19"/>
      <c r="D26" s="19"/>
      <c r="E26" s="43"/>
      <c r="F26" s="42"/>
      <c r="G26" s="21">
        <v>1</v>
      </c>
      <c r="H26" s="21">
        <v>2</v>
      </c>
      <c r="I26" s="21">
        <v>3</v>
      </c>
      <c r="J26" s="21">
        <v>4</v>
      </c>
      <c r="K26" s="21">
        <v>5</v>
      </c>
      <c r="L26" s="21">
        <v>6</v>
      </c>
    </row>
    <row r="27" spans="2:13" x14ac:dyDescent="0.25">
      <c r="B27" s="22"/>
      <c r="C27" s="23"/>
      <c r="D27" s="24"/>
      <c r="E27" s="24"/>
      <c r="F27" s="26"/>
      <c r="G27" s="25" t="s">
        <v>145</v>
      </c>
      <c r="H27" s="25" t="s">
        <v>145</v>
      </c>
      <c r="I27" s="25" t="s">
        <v>145</v>
      </c>
      <c r="J27" s="25" t="s">
        <v>145</v>
      </c>
      <c r="K27" s="25" t="s">
        <v>145</v>
      </c>
      <c r="L27" s="25"/>
    </row>
    <row r="28" spans="2:13" x14ac:dyDescent="0.25">
      <c r="B28" s="27"/>
      <c r="C28" s="28" t="s">
        <v>146</v>
      </c>
      <c r="D28" s="25" t="s">
        <v>147</v>
      </c>
      <c r="E28" s="25" t="s">
        <v>148</v>
      </c>
      <c r="F28" s="26"/>
      <c r="G28" s="25" t="s">
        <v>149</v>
      </c>
      <c r="H28" s="25" t="s">
        <v>150</v>
      </c>
      <c r="I28" s="25" t="s">
        <v>150</v>
      </c>
      <c r="J28" s="25" t="s">
        <v>149</v>
      </c>
      <c r="K28" s="25" t="s">
        <v>149</v>
      </c>
      <c r="L28" s="25" t="s">
        <v>164</v>
      </c>
    </row>
    <row r="29" spans="2:13" x14ac:dyDescent="0.25">
      <c r="B29" s="29"/>
      <c r="C29" s="30"/>
      <c r="D29" s="31"/>
      <c r="E29" s="31"/>
      <c r="F29" s="33"/>
      <c r="G29" s="32" t="s">
        <v>151</v>
      </c>
      <c r="H29" s="32" t="s">
        <v>152</v>
      </c>
      <c r="I29" s="32" t="s">
        <v>153</v>
      </c>
      <c r="J29" s="32" t="s">
        <v>154</v>
      </c>
      <c r="K29" s="32" t="s">
        <v>155</v>
      </c>
      <c r="L29" s="32"/>
    </row>
    <row r="30" spans="2:13" x14ac:dyDescent="0.25">
      <c r="B30" s="18"/>
      <c r="C30" s="18"/>
      <c r="D30" s="19"/>
      <c r="E30" s="19"/>
      <c r="F30" s="20"/>
      <c r="G30" s="20"/>
      <c r="H30" s="20"/>
      <c r="I30" s="20"/>
      <c r="J30" s="20"/>
      <c r="K30" s="20"/>
      <c r="L30" s="20"/>
      <c r="M30" s="67"/>
    </row>
    <row r="31" spans="2:13" x14ac:dyDescent="0.25">
      <c r="B31" s="34" t="s">
        <v>156</v>
      </c>
      <c r="C31" s="35" t="s">
        <v>157</v>
      </c>
      <c r="D31" s="36"/>
      <c r="E31" s="18"/>
      <c r="F31" s="20"/>
      <c r="G31" s="20"/>
      <c r="H31" s="20"/>
      <c r="I31" s="20"/>
      <c r="J31" s="20"/>
      <c r="K31" s="20"/>
      <c r="L31" s="20"/>
      <c r="M31" s="67"/>
    </row>
    <row r="32" spans="2:13" x14ac:dyDescent="0.25">
      <c r="B32" s="37">
        <v>1</v>
      </c>
      <c r="C32" s="38" t="s">
        <v>160</v>
      </c>
      <c r="D32" s="39" t="s">
        <v>159</v>
      </c>
      <c r="E32" s="39">
        <v>0</v>
      </c>
      <c r="F32" s="40"/>
      <c r="G32" s="58"/>
      <c r="H32" s="58"/>
      <c r="I32" s="58"/>
      <c r="J32" s="58"/>
      <c r="K32" s="58"/>
      <c r="L32" s="59">
        <f t="shared" ref="L32:L37" si="4">SUM(G32:K32)</f>
        <v>0</v>
      </c>
      <c r="M32" s="67"/>
    </row>
    <row r="33" spans="2:13" x14ac:dyDescent="0.25">
      <c r="B33" s="37">
        <f>B32+1</f>
        <v>2</v>
      </c>
      <c r="C33" s="38" t="s">
        <v>161</v>
      </c>
      <c r="D33" s="39" t="s">
        <v>159</v>
      </c>
      <c r="E33" s="39">
        <v>0</v>
      </c>
      <c r="F33" s="40"/>
      <c r="G33" s="58"/>
      <c r="H33" s="58">
        <f>H13</f>
        <v>33</v>
      </c>
      <c r="I33" s="58"/>
      <c r="J33" s="58"/>
      <c r="K33" s="58"/>
      <c r="L33" s="59">
        <f t="shared" si="4"/>
        <v>33</v>
      </c>
      <c r="M33" s="67"/>
    </row>
    <row r="34" spans="2:13" x14ac:dyDescent="0.25">
      <c r="B34" s="37">
        <f t="shared" ref="B34:B37" si="5">B33+1</f>
        <v>3</v>
      </c>
      <c r="C34" s="71" t="s">
        <v>178</v>
      </c>
      <c r="D34" s="39" t="s">
        <v>159</v>
      </c>
      <c r="E34" s="39">
        <v>0</v>
      </c>
      <c r="F34" s="40"/>
      <c r="G34" s="59"/>
      <c r="H34" s="59">
        <f t="shared" ref="H34" si="6">SUM(H32:H33)</f>
        <v>33</v>
      </c>
      <c r="I34" s="59"/>
      <c r="J34" s="59"/>
      <c r="K34" s="59"/>
      <c r="L34" s="59">
        <f>SUM(G34:K34)</f>
        <v>33</v>
      </c>
      <c r="M34" s="67"/>
    </row>
    <row r="35" spans="2:13" x14ac:dyDescent="0.25">
      <c r="B35" s="37">
        <f t="shared" si="5"/>
        <v>4</v>
      </c>
      <c r="C35" s="41" t="s">
        <v>162</v>
      </c>
      <c r="D35" s="39" t="s">
        <v>159</v>
      </c>
      <c r="E35" s="39">
        <v>0</v>
      </c>
      <c r="F35" s="40"/>
      <c r="G35" s="58"/>
      <c r="H35" s="58">
        <f>H15</f>
        <v>6</v>
      </c>
      <c r="I35" s="58"/>
      <c r="J35" s="58"/>
      <c r="K35" s="58"/>
      <c r="L35" s="59">
        <f t="shared" si="4"/>
        <v>6</v>
      </c>
      <c r="M35" s="67"/>
    </row>
    <row r="36" spans="2:13" x14ac:dyDescent="0.25">
      <c r="B36" s="37">
        <f t="shared" si="5"/>
        <v>5</v>
      </c>
      <c r="C36" s="41" t="s">
        <v>163</v>
      </c>
      <c r="D36" s="39" t="s">
        <v>159</v>
      </c>
      <c r="E36" s="39">
        <v>0</v>
      </c>
      <c r="F36" s="40"/>
      <c r="G36" s="58"/>
      <c r="H36" s="58">
        <f>H16</f>
        <v>119</v>
      </c>
      <c r="I36" s="58"/>
      <c r="J36" s="58"/>
      <c r="K36" s="58"/>
      <c r="L36" s="59">
        <f t="shared" si="4"/>
        <v>119</v>
      </c>
      <c r="M36" s="67"/>
    </row>
    <row r="37" spans="2:13" x14ac:dyDescent="0.25">
      <c r="B37" s="37">
        <f t="shared" si="5"/>
        <v>6</v>
      </c>
      <c r="C37" s="46" t="s">
        <v>179</v>
      </c>
      <c r="D37" s="47" t="s">
        <v>159</v>
      </c>
      <c r="E37" s="47">
        <v>0</v>
      </c>
      <c r="F37" s="48"/>
      <c r="G37" s="59"/>
      <c r="H37" s="59">
        <f t="shared" ref="H37" si="7">SUM(H35:H36)</f>
        <v>125</v>
      </c>
      <c r="I37" s="59"/>
      <c r="J37" s="59"/>
      <c r="K37" s="59"/>
      <c r="L37" s="59">
        <f t="shared" si="4"/>
        <v>125</v>
      </c>
      <c r="M37" s="67"/>
    </row>
    <row r="38" spans="2:13" x14ac:dyDescent="0.25">
      <c r="B38" s="72"/>
      <c r="C38" s="76"/>
      <c r="D38" s="72"/>
      <c r="E38" s="72"/>
      <c r="F38" s="48"/>
      <c r="G38" s="77"/>
      <c r="H38" s="77"/>
      <c r="I38" s="77"/>
      <c r="J38" s="77"/>
      <c r="K38" s="77"/>
      <c r="L38" s="77"/>
      <c r="M38" s="67"/>
    </row>
    <row r="39" spans="2:13" x14ac:dyDescent="0.25">
      <c r="B39" s="45">
        <f>B37+1</f>
        <v>7</v>
      </c>
      <c r="C39" s="46" t="s">
        <v>182</v>
      </c>
      <c r="D39" s="47" t="s">
        <v>159</v>
      </c>
      <c r="E39" s="47">
        <v>0</v>
      </c>
      <c r="F39" s="48"/>
      <c r="G39" s="59"/>
      <c r="H39" s="59">
        <f t="shared" ref="H39" si="8">H34+H37</f>
        <v>158</v>
      </c>
      <c r="I39" s="59"/>
      <c r="J39" s="59"/>
      <c r="K39" s="59"/>
      <c r="L39" s="59">
        <f>SUM(G39:K39)</f>
        <v>158</v>
      </c>
      <c r="M39" s="67"/>
    </row>
    <row r="40" spans="2:13" x14ac:dyDescent="0.25">
      <c r="B40" s="45">
        <v>8</v>
      </c>
      <c r="C40" s="41" t="s">
        <v>174</v>
      </c>
      <c r="D40" s="39" t="s">
        <v>173</v>
      </c>
      <c r="E40" s="39">
        <v>1</v>
      </c>
      <c r="F40" s="48"/>
      <c r="G40" s="69">
        <v>1.8021830273879269E-2</v>
      </c>
      <c r="H40" s="69">
        <v>2.6568949769159578E-2</v>
      </c>
      <c r="I40" s="69">
        <v>3.3599830165871869E-2</v>
      </c>
      <c r="J40" s="69">
        <v>4.0453978545998859E-2</v>
      </c>
      <c r="K40" s="69">
        <v>4.7415205633293489E-2</v>
      </c>
      <c r="L40" s="68"/>
      <c r="M40" s="67"/>
    </row>
    <row r="41" spans="2:13" x14ac:dyDescent="0.25">
      <c r="B41" s="72"/>
      <c r="C41" s="73"/>
      <c r="D41" s="70"/>
      <c r="E41" s="70"/>
      <c r="F41" s="48"/>
      <c r="G41" s="74"/>
      <c r="H41" s="74"/>
      <c r="I41" s="74"/>
      <c r="J41" s="74"/>
      <c r="K41" s="74"/>
      <c r="L41" s="75"/>
      <c r="M41" s="67"/>
    </row>
    <row r="42" spans="2:13" x14ac:dyDescent="0.25">
      <c r="B42" s="45">
        <v>9</v>
      </c>
      <c r="C42" s="46" t="s">
        <v>180</v>
      </c>
      <c r="D42" s="47" t="s">
        <v>158</v>
      </c>
      <c r="E42" s="47">
        <v>3</v>
      </c>
      <c r="F42" s="48"/>
      <c r="G42" s="49">
        <f>(G34*(1-G40))/1000</f>
        <v>0</v>
      </c>
      <c r="H42" s="49">
        <f t="shared" ref="H42:K42" si="9">(H34*(1-H40))/1000</f>
        <v>3.212322465761773E-2</v>
      </c>
      <c r="I42" s="49">
        <f t="shared" si="9"/>
        <v>0</v>
      </c>
      <c r="J42" s="49">
        <f t="shared" si="9"/>
        <v>0</v>
      </c>
      <c r="K42" s="49">
        <f t="shared" si="9"/>
        <v>0</v>
      </c>
      <c r="L42" s="51"/>
      <c r="M42" s="67"/>
    </row>
    <row r="43" spans="2:13" x14ac:dyDescent="0.25">
      <c r="B43" s="45">
        <v>10</v>
      </c>
      <c r="C43" s="46" t="s">
        <v>181</v>
      </c>
      <c r="D43" s="47" t="s">
        <v>158</v>
      </c>
      <c r="E43" s="47">
        <v>3</v>
      </c>
      <c r="F43" s="48"/>
      <c r="G43" s="49">
        <f>(G37*(1-G40))/1000</f>
        <v>0</v>
      </c>
      <c r="H43" s="49">
        <f t="shared" ref="H43:K43" si="10">(H37*(1-H40))/1000</f>
        <v>0.12167888127885505</v>
      </c>
      <c r="I43" s="49">
        <f t="shared" si="10"/>
        <v>0</v>
      </c>
      <c r="J43" s="49">
        <f t="shared" si="10"/>
        <v>0</v>
      </c>
      <c r="K43" s="49">
        <f t="shared" si="10"/>
        <v>0</v>
      </c>
      <c r="L43" s="51"/>
      <c r="M43" s="67"/>
    </row>
    <row r="44" spans="2:13" x14ac:dyDescent="0.25">
      <c r="B44" s="45">
        <v>11</v>
      </c>
      <c r="C44" s="46" t="s">
        <v>183</v>
      </c>
      <c r="D44" s="47" t="s">
        <v>158</v>
      </c>
      <c r="E44" s="47">
        <v>3</v>
      </c>
      <c r="F44" s="48"/>
      <c r="G44" s="49">
        <f>SUM(G42:G43)</f>
        <v>0</v>
      </c>
      <c r="H44" s="49">
        <f t="shared" ref="H44:K44" si="11">SUM(H42:H43)</f>
        <v>0.15380210593647278</v>
      </c>
      <c r="I44" s="49">
        <f t="shared" si="11"/>
        <v>0</v>
      </c>
      <c r="J44" s="49">
        <f t="shared" si="11"/>
        <v>0</v>
      </c>
      <c r="K44" s="49">
        <f t="shared" si="11"/>
        <v>0</v>
      </c>
      <c r="L44" s="51"/>
      <c r="M44" s="67"/>
    </row>
    <row r="45" spans="2:13" x14ac:dyDescent="0.25">
      <c r="B45" s="79" t="s">
        <v>165</v>
      </c>
      <c r="C45" s="80"/>
      <c r="M45" s="67"/>
    </row>
    <row r="46" spans="2:13" x14ac:dyDescent="0.25">
      <c r="M46" s="67"/>
    </row>
    <row r="47" spans="2:13" x14ac:dyDescent="0.25">
      <c r="B47" s="54"/>
      <c r="C47" s="18"/>
      <c r="D47" s="19"/>
      <c r="E47" s="19"/>
      <c r="F47" s="18"/>
      <c r="G47" s="94" t="s">
        <v>144</v>
      </c>
      <c r="H47" s="94"/>
      <c r="I47" s="94"/>
      <c r="J47" s="94"/>
      <c r="K47" s="94"/>
      <c r="L47" s="94"/>
    </row>
    <row r="48" spans="2:13" x14ac:dyDescent="0.25">
      <c r="B48" s="20"/>
      <c r="C48" s="19"/>
      <c r="D48" s="19"/>
      <c r="E48" s="43"/>
      <c r="F48" s="42"/>
      <c r="G48" s="21">
        <v>1</v>
      </c>
      <c r="H48" s="21">
        <v>2</v>
      </c>
      <c r="I48" s="21">
        <v>3</v>
      </c>
      <c r="J48" s="21">
        <v>4</v>
      </c>
      <c r="K48" s="21">
        <v>5</v>
      </c>
      <c r="L48" s="21">
        <v>6</v>
      </c>
    </row>
    <row r="49" spans="2:12" x14ac:dyDescent="0.25">
      <c r="B49" s="22"/>
      <c r="C49" s="23"/>
      <c r="D49" s="24"/>
      <c r="E49" s="24"/>
      <c r="F49" s="26"/>
      <c r="G49" s="25" t="s">
        <v>145</v>
      </c>
      <c r="H49" s="25" t="s">
        <v>145</v>
      </c>
      <c r="I49" s="25" t="s">
        <v>145</v>
      </c>
      <c r="J49" s="25" t="s">
        <v>145</v>
      </c>
      <c r="K49" s="25" t="s">
        <v>145</v>
      </c>
      <c r="L49" s="25"/>
    </row>
    <row r="50" spans="2:12" x14ac:dyDescent="0.25">
      <c r="B50" s="27"/>
      <c r="C50" s="28" t="s">
        <v>146</v>
      </c>
      <c r="D50" s="25" t="s">
        <v>147</v>
      </c>
      <c r="E50" s="25" t="s">
        <v>148</v>
      </c>
      <c r="F50" s="26"/>
      <c r="G50" s="25" t="s">
        <v>149</v>
      </c>
      <c r="H50" s="25" t="s">
        <v>150</v>
      </c>
      <c r="I50" s="25" t="s">
        <v>150</v>
      </c>
      <c r="J50" s="25" t="s">
        <v>149</v>
      </c>
      <c r="K50" s="25" t="s">
        <v>149</v>
      </c>
      <c r="L50" s="25" t="s">
        <v>164</v>
      </c>
    </row>
    <row r="51" spans="2:12" x14ac:dyDescent="0.25">
      <c r="B51" s="29"/>
      <c r="C51" s="30"/>
      <c r="D51" s="31"/>
      <c r="E51" s="31"/>
      <c r="F51" s="33"/>
      <c r="G51" s="32" t="s">
        <v>151</v>
      </c>
      <c r="H51" s="32" t="s">
        <v>152</v>
      </c>
      <c r="I51" s="32" t="s">
        <v>153</v>
      </c>
      <c r="J51" s="32" t="s">
        <v>154</v>
      </c>
      <c r="K51" s="32" t="s">
        <v>155</v>
      </c>
      <c r="L51" s="32"/>
    </row>
    <row r="52" spans="2:12" x14ac:dyDescent="0.25">
      <c r="B52" s="18"/>
      <c r="C52" s="18"/>
      <c r="D52" s="19"/>
      <c r="E52" s="19"/>
      <c r="F52" s="20"/>
      <c r="G52" s="20"/>
      <c r="H52" s="20"/>
      <c r="I52" s="20"/>
      <c r="J52" s="20"/>
      <c r="K52" s="20"/>
      <c r="L52" s="20"/>
    </row>
    <row r="53" spans="2:12" x14ac:dyDescent="0.25">
      <c r="B53" s="34" t="s">
        <v>156</v>
      </c>
      <c r="C53" s="35" t="s">
        <v>157</v>
      </c>
      <c r="D53" s="36"/>
      <c r="E53" s="18"/>
      <c r="F53" s="20"/>
      <c r="G53" s="20"/>
      <c r="H53" s="20"/>
      <c r="I53" s="20"/>
      <c r="J53" s="20"/>
      <c r="K53" s="20"/>
      <c r="L53" s="20"/>
    </row>
    <row r="54" spans="2:12" x14ac:dyDescent="0.25">
      <c r="B54" s="45">
        <v>1</v>
      </c>
      <c r="C54" s="46" t="s">
        <v>180</v>
      </c>
      <c r="D54" s="47" t="s">
        <v>158</v>
      </c>
      <c r="E54" s="47">
        <v>3</v>
      </c>
      <c r="F54" s="48"/>
      <c r="G54" s="49">
        <f>G42/(RPI!$Q$10/RPI!$N$10)</f>
        <v>0</v>
      </c>
      <c r="H54" s="49">
        <f>H42/(RPI!$Q$10/RPI!$N$10)</f>
        <v>2.941905983200277E-2</v>
      </c>
      <c r="I54" s="49">
        <f>I42/(RPI!$Q$10/RPI!$N$10)</f>
        <v>0</v>
      </c>
      <c r="J54" s="49">
        <f>J42/(RPI!$Q$10/RPI!$N$10)</f>
        <v>0</v>
      </c>
      <c r="K54" s="49">
        <f>K42/(RPI!$Q$10/RPI!$N$10)</f>
        <v>0</v>
      </c>
      <c r="L54" s="51"/>
    </row>
    <row r="55" spans="2:12" x14ac:dyDescent="0.25">
      <c r="B55" s="45">
        <v>2</v>
      </c>
      <c r="C55" s="46" t="s">
        <v>181</v>
      </c>
      <c r="D55" s="47" t="s">
        <v>158</v>
      </c>
      <c r="E55" s="47">
        <v>3</v>
      </c>
      <c r="F55" s="48"/>
      <c r="G55" s="49">
        <f>G43/(RPI!$Q$10/RPI!$N$10)</f>
        <v>0</v>
      </c>
      <c r="H55" s="49">
        <f>H43/(RPI!$Q$10/RPI!$N$10)</f>
        <v>0.11143583269698021</v>
      </c>
      <c r="I55" s="49">
        <f>I43/(RPI!$Q$10/RPI!$N$10)</f>
        <v>0</v>
      </c>
      <c r="J55" s="49">
        <f>J43/(RPI!$Q$10/RPI!$N$10)</f>
        <v>0</v>
      </c>
      <c r="K55" s="49">
        <f>K43/(RPI!$Q$10/RPI!$N$10)</f>
        <v>0</v>
      </c>
      <c r="L55" s="51"/>
    </row>
    <row r="56" spans="2:12" x14ac:dyDescent="0.25">
      <c r="B56" s="45">
        <v>3</v>
      </c>
      <c r="C56" s="46" t="s">
        <v>183</v>
      </c>
      <c r="D56" s="47" t="s">
        <v>158</v>
      </c>
      <c r="E56" s="47">
        <v>3</v>
      </c>
      <c r="F56" s="48"/>
      <c r="G56" s="49">
        <f>G44/(RPI!$Q$10/RPI!$N$10)</f>
        <v>0</v>
      </c>
      <c r="H56" s="49">
        <f>H44/(RPI!$Q$10/RPI!$N$10)</f>
        <v>0.14085489252898298</v>
      </c>
      <c r="I56" s="49">
        <f>I44/(RPI!$Q$10/RPI!$N$10)</f>
        <v>0</v>
      </c>
      <c r="J56" s="49">
        <f>J44/(RPI!$Q$10/RPI!$N$10)</f>
        <v>0</v>
      </c>
      <c r="K56" s="49">
        <f>K44/(RPI!$Q$10/RPI!$N$10)</f>
        <v>0</v>
      </c>
      <c r="L56" s="51"/>
    </row>
    <row r="57" spans="2:12" x14ac:dyDescent="0.25">
      <c r="B57" s="79" t="s">
        <v>172</v>
      </c>
      <c r="C57" s="80"/>
    </row>
    <row r="59" spans="2:12" s="65" customFormat="1" x14ac:dyDescent="0.25"/>
    <row r="60" spans="2:12" x14ac:dyDescent="0.25">
      <c r="H60" s="78"/>
    </row>
  </sheetData>
  <mergeCells count="3">
    <mergeCell ref="G47:L47"/>
    <mergeCell ref="G3:L3"/>
    <mergeCell ref="G25:L2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2:L42"/>
  <sheetViews>
    <sheetView showGridLines="0" zoomScale="85" zoomScaleNormal="85" workbookViewId="0"/>
  </sheetViews>
  <sheetFormatPr defaultColWidth="9.109375" defaultRowHeight="13.2" x14ac:dyDescent="0.25"/>
  <cols>
    <col min="1" max="1" width="3.33203125" style="83" customWidth="1"/>
    <col min="2" max="2" width="9.109375" style="83"/>
    <col min="3" max="3" width="38" style="83" bestFit="1" customWidth="1"/>
    <col min="4" max="4" width="9.109375" style="83"/>
    <col min="5" max="5" width="8.109375" style="83" customWidth="1"/>
    <col min="6" max="6" width="2.6640625" style="83" customWidth="1"/>
    <col min="7" max="11" width="16" style="83" customWidth="1"/>
    <col min="12" max="12" width="14.44140625" style="83" customWidth="1"/>
    <col min="13" max="16384" width="9.109375" style="83"/>
  </cols>
  <sheetData>
    <row r="2" spans="2:12" x14ac:dyDescent="0.25">
      <c r="B2" s="44" t="s">
        <v>196</v>
      </c>
    </row>
    <row r="3" spans="2:12" x14ac:dyDescent="0.25">
      <c r="B3" s="54"/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2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2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2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2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2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</row>
    <row r="9" spans="2:12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</row>
    <row r="10" spans="2:12" x14ac:dyDescent="0.25">
      <c r="B10" s="37">
        <v>1</v>
      </c>
      <c r="C10" s="38" t="s">
        <v>160</v>
      </c>
      <c r="D10" s="39" t="s">
        <v>159</v>
      </c>
      <c r="E10" s="39">
        <v>0</v>
      </c>
      <c r="F10" s="40"/>
      <c r="G10" s="56"/>
      <c r="H10" s="56"/>
      <c r="I10" s="56">
        <v>83</v>
      </c>
      <c r="J10" s="56"/>
      <c r="K10" s="56"/>
      <c r="L10" s="57">
        <f>SUM(G10:K10)</f>
        <v>83</v>
      </c>
    </row>
    <row r="11" spans="2:12" x14ac:dyDescent="0.25">
      <c r="B11" s="37">
        <f>B10+1</f>
        <v>2</v>
      </c>
      <c r="C11" s="38" t="s">
        <v>161</v>
      </c>
      <c r="D11" s="39" t="s">
        <v>159</v>
      </c>
      <c r="E11" s="39">
        <v>0</v>
      </c>
      <c r="F11" s="40"/>
      <c r="G11" s="56"/>
      <c r="H11" s="56"/>
      <c r="I11" s="56">
        <v>23</v>
      </c>
      <c r="J11" s="56"/>
      <c r="K11" s="56"/>
      <c r="L11" s="57">
        <f t="shared" ref="L11:L14" si="0">SUM(G11:K11)</f>
        <v>23</v>
      </c>
    </row>
    <row r="12" spans="2:12" x14ac:dyDescent="0.25">
      <c r="B12" s="37">
        <f>B11+1</f>
        <v>3</v>
      </c>
      <c r="C12" s="41" t="s">
        <v>162</v>
      </c>
      <c r="D12" s="39" t="s">
        <v>159</v>
      </c>
      <c r="E12" s="39">
        <v>0</v>
      </c>
      <c r="F12" s="40"/>
      <c r="G12" s="56"/>
      <c r="H12" s="56"/>
      <c r="I12" s="56"/>
      <c r="J12" s="56"/>
      <c r="K12" s="56"/>
      <c r="L12" s="57">
        <f t="shared" si="0"/>
        <v>0</v>
      </c>
    </row>
    <row r="13" spans="2:12" x14ac:dyDescent="0.25">
      <c r="B13" s="37">
        <f>B12+1</f>
        <v>4</v>
      </c>
      <c r="C13" s="41" t="s">
        <v>163</v>
      </c>
      <c r="D13" s="39" t="s">
        <v>159</v>
      </c>
      <c r="E13" s="39">
        <v>0</v>
      </c>
      <c r="F13" s="40"/>
      <c r="G13" s="56"/>
      <c r="H13" s="56"/>
      <c r="I13" s="56">
        <v>44</v>
      </c>
      <c r="J13" s="56"/>
      <c r="K13" s="56"/>
      <c r="L13" s="57">
        <f t="shared" si="0"/>
        <v>44</v>
      </c>
    </row>
    <row r="14" spans="2:12" s="84" customFormat="1" x14ac:dyDescent="0.25">
      <c r="B14" s="45">
        <f>B13+1</f>
        <v>5</v>
      </c>
      <c r="C14" s="46" t="s">
        <v>164</v>
      </c>
      <c r="D14" s="47" t="s">
        <v>159</v>
      </c>
      <c r="E14" s="47">
        <v>0</v>
      </c>
      <c r="F14" s="48"/>
      <c r="G14" s="57"/>
      <c r="H14" s="57">
        <f>SUM(H10:H13)</f>
        <v>0</v>
      </c>
      <c r="I14" s="57">
        <f t="shared" ref="I14:K14" si="1">SUM(I10:I13)</f>
        <v>150</v>
      </c>
      <c r="J14" s="57">
        <f t="shared" si="1"/>
        <v>0</v>
      </c>
      <c r="K14" s="57">
        <f t="shared" si="1"/>
        <v>0</v>
      </c>
      <c r="L14" s="57">
        <f t="shared" si="0"/>
        <v>150</v>
      </c>
    </row>
    <row r="15" spans="2:12" x14ac:dyDescent="0.25">
      <c r="B15" s="45"/>
      <c r="C15" s="46"/>
      <c r="D15" s="47"/>
      <c r="E15" s="47"/>
      <c r="F15" s="48"/>
      <c r="G15" s="51"/>
      <c r="H15" s="51"/>
      <c r="I15" s="51"/>
      <c r="J15" s="51"/>
      <c r="K15" s="51"/>
      <c r="L15" s="52"/>
    </row>
    <row r="16" spans="2:12" x14ac:dyDescent="0.25">
      <c r="B16" s="45">
        <v>6</v>
      </c>
      <c r="C16" s="46" t="s">
        <v>164</v>
      </c>
      <c r="D16" s="47" t="s">
        <v>158</v>
      </c>
      <c r="E16" s="47">
        <v>3</v>
      </c>
      <c r="F16" s="48"/>
      <c r="G16" s="50"/>
      <c r="H16" s="49">
        <f>H14/1000</f>
        <v>0</v>
      </c>
      <c r="I16" s="49">
        <f t="shared" ref="I16:L16" si="2">I14/1000</f>
        <v>0.15</v>
      </c>
      <c r="J16" s="49">
        <f t="shared" si="2"/>
        <v>0</v>
      </c>
      <c r="K16" s="49">
        <f t="shared" si="2"/>
        <v>0</v>
      </c>
      <c r="L16" s="49">
        <f t="shared" si="2"/>
        <v>0.15</v>
      </c>
    </row>
    <row r="17" spans="2:12" x14ac:dyDescent="0.25">
      <c r="B17" s="55" t="s">
        <v>197</v>
      </c>
    </row>
    <row r="20" spans="2:12" s="92" customFormat="1" ht="13.8" x14ac:dyDescent="0.25">
      <c r="B20" s="90" t="s">
        <v>171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2:12" ht="13.8" x14ac:dyDescent="0.2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 x14ac:dyDescent="0.25">
      <c r="B22" s="54"/>
      <c r="C22" s="18"/>
      <c r="D22" s="19"/>
      <c r="E22" s="19"/>
      <c r="F22" s="18"/>
      <c r="G22" s="94" t="s">
        <v>144</v>
      </c>
      <c r="H22" s="94"/>
      <c r="I22" s="94"/>
      <c r="J22" s="94"/>
      <c r="K22" s="94"/>
      <c r="L22" s="94"/>
    </row>
    <row r="23" spans="2:12" x14ac:dyDescent="0.25">
      <c r="B23" s="20"/>
      <c r="C23" s="19"/>
      <c r="D23" s="19"/>
      <c r="E23" s="43"/>
      <c r="F23" s="42"/>
      <c r="G23" s="21">
        <v>1</v>
      </c>
      <c r="H23" s="21">
        <v>2</v>
      </c>
      <c r="I23" s="21">
        <v>3</v>
      </c>
      <c r="J23" s="21">
        <v>4</v>
      </c>
      <c r="K23" s="21">
        <v>5</v>
      </c>
      <c r="L23" s="21">
        <v>6</v>
      </c>
    </row>
    <row r="24" spans="2:12" x14ac:dyDescent="0.25">
      <c r="B24" s="22"/>
      <c r="C24" s="23"/>
      <c r="D24" s="24"/>
      <c r="E24" s="24"/>
      <c r="F24" s="26"/>
      <c r="G24" s="25" t="s">
        <v>145</v>
      </c>
      <c r="H24" s="25" t="s">
        <v>145</v>
      </c>
      <c r="I24" s="25" t="s">
        <v>145</v>
      </c>
      <c r="J24" s="25" t="s">
        <v>145</v>
      </c>
      <c r="K24" s="25" t="s">
        <v>145</v>
      </c>
      <c r="L24" s="25"/>
    </row>
    <row r="25" spans="2:12" x14ac:dyDescent="0.25">
      <c r="B25" s="27"/>
      <c r="C25" s="28" t="s">
        <v>146</v>
      </c>
      <c r="D25" s="25" t="s">
        <v>147</v>
      </c>
      <c r="E25" s="25" t="s">
        <v>148</v>
      </c>
      <c r="F25" s="26"/>
      <c r="G25" s="25" t="s">
        <v>149</v>
      </c>
      <c r="H25" s="25" t="s">
        <v>150</v>
      </c>
      <c r="I25" s="25" t="s">
        <v>150</v>
      </c>
      <c r="J25" s="25" t="s">
        <v>149</v>
      </c>
      <c r="K25" s="25" t="s">
        <v>149</v>
      </c>
      <c r="L25" s="25" t="s">
        <v>164</v>
      </c>
    </row>
    <row r="26" spans="2:12" x14ac:dyDescent="0.25">
      <c r="B26" s="29"/>
      <c r="C26" s="30"/>
      <c r="D26" s="31"/>
      <c r="E26" s="31"/>
      <c r="F26" s="33"/>
      <c r="G26" s="32" t="s">
        <v>151</v>
      </c>
      <c r="H26" s="32" t="s">
        <v>152</v>
      </c>
      <c r="I26" s="32" t="s">
        <v>153</v>
      </c>
      <c r="J26" s="32" t="s">
        <v>154</v>
      </c>
      <c r="K26" s="32" t="s">
        <v>155</v>
      </c>
      <c r="L26" s="32"/>
    </row>
    <row r="27" spans="2:12" x14ac:dyDescent="0.25">
      <c r="B27" s="18"/>
      <c r="C27" s="18"/>
      <c r="D27" s="19"/>
      <c r="E27" s="19"/>
      <c r="F27" s="20"/>
      <c r="G27" s="20"/>
      <c r="H27" s="20"/>
      <c r="I27" s="20"/>
      <c r="J27" s="20"/>
      <c r="K27" s="20"/>
      <c r="L27" s="20"/>
    </row>
    <row r="28" spans="2:12" x14ac:dyDescent="0.25">
      <c r="B28" s="34" t="s">
        <v>156</v>
      </c>
      <c r="C28" s="35" t="s">
        <v>157</v>
      </c>
      <c r="D28" s="36"/>
      <c r="E28" s="18"/>
      <c r="F28" s="20"/>
      <c r="G28" s="20"/>
      <c r="H28" s="20"/>
      <c r="I28" s="20"/>
      <c r="J28" s="20"/>
      <c r="K28" s="20"/>
      <c r="L28" s="20"/>
    </row>
    <row r="29" spans="2:12" x14ac:dyDescent="0.25">
      <c r="B29" s="37">
        <v>1</v>
      </c>
      <c r="C29" s="38" t="s">
        <v>160</v>
      </c>
      <c r="D29" s="39" t="s">
        <v>159</v>
      </c>
      <c r="E29" s="39">
        <v>0</v>
      </c>
      <c r="F29" s="40"/>
      <c r="G29" s="58"/>
      <c r="H29" s="58"/>
      <c r="I29" s="58">
        <f>I10</f>
        <v>83</v>
      </c>
      <c r="J29" s="58"/>
      <c r="K29" s="58"/>
      <c r="L29" s="59">
        <f t="shared" ref="L29:L34" si="3">SUM(G29:K29)</f>
        <v>83</v>
      </c>
    </row>
    <row r="30" spans="2:12" x14ac:dyDescent="0.25">
      <c r="B30" s="37">
        <f>B29+1</f>
        <v>2</v>
      </c>
      <c r="C30" s="38" t="s">
        <v>161</v>
      </c>
      <c r="D30" s="39" t="s">
        <v>159</v>
      </c>
      <c r="E30" s="39">
        <v>0</v>
      </c>
      <c r="F30" s="40"/>
      <c r="G30" s="58"/>
      <c r="H30" s="58"/>
      <c r="I30" s="58">
        <f>I11</f>
        <v>23</v>
      </c>
      <c r="J30" s="58"/>
      <c r="K30" s="58"/>
      <c r="L30" s="59">
        <f t="shared" si="3"/>
        <v>23</v>
      </c>
    </row>
    <row r="31" spans="2:12" x14ac:dyDescent="0.25">
      <c r="B31" s="37">
        <f t="shared" ref="B31:B34" si="4">B30+1</f>
        <v>3</v>
      </c>
      <c r="C31" s="71" t="s">
        <v>178</v>
      </c>
      <c r="D31" s="39" t="s">
        <v>159</v>
      </c>
      <c r="E31" s="39">
        <v>0</v>
      </c>
      <c r="F31" s="40"/>
      <c r="G31" s="59">
        <f>SUM(G29:G30)</f>
        <v>0</v>
      </c>
      <c r="H31" s="59">
        <f t="shared" ref="H31:K31" si="5">SUM(H29:H30)</f>
        <v>0</v>
      </c>
      <c r="I31" s="59">
        <f t="shared" si="5"/>
        <v>106</v>
      </c>
      <c r="J31" s="59">
        <f t="shared" si="5"/>
        <v>0</v>
      </c>
      <c r="K31" s="59">
        <f t="shared" si="5"/>
        <v>0</v>
      </c>
      <c r="L31" s="59">
        <f>SUM(G31:K31)</f>
        <v>106</v>
      </c>
    </row>
    <row r="32" spans="2:12" x14ac:dyDescent="0.25">
      <c r="B32" s="37">
        <f t="shared" si="4"/>
        <v>4</v>
      </c>
      <c r="C32" s="41" t="s">
        <v>162</v>
      </c>
      <c r="D32" s="39" t="s">
        <v>159</v>
      </c>
      <c r="E32" s="39">
        <v>0</v>
      </c>
      <c r="F32" s="40"/>
      <c r="G32" s="58"/>
      <c r="H32" s="58"/>
      <c r="I32" s="58">
        <f>I12</f>
        <v>0</v>
      </c>
      <c r="J32" s="58"/>
      <c r="K32" s="58"/>
      <c r="L32" s="59">
        <f t="shared" si="3"/>
        <v>0</v>
      </c>
    </row>
    <row r="33" spans="2:12" x14ac:dyDescent="0.25">
      <c r="B33" s="37">
        <f t="shared" si="4"/>
        <v>5</v>
      </c>
      <c r="C33" s="41" t="s">
        <v>163</v>
      </c>
      <c r="D33" s="39" t="s">
        <v>159</v>
      </c>
      <c r="E33" s="39">
        <v>0</v>
      </c>
      <c r="F33" s="40"/>
      <c r="G33" s="58"/>
      <c r="H33" s="58"/>
      <c r="I33" s="58">
        <f>I13</f>
        <v>44</v>
      </c>
      <c r="J33" s="58"/>
      <c r="K33" s="58"/>
      <c r="L33" s="59">
        <f t="shared" si="3"/>
        <v>44</v>
      </c>
    </row>
    <row r="34" spans="2:12" x14ac:dyDescent="0.25">
      <c r="B34" s="37">
        <f t="shared" si="4"/>
        <v>6</v>
      </c>
      <c r="C34" s="46" t="s">
        <v>179</v>
      </c>
      <c r="D34" s="47" t="s">
        <v>159</v>
      </c>
      <c r="E34" s="47">
        <v>0</v>
      </c>
      <c r="F34" s="48"/>
      <c r="G34" s="59">
        <f>SUM(G32:G33)</f>
        <v>0</v>
      </c>
      <c r="H34" s="59">
        <f t="shared" ref="H34:K34" si="6">SUM(H32:H33)</f>
        <v>0</v>
      </c>
      <c r="I34" s="59">
        <f t="shared" si="6"/>
        <v>44</v>
      </c>
      <c r="J34" s="59">
        <f t="shared" si="6"/>
        <v>0</v>
      </c>
      <c r="K34" s="59">
        <f t="shared" si="6"/>
        <v>0</v>
      </c>
      <c r="L34" s="59">
        <f t="shared" si="3"/>
        <v>44</v>
      </c>
    </row>
    <row r="35" spans="2:12" x14ac:dyDescent="0.25">
      <c r="B35" s="72"/>
      <c r="C35" s="76"/>
      <c r="D35" s="72"/>
      <c r="E35" s="72"/>
      <c r="F35" s="48"/>
      <c r="G35" s="77"/>
      <c r="H35" s="77"/>
      <c r="I35" s="77"/>
      <c r="J35" s="77"/>
      <c r="K35" s="77"/>
      <c r="L35" s="77"/>
    </row>
    <row r="36" spans="2:12" x14ac:dyDescent="0.25">
      <c r="B36" s="45">
        <f>B34+1</f>
        <v>7</v>
      </c>
      <c r="C36" s="46" t="s">
        <v>182</v>
      </c>
      <c r="D36" s="47" t="s">
        <v>159</v>
      </c>
      <c r="E36" s="47">
        <v>0</v>
      </c>
      <c r="F36" s="48"/>
      <c r="G36" s="59">
        <f>G31+G34</f>
        <v>0</v>
      </c>
      <c r="H36" s="59">
        <f t="shared" ref="H36:L36" si="7">H31+H34</f>
        <v>0</v>
      </c>
      <c r="I36" s="59">
        <f t="shared" si="7"/>
        <v>150</v>
      </c>
      <c r="J36" s="59">
        <f t="shared" si="7"/>
        <v>0</v>
      </c>
      <c r="K36" s="59">
        <f t="shared" si="7"/>
        <v>0</v>
      </c>
      <c r="L36" s="59">
        <f t="shared" si="7"/>
        <v>150</v>
      </c>
    </row>
    <row r="37" spans="2:12" x14ac:dyDescent="0.25">
      <c r="B37" s="45">
        <v>8</v>
      </c>
      <c r="C37" s="41" t="s">
        <v>174</v>
      </c>
      <c r="D37" s="39" t="s">
        <v>173</v>
      </c>
      <c r="E37" s="39">
        <v>1</v>
      </c>
      <c r="F37" s="48"/>
      <c r="G37" s="69">
        <v>1.8021830273879269E-2</v>
      </c>
      <c r="H37" s="69">
        <v>2.6568949769159578E-2</v>
      </c>
      <c r="I37" s="69">
        <v>3.3599830165871869E-2</v>
      </c>
      <c r="J37" s="69">
        <v>4.0453978545998859E-2</v>
      </c>
      <c r="K37" s="69">
        <v>4.7415205633293489E-2</v>
      </c>
      <c r="L37" s="68"/>
    </row>
    <row r="38" spans="2:12" x14ac:dyDescent="0.25">
      <c r="B38" s="72"/>
      <c r="C38" s="73"/>
      <c r="D38" s="81"/>
      <c r="E38" s="81"/>
      <c r="F38" s="48"/>
      <c r="G38" s="74"/>
      <c r="H38" s="74"/>
      <c r="I38" s="74"/>
      <c r="J38" s="74"/>
      <c r="K38" s="74"/>
      <c r="L38" s="75"/>
    </row>
    <row r="39" spans="2:12" x14ac:dyDescent="0.25">
      <c r="B39" s="45">
        <v>9</v>
      </c>
      <c r="C39" s="46" t="s">
        <v>180</v>
      </c>
      <c r="D39" s="47" t="s">
        <v>158</v>
      </c>
      <c r="E39" s="47">
        <v>3</v>
      </c>
      <c r="F39" s="48"/>
      <c r="G39" s="49">
        <f>(G31*(1-G37))/1000</f>
        <v>0</v>
      </c>
      <c r="H39" s="49">
        <f t="shared" ref="H39:K39" si="8">(H31*(1-H37))/1000</f>
        <v>0</v>
      </c>
      <c r="I39" s="49">
        <f t="shared" si="8"/>
        <v>0.10243841800241758</v>
      </c>
      <c r="J39" s="49">
        <f t="shared" si="8"/>
        <v>0</v>
      </c>
      <c r="K39" s="49">
        <f t="shared" si="8"/>
        <v>0</v>
      </c>
      <c r="L39" s="50"/>
    </row>
    <row r="40" spans="2:12" x14ac:dyDescent="0.25">
      <c r="B40" s="45">
        <v>10</v>
      </c>
      <c r="C40" s="46" t="s">
        <v>181</v>
      </c>
      <c r="D40" s="47" t="s">
        <v>158</v>
      </c>
      <c r="E40" s="47">
        <v>3</v>
      </c>
      <c r="F40" s="48"/>
      <c r="G40" s="49">
        <f>(G34*(1-G37))/1000</f>
        <v>0</v>
      </c>
      <c r="H40" s="49">
        <f t="shared" ref="H40:K40" si="9">(H34*(1-H37))/1000</f>
        <v>0</v>
      </c>
      <c r="I40" s="49">
        <f t="shared" si="9"/>
        <v>4.2521607472701638E-2</v>
      </c>
      <c r="J40" s="49">
        <f t="shared" si="9"/>
        <v>0</v>
      </c>
      <c r="K40" s="49">
        <f t="shared" si="9"/>
        <v>0</v>
      </c>
      <c r="L40" s="50"/>
    </row>
    <row r="41" spans="2:12" x14ac:dyDescent="0.25">
      <c r="B41" s="45">
        <v>11</v>
      </c>
      <c r="C41" s="46" t="s">
        <v>183</v>
      </c>
      <c r="D41" s="47" t="s">
        <v>158</v>
      </c>
      <c r="E41" s="47">
        <v>3</v>
      </c>
      <c r="F41" s="48"/>
      <c r="G41" s="49">
        <f>SUM(G39:G40)</f>
        <v>0</v>
      </c>
      <c r="H41" s="49">
        <f t="shared" ref="H41:K41" si="10">SUM(H39:H40)</f>
        <v>0</v>
      </c>
      <c r="I41" s="49">
        <f t="shared" si="10"/>
        <v>0.14496002547511921</v>
      </c>
      <c r="J41" s="49">
        <f t="shared" si="10"/>
        <v>0</v>
      </c>
      <c r="K41" s="49">
        <f t="shared" si="10"/>
        <v>0</v>
      </c>
      <c r="L41" s="50"/>
    </row>
    <row r="42" spans="2:12" x14ac:dyDescent="0.25">
      <c r="B42" s="55" t="s">
        <v>197</v>
      </c>
    </row>
  </sheetData>
  <mergeCells count="2">
    <mergeCell ref="G3:L3"/>
    <mergeCell ref="G22:L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B2:L34"/>
  <sheetViews>
    <sheetView showGridLines="0" zoomScale="85" zoomScaleNormal="85" workbookViewId="0"/>
  </sheetViews>
  <sheetFormatPr defaultColWidth="9.109375" defaultRowHeight="13.2" x14ac:dyDescent="0.25"/>
  <cols>
    <col min="1" max="1" width="3.33203125" style="83" customWidth="1"/>
    <col min="2" max="2" width="9.109375" style="83"/>
    <col min="3" max="3" width="38" style="83" bestFit="1" customWidth="1"/>
    <col min="4" max="4" width="9.109375" style="83"/>
    <col min="5" max="5" width="8.109375" style="83" customWidth="1"/>
    <col min="6" max="6" width="2.6640625" style="83" customWidth="1"/>
    <col min="7" max="11" width="16" style="83" customWidth="1"/>
    <col min="12" max="12" width="14.44140625" style="83" customWidth="1"/>
    <col min="13" max="16384" width="9.109375" style="83"/>
  </cols>
  <sheetData>
    <row r="2" spans="2:12" x14ac:dyDescent="0.25">
      <c r="B2" s="44" t="s">
        <v>196</v>
      </c>
    </row>
    <row r="3" spans="2:12" x14ac:dyDescent="0.25">
      <c r="B3" s="54"/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2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2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2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2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2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</row>
    <row r="9" spans="2:12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</row>
    <row r="10" spans="2:12" x14ac:dyDescent="0.25">
      <c r="B10" s="37">
        <v>1</v>
      </c>
      <c r="C10" s="41" t="s">
        <v>200</v>
      </c>
      <c r="D10" s="39" t="s">
        <v>159</v>
      </c>
      <c r="E10" s="39">
        <v>0</v>
      </c>
      <c r="F10" s="40"/>
      <c r="G10" s="56"/>
      <c r="H10" s="56"/>
      <c r="I10" s="56"/>
      <c r="J10" s="56">
        <v>988.18949999999995</v>
      </c>
      <c r="K10" s="56"/>
      <c r="L10" s="57">
        <f t="shared" ref="L10:L11" si="0">SUM(G10:K10)</f>
        <v>988.18949999999995</v>
      </c>
    </row>
    <row r="11" spans="2:12" s="84" customFormat="1" x14ac:dyDescent="0.25">
      <c r="B11" s="45">
        <v>2</v>
      </c>
      <c r="C11" s="46" t="s">
        <v>164</v>
      </c>
      <c r="D11" s="47" t="s">
        <v>159</v>
      </c>
      <c r="E11" s="47">
        <v>0</v>
      </c>
      <c r="F11" s="48"/>
      <c r="G11" s="57">
        <f>SUM(G10)</f>
        <v>0</v>
      </c>
      <c r="H11" s="57">
        <f t="shared" ref="H11:K11" si="1">SUM(H10)</f>
        <v>0</v>
      </c>
      <c r="I11" s="57">
        <f t="shared" si="1"/>
        <v>0</v>
      </c>
      <c r="J11" s="57">
        <f t="shared" si="1"/>
        <v>988.18949999999995</v>
      </c>
      <c r="K11" s="57">
        <f t="shared" si="1"/>
        <v>0</v>
      </c>
      <c r="L11" s="57">
        <f t="shared" si="0"/>
        <v>988.18949999999995</v>
      </c>
    </row>
    <row r="12" spans="2:12" x14ac:dyDescent="0.25">
      <c r="B12" s="45"/>
      <c r="C12" s="46"/>
      <c r="D12" s="47"/>
      <c r="E12" s="47"/>
      <c r="F12" s="48"/>
      <c r="G12" s="51"/>
      <c r="H12" s="51"/>
      <c r="I12" s="51"/>
      <c r="J12" s="51"/>
      <c r="K12" s="51"/>
      <c r="L12" s="52"/>
    </row>
    <row r="13" spans="2:12" x14ac:dyDescent="0.25">
      <c r="B13" s="45">
        <v>3</v>
      </c>
      <c r="C13" s="46" t="s">
        <v>164</v>
      </c>
      <c r="D13" s="47" t="s">
        <v>158</v>
      </c>
      <c r="E13" s="47">
        <v>3</v>
      </c>
      <c r="F13" s="48"/>
      <c r="G13" s="50"/>
      <c r="H13" s="49">
        <f>H11/1000</f>
        <v>0</v>
      </c>
      <c r="I13" s="49">
        <f t="shared" ref="I13:L13" si="2">I11/1000</f>
        <v>0</v>
      </c>
      <c r="J13" s="49">
        <f t="shared" si="2"/>
        <v>0.98818949999999994</v>
      </c>
      <c r="K13" s="49">
        <f t="shared" si="2"/>
        <v>0</v>
      </c>
      <c r="L13" s="49">
        <f t="shared" si="2"/>
        <v>0.98818949999999994</v>
      </c>
    </row>
    <row r="14" spans="2:12" x14ac:dyDescent="0.25">
      <c r="B14" s="55" t="s">
        <v>201</v>
      </c>
    </row>
    <row r="17" spans="2:12" s="92" customFormat="1" ht="13.8" x14ac:dyDescent="0.25">
      <c r="B17" s="90" t="s">
        <v>171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spans="2:12" ht="13.8" x14ac:dyDescent="0.25"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 x14ac:dyDescent="0.25">
      <c r="B19" s="54"/>
      <c r="C19" s="18"/>
      <c r="D19" s="19"/>
      <c r="E19" s="19"/>
      <c r="F19" s="18"/>
      <c r="G19" s="94" t="s">
        <v>144</v>
      </c>
      <c r="H19" s="94"/>
      <c r="I19" s="94"/>
      <c r="J19" s="94"/>
      <c r="K19" s="94"/>
      <c r="L19" s="94"/>
    </row>
    <row r="20" spans="2:12" x14ac:dyDescent="0.25">
      <c r="B20" s="20"/>
      <c r="C20" s="19"/>
      <c r="D20" s="19"/>
      <c r="E20" s="43"/>
      <c r="F20" s="42"/>
      <c r="G20" s="21">
        <v>1</v>
      </c>
      <c r="H20" s="21">
        <v>2</v>
      </c>
      <c r="I20" s="21">
        <v>3</v>
      </c>
      <c r="J20" s="21">
        <v>4</v>
      </c>
      <c r="K20" s="21">
        <v>5</v>
      </c>
      <c r="L20" s="21">
        <v>6</v>
      </c>
    </row>
    <row r="21" spans="2:12" x14ac:dyDescent="0.25">
      <c r="B21" s="22"/>
      <c r="C21" s="23"/>
      <c r="D21" s="24"/>
      <c r="E21" s="24"/>
      <c r="F21" s="26"/>
      <c r="G21" s="25" t="s">
        <v>145</v>
      </c>
      <c r="H21" s="25" t="s">
        <v>145</v>
      </c>
      <c r="I21" s="25" t="s">
        <v>145</v>
      </c>
      <c r="J21" s="25" t="s">
        <v>145</v>
      </c>
      <c r="K21" s="25" t="s">
        <v>145</v>
      </c>
      <c r="L21" s="25"/>
    </row>
    <row r="22" spans="2:12" x14ac:dyDescent="0.25">
      <c r="B22" s="27"/>
      <c r="C22" s="28" t="s">
        <v>146</v>
      </c>
      <c r="D22" s="25" t="s">
        <v>147</v>
      </c>
      <c r="E22" s="25" t="s">
        <v>148</v>
      </c>
      <c r="F22" s="26"/>
      <c r="G22" s="25" t="s">
        <v>149</v>
      </c>
      <c r="H22" s="25" t="s">
        <v>150</v>
      </c>
      <c r="I22" s="25" t="s">
        <v>150</v>
      </c>
      <c r="J22" s="25" t="s">
        <v>149</v>
      </c>
      <c r="K22" s="25" t="s">
        <v>149</v>
      </c>
      <c r="L22" s="25" t="s">
        <v>164</v>
      </c>
    </row>
    <row r="23" spans="2:12" x14ac:dyDescent="0.25">
      <c r="B23" s="29"/>
      <c r="C23" s="30"/>
      <c r="D23" s="31"/>
      <c r="E23" s="31"/>
      <c r="F23" s="33"/>
      <c r="G23" s="32" t="s">
        <v>151</v>
      </c>
      <c r="H23" s="32" t="s">
        <v>152</v>
      </c>
      <c r="I23" s="32" t="s">
        <v>153</v>
      </c>
      <c r="J23" s="32" t="s">
        <v>154</v>
      </c>
      <c r="K23" s="32" t="s">
        <v>155</v>
      </c>
      <c r="L23" s="32"/>
    </row>
    <row r="24" spans="2:12" x14ac:dyDescent="0.25">
      <c r="B24" s="18"/>
      <c r="C24" s="18"/>
      <c r="D24" s="19"/>
      <c r="E24" s="19"/>
      <c r="F24" s="20"/>
      <c r="G24" s="20"/>
      <c r="H24" s="20"/>
      <c r="I24" s="20"/>
      <c r="J24" s="20"/>
      <c r="K24" s="20"/>
      <c r="L24" s="20"/>
    </row>
    <row r="25" spans="2:12" x14ac:dyDescent="0.25">
      <c r="B25" s="34" t="s">
        <v>156</v>
      </c>
      <c r="C25" s="35" t="s">
        <v>157</v>
      </c>
      <c r="D25" s="36"/>
      <c r="E25" s="18"/>
      <c r="F25" s="20"/>
      <c r="G25" s="20"/>
      <c r="H25" s="20"/>
      <c r="I25" s="20"/>
      <c r="J25" s="20"/>
      <c r="K25" s="20"/>
      <c r="L25" s="20"/>
    </row>
    <row r="26" spans="2:12" x14ac:dyDescent="0.25">
      <c r="B26" s="37">
        <v>1</v>
      </c>
      <c r="C26" s="38" t="s">
        <v>200</v>
      </c>
      <c r="D26" s="39" t="s">
        <v>159</v>
      </c>
      <c r="E26" s="39">
        <v>0</v>
      </c>
      <c r="F26" s="40"/>
      <c r="G26" s="58">
        <f>G10</f>
        <v>0</v>
      </c>
      <c r="H26" s="58">
        <f t="shared" ref="H26:K26" si="3">H10</f>
        <v>0</v>
      </c>
      <c r="I26" s="58">
        <f t="shared" si="3"/>
        <v>0</v>
      </c>
      <c r="J26" s="58">
        <f t="shared" si="3"/>
        <v>988.18949999999995</v>
      </c>
      <c r="K26" s="58">
        <f t="shared" si="3"/>
        <v>0</v>
      </c>
      <c r="L26" s="59">
        <f t="shared" ref="L26" si="4">SUM(G26:K26)</f>
        <v>988.18949999999995</v>
      </c>
    </row>
    <row r="27" spans="2:12" x14ac:dyDescent="0.25">
      <c r="B27" s="37">
        <v>2</v>
      </c>
      <c r="C27" s="71" t="s">
        <v>178</v>
      </c>
      <c r="D27" s="39" t="s">
        <v>159</v>
      </c>
      <c r="E27" s="39">
        <v>0</v>
      </c>
      <c r="F27" s="40"/>
      <c r="G27" s="59">
        <f>SUM(G26:G26)</f>
        <v>0</v>
      </c>
      <c r="H27" s="59">
        <f>SUM(H26:H26)</f>
        <v>0</v>
      </c>
      <c r="I27" s="59">
        <f>SUM(I26:I26)</f>
        <v>0</v>
      </c>
      <c r="J27" s="59">
        <f>SUM(J26:J26)</f>
        <v>988.18949999999995</v>
      </c>
      <c r="K27" s="59">
        <f>SUM(K26:K26)</f>
        <v>0</v>
      </c>
      <c r="L27" s="59">
        <f>SUM(G27:K27)</f>
        <v>988.18949999999995</v>
      </c>
    </row>
    <row r="28" spans="2:12" x14ac:dyDescent="0.25">
      <c r="B28" s="72"/>
      <c r="C28" s="76"/>
      <c r="D28" s="72"/>
      <c r="E28" s="72"/>
      <c r="F28" s="48"/>
      <c r="G28" s="77"/>
      <c r="H28" s="77"/>
      <c r="I28" s="77"/>
      <c r="J28" s="77"/>
      <c r="K28" s="77"/>
      <c r="L28" s="77"/>
    </row>
    <row r="29" spans="2:12" x14ac:dyDescent="0.25">
      <c r="B29" s="45">
        <v>3</v>
      </c>
      <c r="C29" s="46" t="s">
        <v>182</v>
      </c>
      <c r="D29" s="47" t="s">
        <v>159</v>
      </c>
      <c r="E29" s="47">
        <v>0</v>
      </c>
      <c r="F29" s="48"/>
      <c r="G29" s="59">
        <f>G27</f>
        <v>0</v>
      </c>
      <c r="H29" s="59">
        <f t="shared" ref="H29:K29" si="5">H27</f>
        <v>0</v>
      </c>
      <c r="I29" s="59">
        <f t="shared" si="5"/>
        <v>0</v>
      </c>
      <c r="J29" s="59">
        <f t="shared" si="5"/>
        <v>988.18949999999995</v>
      </c>
      <c r="K29" s="59">
        <f t="shared" si="5"/>
        <v>0</v>
      </c>
      <c r="L29" s="59">
        <f>SUM(G29:K29)</f>
        <v>988.18949999999995</v>
      </c>
    </row>
    <row r="30" spans="2:12" x14ac:dyDescent="0.25">
      <c r="B30" s="45">
        <v>4</v>
      </c>
      <c r="C30" s="41" t="s">
        <v>174</v>
      </c>
      <c r="D30" s="39" t="s">
        <v>173</v>
      </c>
      <c r="E30" s="39">
        <v>1</v>
      </c>
      <c r="F30" s="48"/>
      <c r="G30" s="69">
        <v>1.8021830273879269E-2</v>
      </c>
      <c r="H30" s="69">
        <v>2.6568949769159578E-2</v>
      </c>
      <c r="I30" s="69">
        <v>3.3599830165871869E-2</v>
      </c>
      <c r="J30" s="69">
        <v>4.0453978545998859E-2</v>
      </c>
      <c r="K30" s="69">
        <v>4.7415205633293489E-2</v>
      </c>
      <c r="L30" s="68"/>
    </row>
    <row r="31" spans="2:12" x14ac:dyDescent="0.25">
      <c r="B31" s="72"/>
      <c r="C31" s="73"/>
      <c r="D31" s="82"/>
      <c r="E31" s="82"/>
      <c r="F31" s="48"/>
      <c r="G31" s="74"/>
      <c r="H31" s="74"/>
      <c r="I31" s="74"/>
      <c r="J31" s="74"/>
      <c r="K31" s="74"/>
      <c r="L31" s="75"/>
    </row>
    <row r="32" spans="2:12" x14ac:dyDescent="0.25">
      <c r="B32" s="45">
        <v>5</v>
      </c>
      <c r="C32" s="46" t="s">
        <v>180</v>
      </c>
      <c r="D32" s="47" t="s">
        <v>158</v>
      </c>
      <c r="E32" s="47">
        <v>3</v>
      </c>
      <c r="F32" s="48"/>
      <c r="G32" s="49">
        <f>(G27*(1-G30))/1000</f>
        <v>0</v>
      </c>
      <c r="H32" s="49">
        <f>(H27*(1-H30))/1000</f>
        <v>0</v>
      </c>
      <c r="I32" s="49">
        <f>(I27*(1-I30))/1000</f>
        <v>0</v>
      </c>
      <c r="J32" s="49">
        <f>(J27*(1-J30))/1000</f>
        <v>0.94821330316761865</v>
      </c>
      <c r="K32" s="49">
        <f>(K27*(1-K30))/1000</f>
        <v>0</v>
      </c>
      <c r="L32" s="50"/>
    </row>
    <row r="33" spans="2:12" x14ac:dyDescent="0.25">
      <c r="B33" s="45">
        <v>7</v>
      </c>
      <c r="C33" s="46" t="s">
        <v>183</v>
      </c>
      <c r="D33" s="47" t="s">
        <v>158</v>
      </c>
      <c r="E33" s="47">
        <v>3</v>
      </c>
      <c r="F33" s="48"/>
      <c r="G33" s="49">
        <f>SUM(G32:G32)</f>
        <v>0</v>
      </c>
      <c r="H33" s="49">
        <f>SUM(H32:H32)</f>
        <v>0</v>
      </c>
      <c r="I33" s="49">
        <f>SUM(I32:I32)</f>
        <v>0</v>
      </c>
      <c r="J33" s="49">
        <f>SUM(J32:J32)</f>
        <v>0.94821330316761865</v>
      </c>
      <c r="K33" s="49">
        <f>SUM(K32:K32)</f>
        <v>0</v>
      </c>
      <c r="L33" s="50"/>
    </row>
    <row r="34" spans="2:12" x14ac:dyDescent="0.25">
      <c r="B34" s="55" t="s">
        <v>201</v>
      </c>
    </row>
  </sheetData>
  <mergeCells count="2">
    <mergeCell ref="G3:L3"/>
    <mergeCell ref="G19:L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2:L39"/>
  <sheetViews>
    <sheetView showGridLines="0" zoomScale="85" zoomScaleNormal="85" workbookViewId="0"/>
  </sheetViews>
  <sheetFormatPr defaultColWidth="9.109375" defaultRowHeight="13.2" x14ac:dyDescent="0.25"/>
  <cols>
    <col min="1" max="1" width="3.33203125" style="83" customWidth="1"/>
    <col min="2" max="2" width="9.109375" style="83"/>
    <col min="3" max="3" width="31.109375" style="83" customWidth="1"/>
    <col min="4" max="4" width="9.109375" style="83"/>
    <col min="5" max="5" width="8.109375" style="83" customWidth="1"/>
    <col min="6" max="6" width="2.6640625" style="83" customWidth="1"/>
    <col min="7" max="11" width="16" style="83" customWidth="1"/>
    <col min="12" max="12" width="14.44140625" style="83" customWidth="1"/>
    <col min="13" max="13" width="9.109375" style="83"/>
    <col min="14" max="14" width="22.88671875" style="83" bestFit="1" customWidth="1"/>
    <col min="15" max="16" width="9.88671875" style="83" customWidth="1"/>
    <col min="17" max="17" width="10.33203125" style="83" customWidth="1"/>
    <col min="18" max="18" width="9.109375" style="83"/>
    <col min="19" max="19" width="30.88671875" style="83" customWidth="1"/>
    <col min="20" max="16384" width="9.109375" style="83"/>
  </cols>
  <sheetData>
    <row r="2" spans="2:12" x14ac:dyDescent="0.25">
      <c r="B2" s="44" t="s">
        <v>196</v>
      </c>
    </row>
    <row r="3" spans="2:12" x14ac:dyDescent="0.25">
      <c r="B3" s="89"/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2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2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2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2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2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</row>
    <row r="9" spans="2:12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</row>
    <row r="10" spans="2:12" x14ac:dyDescent="0.25">
      <c r="B10" s="37">
        <v>1</v>
      </c>
      <c r="C10" s="38" t="s">
        <v>161</v>
      </c>
      <c r="D10" s="39" t="s">
        <v>159</v>
      </c>
      <c r="E10" s="39">
        <v>0</v>
      </c>
      <c r="F10" s="40"/>
      <c r="G10" s="56"/>
      <c r="H10" s="56"/>
      <c r="I10" s="56"/>
      <c r="J10" s="56"/>
      <c r="K10" s="58">
        <v>272</v>
      </c>
      <c r="L10" s="59">
        <f t="shared" ref="L10:L11" si="0">SUM(G10:K10)</f>
        <v>272</v>
      </c>
    </row>
    <row r="11" spans="2:12" x14ac:dyDescent="0.25">
      <c r="B11" s="37">
        <v>2</v>
      </c>
      <c r="C11" s="38" t="s">
        <v>216</v>
      </c>
      <c r="D11" s="39" t="s">
        <v>159</v>
      </c>
      <c r="E11" s="39">
        <v>0</v>
      </c>
      <c r="F11" s="40"/>
      <c r="G11" s="56"/>
      <c r="H11" s="56"/>
      <c r="I11" s="56"/>
      <c r="J11" s="56"/>
      <c r="K11" s="58">
        <v>1498</v>
      </c>
      <c r="L11" s="59">
        <f t="shared" si="0"/>
        <v>1498</v>
      </c>
    </row>
    <row r="12" spans="2:12" s="84" customFormat="1" x14ac:dyDescent="0.25">
      <c r="B12" s="45">
        <v>3</v>
      </c>
      <c r="C12" s="46" t="s">
        <v>164</v>
      </c>
      <c r="D12" s="47" t="s">
        <v>159</v>
      </c>
      <c r="E12" s="47">
        <v>0</v>
      </c>
      <c r="F12" s="48"/>
      <c r="G12" s="57">
        <f>SUM(G10:G11)</f>
        <v>0</v>
      </c>
      <c r="H12" s="57">
        <f t="shared" ref="H12:L12" si="1">SUM(H10:H11)</f>
        <v>0</v>
      </c>
      <c r="I12" s="57">
        <f t="shared" si="1"/>
        <v>0</v>
      </c>
      <c r="J12" s="57">
        <f t="shared" si="1"/>
        <v>0</v>
      </c>
      <c r="K12" s="59">
        <f t="shared" si="1"/>
        <v>1770</v>
      </c>
      <c r="L12" s="59">
        <f t="shared" si="1"/>
        <v>1770</v>
      </c>
    </row>
    <row r="13" spans="2:12" x14ac:dyDescent="0.25">
      <c r="B13" s="45"/>
      <c r="C13" s="46"/>
      <c r="D13" s="47"/>
      <c r="E13" s="47"/>
      <c r="F13" s="48"/>
      <c r="G13" s="51"/>
      <c r="H13" s="51"/>
      <c r="I13" s="51"/>
      <c r="J13" s="51"/>
      <c r="K13" s="51"/>
      <c r="L13" s="52"/>
    </row>
    <row r="14" spans="2:12" x14ac:dyDescent="0.25">
      <c r="B14" s="45">
        <v>4</v>
      </c>
      <c r="C14" s="46" t="s">
        <v>164</v>
      </c>
      <c r="D14" s="47" t="s">
        <v>158</v>
      </c>
      <c r="E14" s="47">
        <v>3</v>
      </c>
      <c r="F14" s="48"/>
      <c r="G14" s="49">
        <f>G12/1000</f>
        <v>0</v>
      </c>
      <c r="H14" s="49">
        <f>H12/1000</f>
        <v>0</v>
      </c>
      <c r="I14" s="49">
        <f t="shared" ref="I14:L14" si="2">I12/1000</f>
        <v>0</v>
      </c>
      <c r="J14" s="49">
        <f t="shared" si="2"/>
        <v>0</v>
      </c>
      <c r="K14" s="49">
        <f t="shared" si="2"/>
        <v>1.77</v>
      </c>
      <c r="L14" s="49">
        <f t="shared" si="2"/>
        <v>1.77</v>
      </c>
    </row>
    <row r="15" spans="2:12" x14ac:dyDescent="0.25">
      <c r="B15" s="55" t="s">
        <v>215</v>
      </c>
    </row>
    <row r="18" spans="2:12" s="92" customFormat="1" x14ac:dyDescent="0.25">
      <c r="B18" s="90" t="s">
        <v>171</v>
      </c>
    </row>
    <row r="19" spans="2:12" x14ac:dyDescent="0.25">
      <c r="B19" s="66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2:12" x14ac:dyDescent="0.25">
      <c r="B20" s="54"/>
      <c r="C20" s="18"/>
      <c r="D20" s="19"/>
      <c r="E20" s="19"/>
      <c r="F20" s="18"/>
      <c r="G20" s="94" t="s">
        <v>144</v>
      </c>
      <c r="H20" s="94"/>
      <c r="I20" s="94"/>
      <c r="J20" s="94"/>
      <c r="K20" s="94"/>
      <c r="L20" s="94"/>
    </row>
    <row r="21" spans="2:12" x14ac:dyDescent="0.25">
      <c r="B21" s="20"/>
      <c r="C21" s="19"/>
      <c r="D21" s="19"/>
      <c r="E21" s="43"/>
      <c r="F21" s="42"/>
      <c r="G21" s="21">
        <v>1</v>
      </c>
      <c r="H21" s="21">
        <v>2</v>
      </c>
      <c r="I21" s="21">
        <v>3</v>
      </c>
      <c r="J21" s="21">
        <v>4</v>
      </c>
      <c r="K21" s="21">
        <v>5</v>
      </c>
      <c r="L21" s="21">
        <v>6</v>
      </c>
    </row>
    <row r="22" spans="2:12" x14ac:dyDescent="0.25">
      <c r="B22" s="22"/>
      <c r="C22" s="23"/>
      <c r="D22" s="24"/>
      <c r="E22" s="24"/>
      <c r="F22" s="26"/>
      <c r="G22" s="25" t="s">
        <v>145</v>
      </c>
      <c r="H22" s="25" t="s">
        <v>145</v>
      </c>
      <c r="I22" s="25" t="s">
        <v>145</v>
      </c>
      <c r="J22" s="25" t="s">
        <v>145</v>
      </c>
      <c r="K22" s="25" t="s">
        <v>145</v>
      </c>
      <c r="L22" s="25"/>
    </row>
    <row r="23" spans="2:12" x14ac:dyDescent="0.25">
      <c r="B23" s="27"/>
      <c r="C23" s="28" t="s">
        <v>146</v>
      </c>
      <c r="D23" s="25" t="s">
        <v>147</v>
      </c>
      <c r="E23" s="25" t="s">
        <v>148</v>
      </c>
      <c r="F23" s="26"/>
      <c r="G23" s="25" t="s">
        <v>149</v>
      </c>
      <c r="H23" s="25" t="s">
        <v>150</v>
      </c>
      <c r="I23" s="25" t="s">
        <v>150</v>
      </c>
      <c r="J23" s="25" t="s">
        <v>149</v>
      </c>
      <c r="K23" s="25" t="s">
        <v>149</v>
      </c>
      <c r="L23" s="25" t="s">
        <v>164</v>
      </c>
    </row>
    <row r="24" spans="2:12" x14ac:dyDescent="0.25">
      <c r="B24" s="29"/>
      <c r="C24" s="30"/>
      <c r="D24" s="31"/>
      <c r="E24" s="31"/>
      <c r="F24" s="33"/>
      <c r="G24" s="32" t="s">
        <v>151</v>
      </c>
      <c r="H24" s="32" t="s">
        <v>152</v>
      </c>
      <c r="I24" s="32" t="s">
        <v>153</v>
      </c>
      <c r="J24" s="32" t="s">
        <v>154</v>
      </c>
      <c r="K24" s="32" t="s">
        <v>155</v>
      </c>
      <c r="L24" s="32"/>
    </row>
    <row r="25" spans="2:12" x14ac:dyDescent="0.25">
      <c r="B25" s="18"/>
      <c r="C25" s="18"/>
      <c r="D25" s="19"/>
      <c r="E25" s="19"/>
      <c r="F25" s="20"/>
      <c r="G25" s="20"/>
      <c r="H25" s="20"/>
      <c r="I25" s="20"/>
      <c r="J25" s="20"/>
      <c r="K25" s="20"/>
      <c r="L25" s="20"/>
    </row>
    <row r="26" spans="2:12" x14ac:dyDescent="0.25">
      <c r="B26" s="34" t="s">
        <v>156</v>
      </c>
      <c r="C26" s="35" t="s">
        <v>157</v>
      </c>
      <c r="D26" s="36"/>
      <c r="E26" s="18"/>
      <c r="F26" s="20"/>
      <c r="G26" s="20"/>
      <c r="H26" s="20"/>
      <c r="I26" s="20"/>
      <c r="J26" s="20"/>
      <c r="K26" s="20"/>
      <c r="L26" s="20"/>
    </row>
    <row r="27" spans="2:12" x14ac:dyDescent="0.25">
      <c r="B27" s="37">
        <v>1</v>
      </c>
      <c r="C27" s="38" t="s">
        <v>161</v>
      </c>
      <c r="D27" s="39" t="s">
        <v>159</v>
      </c>
      <c r="E27" s="39">
        <v>0</v>
      </c>
      <c r="F27" s="40"/>
      <c r="G27" s="58">
        <f>G10</f>
        <v>0</v>
      </c>
      <c r="H27" s="58">
        <f t="shared" ref="H27:K27" si="3">H10</f>
        <v>0</v>
      </c>
      <c r="I27" s="58">
        <f t="shared" si="3"/>
        <v>0</v>
      </c>
      <c r="J27" s="58">
        <f t="shared" si="3"/>
        <v>0</v>
      </c>
      <c r="K27" s="58">
        <f t="shared" si="3"/>
        <v>272</v>
      </c>
      <c r="L27" s="59">
        <f t="shared" ref="L27" si="4">SUM(G27:K27)</f>
        <v>272</v>
      </c>
    </row>
    <row r="28" spans="2:12" x14ac:dyDescent="0.25">
      <c r="B28" s="37">
        <v>2</v>
      </c>
      <c r="C28" s="71" t="s">
        <v>178</v>
      </c>
      <c r="D28" s="39" t="s">
        <v>159</v>
      </c>
      <c r="E28" s="39">
        <v>0</v>
      </c>
      <c r="F28" s="40"/>
      <c r="G28" s="59">
        <f>SUM(G27:G27)</f>
        <v>0</v>
      </c>
      <c r="H28" s="59">
        <f>SUM(H27:H27)</f>
        <v>0</v>
      </c>
      <c r="I28" s="59">
        <f>SUM(I27:I27)</f>
        <v>0</v>
      </c>
      <c r="J28" s="59">
        <f>SUM(J27:J27)</f>
        <v>0</v>
      </c>
      <c r="K28" s="59">
        <f>SUM(K27:K27)</f>
        <v>272</v>
      </c>
      <c r="L28" s="59">
        <f>SUM(G28:K28)</f>
        <v>272</v>
      </c>
    </row>
    <row r="29" spans="2:12" x14ac:dyDescent="0.25">
      <c r="B29" s="72"/>
      <c r="C29" s="76"/>
      <c r="D29" s="72"/>
      <c r="E29" s="72"/>
      <c r="F29" s="48"/>
      <c r="G29" s="77"/>
      <c r="H29" s="77"/>
      <c r="I29" s="77"/>
      <c r="J29" s="77"/>
      <c r="K29" s="77"/>
      <c r="L29" s="77"/>
    </row>
    <row r="30" spans="2:12" x14ac:dyDescent="0.25">
      <c r="B30" s="37">
        <v>3</v>
      </c>
      <c r="C30" s="38" t="s">
        <v>216</v>
      </c>
      <c r="D30" s="39" t="s">
        <v>159</v>
      </c>
      <c r="E30" s="39">
        <v>0</v>
      </c>
      <c r="F30" s="48"/>
      <c r="G30" s="58">
        <f>G13</f>
        <v>0</v>
      </c>
      <c r="H30" s="58">
        <f t="shared" ref="H30:J30" si="5">H13</f>
        <v>0</v>
      </c>
      <c r="I30" s="58">
        <f t="shared" si="5"/>
        <v>0</v>
      </c>
      <c r="J30" s="58">
        <f t="shared" si="5"/>
        <v>0</v>
      </c>
      <c r="K30" s="58">
        <v>828</v>
      </c>
      <c r="L30" s="59">
        <f t="shared" ref="L30" si="6">SUM(G30:K30)</f>
        <v>828</v>
      </c>
    </row>
    <row r="31" spans="2:12" x14ac:dyDescent="0.25">
      <c r="B31" s="37">
        <v>4</v>
      </c>
      <c r="C31" s="71" t="s">
        <v>179</v>
      </c>
      <c r="D31" s="39" t="s">
        <v>159</v>
      </c>
      <c r="E31" s="39">
        <v>0</v>
      </c>
      <c r="F31" s="48"/>
      <c r="G31" s="59">
        <f>SUM(G30:G30)</f>
        <v>0</v>
      </c>
      <c r="H31" s="59">
        <f>SUM(H30:H30)</f>
        <v>0</v>
      </c>
      <c r="I31" s="59">
        <f>SUM(I30:I30)</f>
        <v>0</v>
      </c>
      <c r="J31" s="59">
        <f>SUM(J30:J30)</f>
        <v>0</v>
      </c>
      <c r="K31" s="59">
        <f>SUM(K30:K30)</f>
        <v>828</v>
      </c>
      <c r="L31" s="59">
        <f>SUM(G31:K31)</f>
        <v>828</v>
      </c>
    </row>
    <row r="32" spans="2:12" x14ac:dyDescent="0.25">
      <c r="B32" s="72"/>
      <c r="C32" s="76"/>
      <c r="D32" s="72"/>
      <c r="E32" s="72"/>
      <c r="F32" s="48"/>
      <c r="G32" s="77"/>
      <c r="H32" s="77"/>
      <c r="I32" s="77"/>
      <c r="J32" s="77"/>
      <c r="K32" s="77"/>
      <c r="L32" s="77"/>
    </row>
    <row r="33" spans="2:12" x14ac:dyDescent="0.25">
      <c r="B33" s="45">
        <v>5</v>
      </c>
      <c r="C33" s="46" t="s">
        <v>182</v>
      </c>
      <c r="D33" s="47" t="s">
        <v>159</v>
      </c>
      <c r="E33" s="47">
        <v>0</v>
      </c>
      <c r="F33" s="48"/>
      <c r="G33" s="59">
        <f>G28+G31</f>
        <v>0</v>
      </c>
      <c r="H33" s="59">
        <f t="shared" ref="H33:K33" si="7">H28+H31</f>
        <v>0</v>
      </c>
      <c r="I33" s="59">
        <f t="shared" si="7"/>
        <v>0</v>
      </c>
      <c r="J33" s="59">
        <f t="shared" si="7"/>
        <v>0</v>
      </c>
      <c r="K33" s="59">
        <f t="shared" si="7"/>
        <v>1100</v>
      </c>
      <c r="L33" s="59">
        <f>SUM(G33:K33)</f>
        <v>1100</v>
      </c>
    </row>
    <row r="34" spans="2:12" x14ac:dyDescent="0.25">
      <c r="B34" s="45">
        <v>6</v>
      </c>
      <c r="C34" s="41" t="s">
        <v>174</v>
      </c>
      <c r="D34" s="39" t="s">
        <v>173</v>
      </c>
      <c r="E34" s="39">
        <v>1</v>
      </c>
      <c r="F34" s="48"/>
      <c r="G34" s="69">
        <v>1.8021830273879269E-2</v>
      </c>
      <c r="H34" s="69">
        <v>2.6568949769159578E-2</v>
      </c>
      <c r="I34" s="69">
        <v>3.3599830165871869E-2</v>
      </c>
      <c r="J34" s="69">
        <v>4.0453978545998859E-2</v>
      </c>
      <c r="K34" s="69">
        <v>4.7415205633293489E-2</v>
      </c>
      <c r="L34" s="68"/>
    </row>
    <row r="35" spans="2:12" x14ac:dyDescent="0.25">
      <c r="B35" s="72"/>
      <c r="C35" s="73"/>
      <c r="D35" s="88"/>
      <c r="E35" s="88"/>
      <c r="F35" s="48"/>
      <c r="G35" s="74"/>
      <c r="H35" s="74"/>
      <c r="I35" s="74"/>
      <c r="J35" s="74"/>
      <c r="K35" s="74"/>
      <c r="L35" s="75"/>
    </row>
    <row r="36" spans="2:12" x14ac:dyDescent="0.25">
      <c r="B36" s="45">
        <v>7</v>
      </c>
      <c r="C36" s="46" t="s">
        <v>180</v>
      </c>
      <c r="D36" s="47" t="s">
        <v>158</v>
      </c>
      <c r="E36" s="47">
        <v>3</v>
      </c>
      <c r="F36" s="48"/>
      <c r="G36" s="49">
        <f>(G28*(1-G34))/1000</f>
        <v>0</v>
      </c>
      <c r="H36" s="49">
        <f>(H28*(1-H34))/1000</f>
        <v>0</v>
      </c>
      <c r="I36" s="49">
        <f>(I28*(1-I34))/1000</f>
        <v>0</v>
      </c>
      <c r="J36" s="49">
        <f>(J28*(1-J34))/1000</f>
        <v>0</v>
      </c>
      <c r="K36" s="49">
        <f>(K28*(1-K34))/1000</f>
        <v>0.25910306406774419</v>
      </c>
      <c r="L36" s="50"/>
    </row>
    <row r="37" spans="2:12" x14ac:dyDescent="0.25">
      <c r="B37" s="45">
        <v>8</v>
      </c>
      <c r="C37" s="46" t="s">
        <v>181</v>
      </c>
      <c r="D37" s="47" t="s">
        <v>158</v>
      </c>
      <c r="E37" s="47">
        <v>3</v>
      </c>
      <c r="F37" s="48"/>
      <c r="G37" s="49">
        <f>(G30*(1-G34))/1000</f>
        <v>0</v>
      </c>
      <c r="H37" s="49">
        <f t="shared" ref="H37:K37" si="8">(H30*(1-H34))/1000</f>
        <v>0</v>
      </c>
      <c r="I37" s="49">
        <f t="shared" si="8"/>
        <v>0</v>
      </c>
      <c r="J37" s="49">
        <f t="shared" si="8"/>
        <v>0</v>
      </c>
      <c r="K37" s="49">
        <f t="shared" si="8"/>
        <v>0.78874020973563297</v>
      </c>
      <c r="L37" s="50"/>
    </row>
    <row r="38" spans="2:12" x14ac:dyDescent="0.25">
      <c r="B38" s="45">
        <v>9</v>
      </c>
      <c r="C38" s="46" t="s">
        <v>183</v>
      </c>
      <c r="D38" s="47" t="s">
        <v>158</v>
      </c>
      <c r="E38" s="47">
        <v>3</v>
      </c>
      <c r="F38" s="48"/>
      <c r="G38" s="49">
        <f>SUM(G36:G37)</f>
        <v>0</v>
      </c>
      <c r="H38" s="49">
        <f t="shared" ref="H38:K38" si="9">SUM(H36:H37)</f>
        <v>0</v>
      </c>
      <c r="I38" s="49">
        <f t="shared" si="9"/>
        <v>0</v>
      </c>
      <c r="J38" s="49">
        <f t="shared" si="9"/>
        <v>0</v>
      </c>
      <c r="K38" s="49">
        <f t="shared" si="9"/>
        <v>1.0478432738033772</v>
      </c>
      <c r="L38" s="50"/>
    </row>
    <row r="39" spans="2:12" x14ac:dyDescent="0.25">
      <c r="B39" s="55" t="s">
        <v>215</v>
      </c>
    </row>
  </sheetData>
  <mergeCells count="2">
    <mergeCell ref="G3:L3"/>
    <mergeCell ref="G20:L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B1:M65"/>
  <sheetViews>
    <sheetView showGridLines="0" tabSelected="1" zoomScale="85" zoomScaleNormal="85" workbookViewId="0"/>
  </sheetViews>
  <sheetFormatPr defaultColWidth="9.109375" defaultRowHeight="13.8" x14ac:dyDescent="0.25"/>
  <cols>
    <col min="1" max="1" width="2.33203125" style="53" customWidth="1"/>
    <col min="2" max="2" width="9.109375" style="53"/>
    <col min="3" max="3" width="38" style="53" bestFit="1" customWidth="1"/>
    <col min="4" max="4" width="9.109375" style="53"/>
    <col min="5" max="5" width="8.109375" style="53" customWidth="1"/>
    <col min="6" max="6" width="2.6640625" style="53" customWidth="1"/>
    <col min="7" max="11" width="16" style="53" customWidth="1"/>
    <col min="12" max="12" width="14.44140625" style="53" customWidth="1"/>
    <col min="13" max="16384" width="9.109375" style="53"/>
  </cols>
  <sheetData>
    <row r="1" spans="2:13" s="65" customFormat="1" x14ac:dyDescent="0.25">
      <c r="B1" s="64" t="s">
        <v>198</v>
      </c>
    </row>
    <row r="2" spans="2:13" s="67" customFormat="1" x14ac:dyDescent="0.25">
      <c r="B2" s="66"/>
    </row>
    <row r="3" spans="2:13" x14ac:dyDescent="0.25">
      <c r="B3" s="54"/>
      <c r="C3" s="18"/>
      <c r="D3" s="19"/>
      <c r="E3" s="19"/>
      <c r="F3" s="18"/>
      <c r="G3" s="94" t="s">
        <v>144</v>
      </c>
      <c r="H3" s="94"/>
      <c r="I3" s="94"/>
      <c r="J3" s="94"/>
      <c r="K3" s="94"/>
      <c r="L3" s="94"/>
    </row>
    <row r="4" spans="2:13" x14ac:dyDescent="0.25">
      <c r="B4" s="20"/>
      <c r="C4" s="19"/>
      <c r="D4" s="19"/>
      <c r="E4" s="43"/>
      <c r="F4" s="42"/>
      <c r="G4" s="21">
        <v>1</v>
      </c>
      <c r="H4" s="21">
        <v>2</v>
      </c>
      <c r="I4" s="21">
        <v>3</v>
      </c>
      <c r="J4" s="21">
        <v>4</v>
      </c>
      <c r="K4" s="21">
        <v>5</v>
      </c>
      <c r="L4" s="21">
        <v>6</v>
      </c>
    </row>
    <row r="5" spans="2:13" x14ac:dyDescent="0.25">
      <c r="B5" s="22"/>
      <c r="C5" s="23"/>
      <c r="D5" s="24"/>
      <c r="E5" s="24"/>
      <c r="F5" s="26"/>
      <c r="G5" s="25" t="s">
        <v>145</v>
      </c>
      <c r="H5" s="25" t="s">
        <v>145</v>
      </c>
      <c r="I5" s="25" t="s">
        <v>145</v>
      </c>
      <c r="J5" s="25" t="s">
        <v>145</v>
      </c>
      <c r="K5" s="25" t="s">
        <v>145</v>
      </c>
      <c r="L5" s="25"/>
    </row>
    <row r="6" spans="2:13" x14ac:dyDescent="0.25">
      <c r="B6" s="27"/>
      <c r="C6" s="28" t="s">
        <v>146</v>
      </c>
      <c r="D6" s="25" t="s">
        <v>147</v>
      </c>
      <c r="E6" s="25" t="s">
        <v>148</v>
      </c>
      <c r="F6" s="26"/>
      <c r="G6" s="25" t="s">
        <v>149</v>
      </c>
      <c r="H6" s="25" t="s">
        <v>150</v>
      </c>
      <c r="I6" s="25" t="s">
        <v>150</v>
      </c>
      <c r="J6" s="25" t="s">
        <v>149</v>
      </c>
      <c r="K6" s="25" t="s">
        <v>149</v>
      </c>
      <c r="L6" s="25" t="s">
        <v>164</v>
      </c>
    </row>
    <row r="7" spans="2:13" x14ac:dyDescent="0.25">
      <c r="B7" s="29"/>
      <c r="C7" s="30"/>
      <c r="D7" s="31"/>
      <c r="E7" s="31"/>
      <c r="F7" s="33"/>
      <c r="G7" s="32" t="s">
        <v>151</v>
      </c>
      <c r="H7" s="32" t="s">
        <v>152</v>
      </c>
      <c r="I7" s="32" t="s">
        <v>153</v>
      </c>
      <c r="J7" s="32" t="s">
        <v>154</v>
      </c>
      <c r="K7" s="32" t="s">
        <v>155</v>
      </c>
      <c r="L7" s="32"/>
    </row>
    <row r="8" spans="2:13" x14ac:dyDescent="0.25">
      <c r="B8" s="18"/>
      <c r="C8" s="18"/>
      <c r="D8" s="19"/>
      <c r="E8" s="19"/>
      <c r="F8" s="20"/>
      <c r="G8" s="20"/>
      <c r="H8" s="20"/>
      <c r="I8" s="20"/>
      <c r="J8" s="20"/>
      <c r="K8" s="20"/>
      <c r="L8" s="20"/>
      <c r="M8" s="67"/>
    </row>
    <row r="9" spans="2:13" x14ac:dyDescent="0.25">
      <c r="B9" s="34" t="s">
        <v>156</v>
      </c>
      <c r="C9" s="35" t="s">
        <v>157</v>
      </c>
      <c r="D9" s="36"/>
      <c r="E9" s="18"/>
      <c r="F9" s="20"/>
      <c r="G9" s="20"/>
      <c r="H9" s="20"/>
      <c r="I9" s="20"/>
      <c r="J9" s="20"/>
      <c r="K9" s="20"/>
      <c r="L9" s="20"/>
      <c r="M9" s="67"/>
    </row>
    <row r="10" spans="2:13" x14ac:dyDescent="0.25">
      <c r="B10" s="37">
        <v>1</v>
      </c>
      <c r="C10" s="38" t="s">
        <v>160</v>
      </c>
      <c r="D10" s="39" t="s">
        <v>159</v>
      </c>
      <c r="E10" s="39">
        <v>0</v>
      </c>
      <c r="F10" s="40"/>
      <c r="G10" s="58">
        <f>'GY18-19'!G32+'GY19-20'!G29</f>
        <v>0</v>
      </c>
      <c r="H10" s="58">
        <f>'GY18-19'!H32+'GY19-20'!H29</f>
        <v>0</v>
      </c>
      <c r="I10" s="58">
        <f>'GY18-19'!I32+'GY19-20'!I29</f>
        <v>83</v>
      </c>
      <c r="J10" s="58">
        <f>'GY18-19'!J32+'GY19-20'!J29</f>
        <v>0</v>
      </c>
      <c r="K10" s="58">
        <f>'GY18-19'!K32+'GY19-20'!K29</f>
        <v>0</v>
      </c>
      <c r="L10" s="59">
        <f t="shared" ref="L10:L16" si="0">SUM(G10:K10)</f>
        <v>83</v>
      </c>
      <c r="M10" s="67"/>
    </row>
    <row r="11" spans="2:13" x14ac:dyDescent="0.25">
      <c r="B11" s="37">
        <f>B10+1</f>
        <v>2</v>
      </c>
      <c r="C11" s="38" t="s">
        <v>161</v>
      </c>
      <c r="D11" s="39" t="s">
        <v>159</v>
      </c>
      <c r="E11" s="39">
        <v>0</v>
      </c>
      <c r="F11" s="40"/>
      <c r="G11" s="58">
        <f>'GY18-19'!G33+'GY19-20'!G30</f>
        <v>0</v>
      </c>
      <c r="H11" s="58">
        <f>'GY18-19'!H33+'GY19-20'!H30</f>
        <v>33</v>
      </c>
      <c r="I11" s="58">
        <f>'GY18-19'!I33+'GY19-20'!I30</f>
        <v>23</v>
      </c>
      <c r="J11" s="58">
        <f>'GY18-19'!J33+'GY19-20'!J30</f>
        <v>0</v>
      </c>
      <c r="K11" s="58">
        <f>'GY21-22'!K27</f>
        <v>272</v>
      </c>
      <c r="L11" s="59">
        <f t="shared" si="0"/>
        <v>328</v>
      </c>
      <c r="M11" s="67"/>
    </row>
    <row r="12" spans="2:13" x14ac:dyDescent="0.25">
      <c r="B12" s="37">
        <f t="shared" ref="B12:B17" si="1">B11+1</f>
        <v>3</v>
      </c>
      <c r="C12" s="38" t="s">
        <v>200</v>
      </c>
      <c r="D12" s="39" t="s">
        <v>159</v>
      </c>
      <c r="E12" s="39">
        <v>0</v>
      </c>
      <c r="F12" s="40"/>
      <c r="G12" s="58">
        <f>'GY20-21'!G10</f>
        <v>0</v>
      </c>
      <c r="H12" s="58">
        <f>'GY20-21'!H10</f>
        <v>0</v>
      </c>
      <c r="I12" s="58">
        <f>'GY20-21'!I10</f>
        <v>0</v>
      </c>
      <c r="J12" s="58">
        <f>'GY20-21'!J10</f>
        <v>988.18949999999995</v>
      </c>
      <c r="K12" s="58">
        <f>'GY20-21'!K10</f>
        <v>0</v>
      </c>
      <c r="L12" s="59">
        <f t="shared" si="0"/>
        <v>988.18949999999995</v>
      </c>
      <c r="M12" s="67"/>
    </row>
    <row r="13" spans="2:13" x14ac:dyDescent="0.25">
      <c r="B13" s="37">
        <f t="shared" si="1"/>
        <v>4</v>
      </c>
      <c r="C13" s="71" t="s">
        <v>178</v>
      </c>
      <c r="D13" s="39" t="s">
        <v>159</v>
      </c>
      <c r="E13" s="39">
        <v>0</v>
      </c>
      <c r="F13" s="40"/>
      <c r="G13" s="59">
        <f>SUM(G10:G12)</f>
        <v>0</v>
      </c>
      <c r="H13" s="59">
        <f t="shared" ref="H13:K13" si="2">SUM(H10:H12)</f>
        <v>33</v>
      </c>
      <c r="I13" s="59">
        <f t="shared" si="2"/>
        <v>106</v>
      </c>
      <c r="J13" s="59">
        <f t="shared" si="2"/>
        <v>988.18949999999995</v>
      </c>
      <c r="K13" s="59">
        <f t="shared" si="2"/>
        <v>272</v>
      </c>
      <c r="L13" s="86">
        <f>SUM(G13:K13)</f>
        <v>1399.1895</v>
      </c>
      <c r="M13" s="67"/>
    </row>
    <row r="14" spans="2:13" x14ac:dyDescent="0.25">
      <c r="B14" s="37">
        <f t="shared" si="1"/>
        <v>5</v>
      </c>
      <c r="C14" s="41" t="s">
        <v>162</v>
      </c>
      <c r="D14" s="39" t="s">
        <v>159</v>
      </c>
      <c r="E14" s="39">
        <v>0</v>
      </c>
      <c r="F14" s="40"/>
      <c r="G14" s="58">
        <f>'GY18-19'!G35+'GY19-20'!G32</f>
        <v>0</v>
      </c>
      <c r="H14" s="58">
        <f>'GY18-19'!H35+'GY19-20'!H32</f>
        <v>6</v>
      </c>
      <c r="I14" s="58">
        <f>'GY18-19'!I35+'GY19-20'!I32</f>
        <v>0</v>
      </c>
      <c r="J14" s="58">
        <f>'GY18-19'!J35+'GY19-20'!J32</f>
        <v>0</v>
      </c>
      <c r="K14" s="58">
        <f>'GY18-19'!K35+'GY19-20'!K32</f>
        <v>0</v>
      </c>
      <c r="L14" s="59">
        <f t="shared" si="0"/>
        <v>6</v>
      </c>
      <c r="M14" s="67"/>
    </row>
    <row r="15" spans="2:13" x14ac:dyDescent="0.25">
      <c r="B15" s="37">
        <f t="shared" si="1"/>
        <v>6</v>
      </c>
      <c r="C15" s="41" t="s">
        <v>163</v>
      </c>
      <c r="D15" s="39" t="s">
        <v>159</v>
      </c>
      <c r="E15" s="39">
        <v>0</v>
      </c>
      <c r="F15" s="40"/>
      <c r="G15" s="58">
        <f>'GY18-19'!G36+'GY19-20'!G33</f>
        <v>0</v>
      </c>
      <c r="H15" s="58">
        <f>'GY18-19'!H36+'GY19-20'!H33</f>
        <v>119</v>
      </c>
      <c r="I15" s="58">
        <f>'GY18-19'!I36+'GY19-20'!I33</f>
        <v>44</v>
      </c>
      <c r="J15" s="58">
        <f>'GY18-19'!J36+'GY19-20'!J33</f>
        <v>0</v>
      </c>
      <c r="K15" s="58">
        <f>'GY18-19'!K36+'GY19-20'!K33</f>
        <v>0</v>
      </c>
      <c r="L15" s="59">
        <f t="shared" si="0"/>
        <v>163</v>
      </c>
      <c r="M15" s="67"/>
    </row>
    <row r="16" spans="2:13" x14ac:dyDescent="0.25">
      <c r="B16" s="37">
        <f t="shared" si="1"/>
        <v>7</v>
      </c>
      <c r="C16" s="38" t="s">
        <v>216</v>
      </c>
      <c r="D16" s="39" t="s">
        <v>159</v>
      </c>
      <c r="E16" s="39">
        <v>0</v>
      </c>
      <c r="F16" s="40"/>
      <c r="G16" s="58">
        <f>'GY21-22'!G30</f>
        <v>0</v>
      </c>
      <c r="H16" s="58">
        <f>'GY21-22'!H30</f>
        <v>0</v>
      </c>
      <c r="I16" s="58">
        <f>'GY21-22'!I30</f>
        <v>0</v>
      </c>
      <c r="J16" s="58">
        <f>'GY21-22'!J30</f>
        <v>0</v>
      </c>
      <c r="K16" s="58">
        <f>'GY21-22'!K30</f>
        <v>828</v>
      </c>
      <c r="L16" s="59">
        <f t="shared" si="0"/>
        <v>828</v>
      </c>
      <c r="M16" s="67"/>
    </row>
    <row r="17" spans="2:13" x14ac:dyDescent="0.25">
      <c r="B17" s="37">
        <f t="shared" si="1"/>
        <v>8</v>
      </c>
      <c r="C17" s="46" t="s">
        <v>179</v>
      </c>
      <c r="D17" s="47" t="s">
        <v>159</v>
      </c>
      <c r="E17" s="47">
        <v>0</v>
      </c>
      <c r="F17" s="48"/>
      <c r="G17" s="59">
        <f>SUM(G14:G16)</f>
        <v>0</v>
      </c>
      <c r="H17" s="59">
        <f t="shared" ref="H17:L17" si="3">SUM(H14:H16)</f>
        <v>125</v>
      </c>
      <c r="I17" s="59">
        <f t="shared" si="3"/>
        <v>44</v>
      </c>
      <c r="J17" s="59">
        <f t="shared" si="3"/>
        <v>0</v>
      </c>
      <c r="K17" s="59">
        <f t="shared" si="3"/>
        <v>828</v>
      </c>
      <c r="L17" s="86">
        <f t="shared" si="3"/>
        <v>997</v>
      </c>
      <c r="M17" s="67"/>
    </row>
    <row r="18" spans="2:13" x14ac:dyDescent="0.25">
      <c r="B18" s="37"/>
      <c r="C18" s="76"/>
      <c r="D18" s="72"/>
      <c r="E18" s="72"/>
      <c r="F18" s="48"/>
      <c r="G18" s="77"/>
      <c r="H18" s="77"/>
      <c r="I18" s="77"/>
      <c r="J18" s="77"/>
      <c r="K18" s="77"/>
      <c r="L18" s="77"/>
      <c r="M18" s="67"/>
    </row>
    <row r="19" spans="2:13" x14ac:dyDescent="0.25">
      <c r="B19" s="37">
        <f>B17+1</f>
        <v>9</v>
      </c>
      <c r="C19" s="46" t="s">
        <v>182</v>
      </c>
      <c r="D19" s="47" t="s">
        <v>159</v>
      </c>
      <c r="E19" s="47">
        <v>0</v>
      </c>
      <c r="F19" s="48"/>
      <c r="G19" s="59">
        <f>G13+G17</f>
        <v>0</v>
      </c>
      <c r="H19" s="59">
        <f t="shared" ref="H19:K19" si="4">H13+H17</f>
        <v>158</v>
      </c>
      <c r="I19" s="59">
        <f t="shared" si="4"/>
        <v>150</v>
      </c>
      <c r="J19" s="59">
        <f t="shared" si="4"/>
        <v>988.18949999999995</v>
      </c>
      <c r="K19" s="59">
        <f t="shared" si="4"/>
        <v>1100</v>
      </c>
      <c r="L19" s="86">
        <f>SUM(G19:K19)</f>
        <v>2396.1895</v>
      </c>
      <c r="M19" s="67"/>
    </row>
    <row r="20" spans="2:13" x14ac:dyDescent="0.25">
      <c r="B20" s="37">
        <f>B19+1</f>
        <v>10</v>
      </c>
      <c r="C20" s="41" t="s">
        <v>174</v>
      </c>
      <c r="D20" s="39" t="s">
        <v>173</v>
      </c>
      <c r="E20" s="39">
        <v>1</v>
      </c>
      <c r="F20" s="48"/>
      <c r="G20" s="69">
        <v>1.8021830273879269E-2</v>
      </c>
      <c r="H20" s="69">
        <v>2.6568949769159578E-2</v>
      </c>
      <c r="I20" s="69">
        <v>3.3599830165871869E-2</v>
      </c>
      <c r="J20" s="69">
        <v>4.0453978545998859E-2</v>
      </c>
      <c r="K20" s="69">
        <v>4.7415205633293489E-2</v>
      </c>
      <c r="L20" s="68"/>
      <c r="M20" s="67"/>
    </row>
    <row r="21" spans="2:13" x14ac:dyDescent="0.25">
      <c r="B21" s="37"/>
      <c r="C21" s="73"/>
      <c r="D21" s="81"/>
      <c r="E21" s="81"/>
      <c r="F21" s="48"/>
      <c r="G21" s="74"/>
      <c r="H21" s="74"/>
      <c r="I21" s="74"/>
      <c r="J21" s="74"/>
      <c r="K21" s="74"/>
      <c r="L21" s="75"/>
      <c r="M21" s="67"/>
    </row>
    <row r="22" spans="2:13" x14ac:dyDescent="0.25">
      <c r="B22" s="37">
        <v>11</v>
      </c>
      <c r="C22" s="46" t="s">
        <v>180</v>
      </c>
      <c r="D22" s="47" t="s">
        <v>158</v>
      </c>
      <c r="E22" s="47">
        <v>3</v>
      </c>
      <c r="F22" s="48"/>
      <c r="G22" s="49">
        <f>(G13*(1-G20))/1000</f>
        <v>0</v>
      </c>
      <c r="H22" s="49">
        <f t="shared" ref="H22:K22" si="5">(H13*(1-H20))/1000</f>
        <v>3.212322465761773E-2</v>
      </c>
      <c r="I22" s="49">
        <f t="shared" si="5"/>
        <v>0.10243841800241758</v>
      </c>
      <c r="J22" s="49">
        <f t="shared" si="5"/>
        <v>0.94821330316761865</v>
      </c>
      <c r="K22" s="49">
        <f t="shared" si="5"/>
        <v>0.25910306406774419</v>
      </c>
      <c r="L22" s="50"/>
      <c r="M22" s="67"/>
    </row>
    <row r="23" spans="2:13" x14ac:dyDescent="0.25">
      <c r="B23" s="37">
        <v>12</v>
      </c>
      <c r="C23" s="46" t="s">
        <v>181</v>
      </c>
      <c r="D23" s="47" t="s">
        <v>158</v>
      </c>
      <c r="E23" s="47">
        <v>3</v>
      </c>
      <c r="F23" s="48"/>
      <c r="G23" s="49">
        <f>(G17*(1-G20))/1000</f>
        <v>0</v>
      </c>
      <c r="H23" s="49">
        <f t="shared" ref="H23:K23" si="6">(H17*(1-H20))/1000</f>
        <v>0.12167888127885505</v>
      </c>
      <c r="I23" s="49">
        <f t="shared" si="6"/>
        <v>4.2521607472701638E-2</v>
      </c>
      <c r="J23" s="49">
        <f t="shared" si="6"/>
        <v>0</v>
      </c>
      <c r="K23" s="49">
        <f t="shared" si="6"/>
        <v>0.78874020973563297</v>
      </c>
      <c r="L23" s="50"/>
      <c r="M23" s="67"/>
    </row>
    <row r="24" spans="2:13" x14ac:dyDescent="0.25">
      <c r="B24" s="37">
        <v>13</v>
      </c>
      <c r="C24" s="46" t="s">
        <v>183</v>
      </c>
      <c r="D24" s="47" t="s">
        <v>158</v>
      </c>
      <c r="E24" s="47">
        <v>3</v>
      </c>
      <c r="F24" s="48"/>
      <c r="G24" s="49">
        <f>SUM(G22:G23)</f>
        <v>0</v>
      </c>
      <c r="H24" s="49">
        <f t="shared" ref="H24:K24" si="7">SUM(H22:H23)</f>
        <v>0.15380210593647278</v>
      </c>
      <c r="I24" s="49">
        <f t="shared" si="7"/>
        <v>0.14496002547511921</v>
      </c>
      <c r="J24" s="49">
        <f t="shared" si="7"/>
        <v>0.94821330316761865</v>
      </c>
      <c r="K24" s="49">
        <f t="shared" si="7"/>
        <v>1.0478432738033772</v>
      </c>
      <c r="L24" s="50"/>
      <c r="M24" s="67"/>
    </row>
    <row r="25" spans="2:13" x14ac:dyDescent="0.25">
      <c r="B25" s="79" t="s">
        <v>214</v>
      </c>
      <c r="C25" s="80"/>
      <c r="M25" s="67"/>
    </row>
    <row r="26" spans="2:13" x14ac:dyDescent="0.25">
      <c r="M26" s="67"/>
    </row>
    <row r="27" spans="2:13" x14ac:dyDescent="0.25">
      <c r="B27" s="54"/>
      <c r="C27" s="18"/>
      <c r="D27" s="19"/>
      <c r="E27" s="19"/>
      <c r="F27" s="18"/>
      <c r="G27" s="94" t="s">
        <v>144</v>
      </c>
      <c r="H27" s="94"/>
      <c r="I27" s="94"/>
      <c r="J27" s="94"/>
      <c r="K27" s="94"/>
      <c r="L27" s="94"/>
      <c r="M27" s="67"/>
    </row>
    <row r="28" spans="2:13" x14ac:dyDescent="0.25">
      <c r="B28" s="20"/>
      <c r="C28" s="19"/>
      <c r="D28" s="19"/>
      <c r="E28" s="43"/>
      <c r="F28" s="42"/>
      <c r="G28" s="21">
        <v>1</v>
      </c>
      <c r="H28" s="21">
        <v>2</v>
      </c>
      <c r="I28" s="21">
        <v>3</v>
      </c>
      <c r="J28" s="21">
        <v>4</v>
      </c>
      <c r="K28" s="21">
        <v>5</v>
      </c>
      <c r="L28" s="21">
        <v>6</v>
      </c>
      <c r="M28" s="67"/>
    </row>
    <row r="29" spans="2:13" x14ac:dyDescent="0.25">
      <c r="B29" s="22"/>
      <c r="C29" s="23"/>
      <c r="D29" s="24"/>
      <c r="E29" s="24"/>
      <c r="F29" s="26"/>
      <c r="G29" s="25" t="s">
        <v>145</v>
      </c>
      <c r="H29" s="25" t="s">
        <v>145</v>
      </c>
      <c r="I29" s="25" t="s">
        <v>145</v>
      </c>
      <c r="J29" s="25" t="s">
        <v>145</v>
      </c>
      <c r="K29" s="25" t="s">
        <v>145</v>
      </c>
      <c r="L29" s="25"/>
      <c r="M29" s="67"/>
    </row>
    <row r="30" spans="2:13" x14ac:dyDescent="0.25">
      <c r="B30" s="27"/>
      <c r="C30" s="28" t="s">
        <v>146</v>
      </c>
      <c r="D30" s="25" t="s">
        <v>147</v>
      </c>
      <c r="E30" s="25" t="s">
        <v>148</v>
      </c>
      <c r="F30" s="26"/>
      <c r="G30" s="25" t="s">
        <v>149</v>
      </c>
      <c r="H30" s="25" t="s">
        <v>150</v>
      </c>
      <c r="I30" s="25" t="s">
        <v>150</v>
      </c>
      <c r="J30" s="25" t="s">
        <v>149</v>
      </c>
      <c r="K30" s="25" t="s">
        <v>149</v>
      </c>
      <c r="L30" s="25" t="s">
        <v>164</v>
      </c>
      <c r="M30" s="67"/>
    </row>
    <row r="31" spans="2:13" x14ac:dyDescent="0.25">
      <c r="B31" s="29"/>
      <c r="C31" s="30"/>
      <c r="D31" s="31"/>
      <c r="E31" s="31"/>
      <c r="F31" s="33"/>
      <c r="G31" s="32" t="s">
        <v>151</v>
      </c>
      <c r="H31" s="32" t="s">
        <v>152</v>
      </c>
      <c r="I31" s="32" t="s">
        <v>153</v>
      </c>
      <c r="J31" s="32" t="s">
        <v>154</v>
      </c>
      <c r="K31" s="32" t="s">
        <v>155</v>
      </c>
      <c r="L31" s="32"/>
      <c r="M31" s="67"/>
    </row>
    <row r="32" spans="2:13" x14ac:dyDescent="0.25">
      <c r="B32" s="18"/>
      <c r="C32" s="18"/>
      <c r="D32" s="19"/>
      <c r="E32" s="19"/>
      <c r="F32" s="20"/>
      <c r="G32" s="20"/>
      <c r="H32" s="20"/>
      <c r="I32" s="20"/>
      <c r="J32" s="20"/>
      <c r="K32" s="20"/>
      <c r="L32" s="20"/>
      <c r="M32" s="67"/>
    </row>
    <row r="33" spans="2:13" x14ac:dyDescent="0.25">
      <c r="B33" s="34" t="s">
        <v>156</v>
      </c>
      <c r="C33" s="35" t="s">
        <v>157</v>
      </c>
      <c r="D33" s="36"/>
      <c r="E33" s="18"/>
      <c r="F33" s="20"/>
      <c r="G33" s="20"/>
      <c r="H33" s="20"/>
      <c r="I33" s="20"/>
      <c r="J33" s="20"/>
      <c r="K33" s="20"/>
      <c r="L33" s="20"/>
      <c r="M33" s="67"/>
    </row>
    <row r="34" spans="2:13" x14ac:dyDescent="0.25">
      <c r="B34" s="37">
        <v>1</v>
      </c>
      <c r="C34" s="38" t="s">
        <v>160</v>
      </c>
      <c r="D34" s="39" t="s">
        <v>159</v>
      </c>
      <c r="E34" s="39">
        <v>0</v>
      </c>
      <c r="F34" s="40"/>
      <c r="G34" s="58">
        <f>G10*RPI!P$12</f>
        <v>0</v>
      </c>
      <c r="H34" s="58">
        <f>H10*RPI!Q$12</f>
        <v>0</v>
      </c>
      <c r="I34" s="58">
        <f>I10*RPI!R$12</f>
        <v>91.765208475734795</v>
      </c>
      <c r="J34" s="58">
        <f>J10*RPI!S$12</f>
        <v>0</v>
      </c>
      <c r="K34" s="58">
        <f>K10*RPI!T$12</f>
        <v>0</v>
      </c>
      <c r="L34" s="59">
        <f t="shared" ref="L34:L36" si="8">SUM(G34:K34)</f>
        <v>91.765208475734795</v>
      </c>
      <c r="M34" s="67"/>
    </row>
    <row r="35" spans="2:13" x14ac:dyDescent="0.25">
      <c r="B35" s="37">
        <f>B34+1</f>
        <v>2</v>
      </c>
      <c r="C35" s="38" t="s">
        <v>161</v>
      </c>
      <c r="D35" s="39" t="s">
        <v>159</v>
      </c>
      <c r="E35" s="39">
        <v>0</v>
      </c>
      <c r="F35" s="40"/>
      <c r="G35" s="58">
        <f>G11*RPI!P$12</f>
        <v>0</v>
      </c>
      <c r="H35" s="58">
        <f>H11*RPI!Q$12</f>
        <v>37.444756225885655</v>
      </c>
      <c r="I35" s="58">
        <f>I11*RPI!R$12</f>
        <v>25.428913192071086</v>
      </c>
      <c r="J35" s="58">
        <f>J11*RPI!S$12</f>
        <v>0</v>
      </c>
      <c r="K35" s="58">
        <f>K11*RPI!T$12</f>
        <v>272</v>
      </c>
      <c r="L35" s="59">
        <f t="shared" si="8"/>
        <v>334.87366941795676</v>
      </c>
      <c r="M35" s="67"/>
    </row>
    <row r="36" spans="2:13" x14ac:dyDescent="0.25">
      <c r="B36" s="37">
        <f t="shared" ref="B36:B41" si="9">B35+1</f>
        <v>3</v>
      </c>
      <c r="C36" s="38" t="s">
        <v>200</v>
      </c>
      <c r="D36" s="39" t="s">
        <v>159</v>
      </c>
      <c r="E36" s="39">
        <v>0</v>
      </c>
      <c r="F36" s="40"/>
      <c r="G36" s="58">
        <f>G12*RPI!P$12</f>
        <v>0</v>
      </c>
      <c r="H36" s="58">
        <f>H12*RPI!Q$12</f>
        <v>0</v>
      </c>
      <c r="I36" s="58">
        <f>I12*RPI!R$12</f>
        <v>0</v>
      </c>
      <c r="J36" s="58">
        <f>J12*RPI!S$12</f>
        <v>1076.7238236780061</v>
      </c>
      <c r="K36" s="58">
        <f>K12*RPI!T$12</f>
        <v>0</v>
      </c>
      <c r="L36" s="59">
        <f t="shared" si="8"/>
        <v>1076.7238236780061</v>
      </c>
      <c r="M36" s="67"/>
    </row>
    <row r="37" spans="2:13" x14ac:dyDescent="0.25">
      <c r="B37" s="37">
        <f t="shared" si="9"/>
        <v>4</v>
      </c>
      <c r="C37" s="71" t="s">
        <v>178</v>
      </c>
      <c r="D37" s="39" t="s">
        <v>159</v>
      </c>
      <c r="E37" s="39">
        <v>0</v>
      </c>
      <c r="F37" s="40"/>
      <c r="G37" s="59">
        <f>SUM(G34:G36)</f>
        <v>0</v>
      </c>
      <c r="H37" s="59">
        <f>SUM(H34:H36)</f>
        <v>37.444756225885655</v>
      </c>
      <c r="I37" s="59">
        <f>SUM(I34:I36)</f>
        <v>117.19412166780589</v>
      </c>
      <c r="J37" s="59">
        <f>SUM(J34:J36)</f>
        <v>1076.7238236780061</v>
      </c>
      <c r="K37" s="59">
        <f>SUM(K34:K36)</f>
        <v>272</v>
      </c>
      <c r="L37" s="86">
        <f>SUM(G37:K37)</f>
        <v>1503.3627015716975</v>
      </c>
      <c r="M37" s="67"/>
    </row>
    <row r="38" spans="2:13" x14ac:dyDescent="0.25">
      <c r="B38" s="37">
        <f t="shared" si="9"/>
        <v>5</v>
      </c>
      <c r="C38" s="41" t="s">
        <v>162</v>
      </c>
      <c r="D38" s="39" t="s">
        <v>159</v>
      </c>
      <c r="E38" s="39">
        <v>0</v>
      </c>
      <c r="F38" s="40"/>
      <c r="G38" s="58">
        <f>G14*RPI!P$12</f>
        <v>0</v>
      </c>
      <c r="H38" s="58">
        <f>H14*RPI!Q$12</f>
        <v>6.8081374956155738</v>
      </c>
      <c r="I38" s="58">
        <f>I14*RPI!R$12</f>
        <v>0</v>
      </c>
      <c r="J38" s="58">
        <f>J14*RPI!S$12</f>
        <v>0</v>
      </c>
      <c r="K38" s="58">
        <f>K14*RPI!T$12</f>
        <v>0</v>
      </c>
      <c r="L38" s="59">
        <f t="shared" ref="L38:L41" si="10">SUM(G38:K38)</f>
        <v>6.8081374956155738</v>
      </c>
      <c r="M38" s="67"/>
    </row>
    <row r="39" spans="2:13" x14ac:dyDescent="0.25">
      <c r="B39" s="37">
        <f t="shared" si="9"/>
        <v>6</v>
      </c>
      <c r="C39" s="41" t="s">
        <v>163</v>
      </c>
      <c r="D39" s="39" t="s">
        <v>159</v>
      </c>
      <c r="E39" s="39">
        <v>0</v>
      </c>
      <c r="F39" s="40"/>
      <c r="G39" s="58">
        <f>G15*RPI!P$12</f>
        <v>0</v>
      </c>
      <c r="H39" s="58">
        <f>H15*RPI!Q$12</f>
        <v>135.02806032970886</v>
      </c>
      <c r="I39" s="58">
        <f>I15*RPI!R$12</f>
        <v>48.646616541353382</v>
      </c>
      <c r="J39" s="58">
        <f>J15*RPI!S$12</f>
        <v>0</v>
      </c>
      <c r="K39" s="58">
        <f>K15*RPI!T$12</f>
        <v>0</v>
      </c>
      <c r="L39" s="59">
        <f t="shared" si="10"/>
        <v>183.67467687106225</v>
      </c>
      <c r="M39" s="67"/>
    </row>
    <row r="40" spans="2:13" x14ac:dyDescent="0.25">
      <c r="B40" s="37">
        <f t="shared" si="9"/>
        <v>7</v>
      </c>
      <c r="C40" s="38" t="s">
        <v>216</v>
      </c>
      <c r="D40" s="39" t="s">
        <v>159</v>
      </c>
      <c r="E40" s="39">
        <v>0</v>
      </c>
      <c r="F40" s="40"/>
      <c r="G40" s="58">
        <f>G16*RPI!P$12</f>
        <v>0</v>
      </c>
      <c r="H40" s="58">
        <f>H16*RPI!Q$12</f>
        <v>0</v>
      </c>
      <c r="I40" s="58">
        <f>I16*RPI!R$12</f>
        <v>0</v>
      </c>
      <c r="J40" s="58">
        <f>J16*RPI!S$12</f>
        <v>0</v>
      </c>
      <c r="K40" s="58">
        <f>K16*RPI!T$12</f>
        <v>828</v>
      </c>
      <c r="L40" s="59">
        <f t="shared" si="10"/>
        <v>828</v>
      </c>
      <c r="M40" s="67"/>
    </row>
    <row r="41" spans="2:13" x14ac:dyDescent="0.25">
      <c r="B41" s="37">
        <f t="shared" si="9"/>
        <v>8</v>
      </c>
      <c r="C41" s="46" t="s">
        <v>179</v>
      </c>
      <c r="D41" s="47" t="s">
        <v>159</v>
      </c>
      <c r="E41" s="47">
        <v>0</v>
      </c>
      <c r="F41" s="48"/>
      <c r="G41" s="59">
        <f>SUM(G38:G40)</f>
        <v>0</v>
      </c>
      <c r="H41" s="59">
        <f t="shared" ref="H41:K41" si="11">SUM(H38:H40)</f>
        <v>141.83619782532443</v>
      </c>
      <c r="I41" s="59">
        <f t="shared" si="11"/>
        <v>48.646616541353382</v>
      </c>
      <c r="J41" s="59">
        <f t="shared" si="11"/>
        <v>0</v>
      </c>
      <c r="K41" s="59">
        <f t="shared" si="11"/>
        <v>828</v>
      </c>
      <c r="L41" s="86">
        <f t="shared" si="10"/>
        <v>1018.4828143666778</v>
      </c>
      <c r="M41" s="67"/>
    </row>
    <row r="42" spans="2:13" x14ac:dyDescent="0.25">
      <c r="B42" s="37"/>
      <c r="C42" s="76"/>
      <c r="D42" s="72"/>
      <c r="E42" s="72"/>
      <c r="F42" s="48"/>
      <c r="G42" s="77"/>
      <c r="H42" s="77"/>
      <c r="I42" s="77"/>
      <c r="J42" s="77"/>
      <c r="K42" s="77"/>
      <c r="L42" s="77"/>
      <c r="M42" s="67"/>
    </row>
    <row r="43" spans="2:13" x14ac:dyDescent="0.25">
      <c r="B43" s="37">
        <f>B41+1</f>
        <v>9</v>
      </c>
      <c r="C43" s="46" t="s">
        <v>182</v>
      </c>
      <c r="D43" s="47" t="s">
        <v>159</v>
      </c>
      <c r="E43" s="47">
        <v>0</v>
      </c>
      <c r="F43" s="48"/>
      <c r="G43" s="59">
        <f>G37+G41</f>
        <v>0</v>
      </c>
      <c r="H43" s="59">
        <f t="shared" ref="H43:K43" si="12">H37+H41</f>
        <v>179.28095405121007</v>
      </c>
      <c r="I43" s="59">
        <f t="shared" si="12"/>
        <v>165.84073820915927</v>
      </c>
      <c r="J43" s="59">
        <f t="shared" si="12"/>
        <v>1076.7238236780061</v>
      </c>
      <c r="K43" s="59">
        <f t="shared" si="12"/>
        <v>1100</v>
      </c>
      <c r="L43" s="86">
        <f>SUM(G43:K43)</f>
        <v>2521.8455159383757</v>
      </c>
      <c r="M43" s="67"/>
    </row>
    <row r="44" spans="2:13" x14ac:dyDescent="0.25">
      <c r="B44" s="37">
        <f>B43+1</f>
        <v>10</v>
      </c>
      <c r="C44" s="41" t="s">
        <v>174</v>
      </c>
      <c r="D44" s="39" t="s">
        <v>173</v>
      </c>
      <c r="E44" s="39">
        <v>1</v>
      </c>
      <c r="F44" s="48"/>
      <c r="G44" s="69">
        <v>1.8021830273879269E-2</v>
      </c>
      <c r="H44" s="69">
        <v>2.6568949769159578E-2</v>
      </c>
      <c r="I44" s="69">
        <v>3.3599830165871869E-2</v>
      </c>
      <c r="J44" s="69">
        <v>4.0453978545998859E-2</v>
      </c>
      <c r="K44" s="69">
        <v>4.7415205633293489E-2</v>
      </c>
      <c r="L44" s="68"/>
      <c r="M44" s="67"/>
    </row>
    <row r="45" spans="2:13" x14ac:dyDescent="0.25">
      <c r="B45" s="37"/>
      <c r="C45" s="73"/>
      <c r="D45" s="82"/>
      <c r="E45" s="82"/>
      <c r="F45" s="48"/>
      <c r="G45" s="74"/>
      <c r="H45" s="74"/>
      <c r="I45" s="74"/>
      <c r="J45" s="74"/>
      <c r="K45" s="74"/>
      <c r="L45" s="75"/>
      <c r="M45" s="67"/>
    </row>
    <row r="46" spans="2:13" x14ac:dyDescent="0.25">
      <c r="B46" s="37">
        <v>11</v>
      </c>
      <c r="C46" s="46" t="s">
        <v>180</v>
      </c>
      <c r="D46" s="47" t="s">
        <v>158</v>
      </c>
      <c r="E46" s="47">
        <v>3</v>
      </c>
      <c r="F46" s="48"/>
      <c r="G46" s="49">
        <f>(G37*(1-G44))/1000</f>
        <v>0</v>
      </c>
      <c r="H46" s="49">
        <f t="shared" ref="H46:K46" si="13">(H37*(1-H44))/1000</f>
        <v>3.6449888378601671E-2</v>
      </c>
      <c r="I46" s="49">
        <f t="shared" si="13"/>
        <v>0.11325641908332909</v>
      </c>
      <c r="J46" s="49">
        <f t="shared" si="13"/>
        <v>1.03316606121497</v>
      </c>
      <c r="K46" s="49">
        <f t="shared" si="13"/>
        <v>0.25910306406774419</v>
      </c>
      <c r="L46" s="50"/>
      <c r="M46" s="67"/>
    </row>
    <row r="47" spans="2:13" x14ac:dyDescent="0.25">
      <c r="B47" s="37">
        <v>12</v>
      </c>
      <c r="C47" s="46" t="s">
        <v>181</v>
      </c>
      <c r="D47" s="47" t="s">
        <v>158</v>
      </c>
      <c r="E47" s="47">
        <v>3</v>
      </c>
      <c r="F47" s="48"/>
      <c r="G47" s="49">
        <f>(G41*(1-G44))/1000</f>
        <v>0</v>
      </c>
      <c r="H47" s="49">
        <f t="shared" ref="H47:K47" si="14">(H41*(1-H44))/1000</f>
        <v>0.1380677590098548</v>
      </c>
      <c r="I47" s="49">
        <f t="shared" si="14"/>
        <v>4.7012098487419614E-2</v>
      </c>
      <c r="J47" s="49">
        <f t="shared" si="14"/>
        <v>0</v>
      </c>
      <c r="K47" s="49">
        <f t="shared" si="14"/>
        <v>0.78874020973563297</v>
      </c>
      <c r="L47" s="50"/>
      <c r="M47" s="67"/>
    </row>
    <row r="48" spans="2:13" x14ac:dyDescent="0.25">
      <c r="B48" s="37">
        <v>13</v>
      </c>
      <c r="C48" s="46" t="s">
        <v>183</v>
      </c>
      <c r="D48" s="47" t="s">
        <v>158</v>
      </c>
      <c r="E48" s="47">
        <v>3</v>
      </c>
      <c r="F48" s="48"/>
      <c r="G48" s="49">
        <f>SUM(G46:G47)</f>
        <v>0</v>
      </c>
      <c r="H48" s="49">
        <f t="shared" ref="H48:K48" si="15">SUM(H46:H47)</f>
        <v>0.17451764738845646</v>
      </c>
      <c r="I48" s="49">
        <f t="shared" si="15"/>
        <v>0.1602685175707487</v>
      </c>
      <c r="J48" s="49">
        <f t="shared" si="15"/>
        <v>1.03316606121497</v>
      </c>
      <c r="K48" s="49">
        <f t="shared" si="15"/>
        <v>1.0478432738033772</v>
      </c>
      <c r="L48" s="50"/>
      <c r="M48" s="67"/>
    </row>
    <row r="49" spans="2:13" x14ac:dyDescent="0.25">
      <c r="B49" s="55" t="s">
        <v>215</v>
      </c>
      <c r="M49" s="67"/>
    </row>
    <row r="50" spans="2:13" x14ac:dyDescent="0.25">
      <c r="M50" s="67"/>
    </row>
    <row r="51" spans="2:13" x14ac:dyDescent="0.25">
      <c r="M51" s="67"/>
    </row>
    <row r="52" spans="2:13" x14ac:dyDescent="0.25">
      <c r="B52" s="54"/>
      <c r="C52" s="18"/>
      <c r="D52" s="19"/>
      <c r="E52" s="19"/>
      <c r="F52" s="18"/>
      <c r="G52" s="95" t="s">
        <v>144</v>
      </c>
      <c r="H52" s="96"/>
      <c r="I52" s="96"/>
      <c r="J52" s="96"/>
      <c r="K52" s="96"/>
      <c r="L52" s="97"/>
    </row>
    <row r="53" spans="2:13" x14ac:dyDescent="0.25">
      <c r="B53" s="20"/>
      <c r="C53" s="19"/>
      <c r="D53" s="19"/>
      <c r="E53" s="43"/>
      <c r="F53" s="42"/>
      <c r="G53" s="21">
        <v>1</v>
      </c>
      <c r="H53" s="21">
        <v>2</v>
      </c>
      <c r="I53" s="21">
        <v>3</v>
      </c>
      <c r="J53" s="21">
        <v>4</v>
      </c>
      <c r="K53" s="21">
        <v>5</v>
      </c>
      <c r="L53" s="21">
        <v>6</v>
      </c>
    </row>
    <row r="54" spans="2:13" x14ac:dyDescent="0.25">
      <c r="B54" s="22"/>
      <c r="C54" s="23"/>
      <c r="D54" s="24"/>
      <c r="E54" s="24"/>
      <c r="F54" s="26"/>
      <c r="G54" s="25" t="s">
        <v>145</v>
      </c>
      <c r="H54" s="25" t="s">
        <v>145</v>
      </c>
      <c r="I54" s="25" t="s">
        <v>145</v>
      </c>
      <c r="J54" s="25" t="s">
        <v>145</v>
      </c>
      <c r="K54" s="25" t="s">
        <v>145</v>
      </c>
      <c r="L54" s="25"/>
    </row>
    <row r="55" spans="2:13" x14ac:dyDescent="0.25">
      <c r="B55" s="27"/>
      <c r="C55" s="28" t="s">
        <v>146</v>
      </c>
      <c r="D55" s="25" t="s">
        <v>147</v>
      </c>
      <c r="E55" s="25" t="s">
        <v>148</v>
      </c>
      <c r="F55" s="26"/>
      <c r="G55" s="25" t="s">
        <v>149</v>
      </c>
      <c r="H55" s="25" t="s">
        <v>150</v>
      </c>
      <c r="I55" s="25" t="s">
        <v>150</v>
      </c>
      <c r="J55" s="25" t="s">
        <v>149</v>
      </c>
      <c r="K55" s="25" t="s">
        <v>149</v>
      </c>
      <c r="L55" s="25" t="s">
        <v>164</v>
      </c>
    </row>
    <row r="56" spans="2:13" x14ac:dyDescent="0.25">
      <c r="B56" s="29"/>
      <c r="C56" s="30"/>
      <c r="D56" s="31"/>
      <c r="E56" s="31"/>
      <c r="F56" s="33"/>
      <c r="G56" s="32" t="s">
        <v>151</v>
      </c>
      <c r="H56" s="32" t="s">
        <v>152</v>
      </c>
      <c r="I56" s="32" t="s">
        <v>153</v>
      </c>
      <c r="J56" s="32" t="s">
        <v>154</v>
      </c>
      <c r="K56" s="32" t="s">
        <v>155</v>
      </c>
      <c r="L56" s="32"/>
    </row>
    <row r="57" spans="2:13" x14ac:dyDescent="0.25">
      <c r="B57" s="18"/>
      <c r="C57" s="18"/>
      <c r="D57" s="19"/>
      <c r="E57" s="19"/>
      <c r="F57" s="20"/>
      <c r="G57" s="20"/>
      <c r="H57" s="20"/>
      <c r="I57" s="20"/>
      <c r="J57" s="20"/>
      <c r="K57" s="20"/>
      <c r="L57" s="20"/>
    </row>
    <row r="58" spans="2:13" x14ac:dyDescent="0.25">
      <c r="B58" s="34" t="s">
        <v>156</v>
      </c>
      <c r="C58" s="35" t="s">
        <v>157</v>
      </c>
      <c r="D58" s="36"/>
      <c r="E58" s="18"/>
      <c r="F58" s="20"/>
      <c r="G58" s="20"/>
      <c r="H58" s="20"/>
      <c r="I58" s="20"/>
      <c r="J58" s="20"/>
      <c r="K58" s="20"/>
      <c r="L58" s="20"/>
    </row>
    <row r="59" spans="2:13" x14ac:dyDescent="0.25">
      <c r="B59" s="45">
        <v>1</v>
      </c>
      <c r="C59" s="46" t="s">
        <v>180</v>
      </c>
      <c r="D59" s="47" t="s">
        <v>158</v>
      </c>
      <c r="E59" s="47">
        <v>3</v>
      </c>
      <c r="F59" s="48"/>
      <c r="G59" s="49">
        <f>G46/RPI!$N$12</f>
        <v>0</v>
      </c>
      <c r="H59" s="49">
        <f>H46/RPI!$N$12</f>
        <v>2.941905983200277E-2</v>
      </c>
      <c r="I59" s="49">
        <f>I46/RPI!$N$12</f>
        <v>9.1410358648090342E-2</v>
      </c>
      <c r="J59" s="49">
        <f>J46/RPI!$N$12</f>
        <v>0.83387838820163429</v>
      </c>
      <c r="K59" s="49">
        <f>K46/RPI!$N$12</f>
        <v>0.20912460596008658</v>
      </c>
      <c r="L59" s="50"/>
    </row>
    <row r="60" spans="2:13" x14ac:dyDescent="0.25">
      <c r="B60" s="45">
        <v>2</v>
      </c>
      <c r="C60" s="46" t="s">
        <v>181</v>
      </c>
      <c r="D60" s="47" t="s">
        <v>158</v>
      </c>
      <c r="E60" s="47">
        <v>3</v>
      </c>
      <c r="F60" s="48"/>
      <c r="G60" s="49">
        <f>G47/RPI!$N$12</f>
        <v>0</v>
      </c>
      <c r="H60" s="49">
        <f>H47/RPI!$N$12</f>
        <v>0.11143583269698018</v>
      </c>
      <c r="I60" s="49">
        <f>I47/RPI!$N$12</f>
        <v>3.7943922457697871E-2</v>
      </c>
      <c r="J60" s="49">
        <f>J47/RPI!$N$12</f>
        <v>0</v>
      </c>
      <c r="K60" s="49">
        <f>K47/RPI!$N$12</f>
        <v>0.63659990343732231</v>
      </c>
      <c r="L60" s="50"/>
    </row>
    <row r="61" spans="2:13" x14ac:dyDescent="0.25">
      <c r="B61" s="45">
        <v>3</v>
      </c>
      <c r="C61" s="46" t="s">
        <v>183</v>
      </c>
      <c r="D61" s="47" t="s">
        <v>158</v>
      </c>
      <c r="E61" s="47">
        <v>3</v>
      </c>
      <c r="F61" s="48"/>
      <c r="G61" s="49">
        <f>SUM(G59:G60)</f>
        <v>0</v>
      </c>
      <c r="H61" s="49">
        <f t="shared" ref="H61:K61" si="16">SUM(H59:H60)</f>
        <v>0.14085489252898295</v>
      </c>
      <c r="I61" s="49">
        <f t="shared" si="16"/>
        <v>0.12935428110578823</v>
      </c>
      <c r="J61" s="49">
        <f t="shared" si="16"/>
        <v>0.83387838820163429</v>
      </c>
      <c r="K61" s="49">
        <f t="shared" si="16"/>
        <v>0.84572450939740884</v>
      </c>
      <c r="L61" s="50"/>
    </row>
    <row r="62" spans="2:13" x14ac:dyDescent="0.25">
      <c r="B62" s="79" t="s">
        <v>172</v>
      </c>
      <c r="C62" s="80"/>
    </row>
    <row r="64" spans="2:13" s="65" customFormat="1" x14ac:dyDescent="0.25"/>
    <row r="65" spans="8:8" x14ac:dyDescent="0.25">
      <c r="H65" s="78"/>
    </row>
  </sheetData>
  <mergeCells count="3">
    <mergeCell ref="G3:L3"/>
    <mergeCell ref="G52:L52"/>
    <mergeCell ref="G27:L27"/>
  </mergeCells>
  <pageMargins left="0.7" right="0.7" top="0.75" bottom="0.75" header="0.3" footer="0.3"/>
  <pageSetup paperSize="8" orientation="landscape" r:id="rId1"/>
  <ignoredErrors>
    <ignoredError sqref="G37:K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172"/>
  <sheetViews>
    <sheetView workbookViewId="0"/>
  </sheetViews>
  <sheetFormatPr defaultColWidth="9.109375" defaultRowHeight="13.2" x14ac:dyDescent="0.25"/>
  <cols>
    <col min="1" max="1" width="16" style="2" bestFit="1" customWidth="1"/>
    <col min="2" max="3" width="9.109375" style="2"/>
    <col min="4" max="4" width="10.33203125" style="2" customWidth="1"/>
    <col min="5" max="5" width="9.88671875" style="2" customWidth="1"/>
    <col min="6" max="6" width="3.6640625" style="2" customWidth="1"/>
    <col min="7" max="19" width="10" style="2" customWidth="1"/>
    <col min="20" max="16384" width="9.109375" style="2"/>
  </cols>
  <sheetData>
    <row r="1" spans="1:20" x14ac:dyDescent="0.25">
      <c r="A1" s="1" t="s">
        <v>0</v>
      </c>
      <c r="B1" s="1" t="s">
        <v>1</v>
      </c>
    </row>
    <row r="2" spans="1:20" x14ac:dyDescent="0.25">
      <c r="A2" s="1" t="s">
        <v>2</v>
      </c>
      <c r="B2" s="1" t="s">
        <v>3</v>
      </c>
    </row>
    <row r="3" spans="1:20" x14ac:dyDescent="0.25">
      <c r="A3" s="1" t="s">
        <v>4</v>
      </c>
      <c r="B3" s="1" t="s">
        <v>5</v>
      </c>
    </row>
    <row r="4" spans="1:20" x14ac:dyDescent="0.25">
      <c r="A4" s="1" t="s">
        <v>6</v>
      </c>
      <c r="B4" s="1" t="s">
        <v>7</v>
      </c>
    </row>
    <row r="5" spans="1:20" x14ac:dyDescent="0.25">
      <c r="A5" s="1" t="s">
        <v>8</v>
      </c>
      <c r="B5" s="1" t="s">
        <v>9</v>
      </c>
    </row>
    <row r="6" spans="1:20" x14ac:dyDescent="0.25">
      <c r="A6" s="1" t="s">
        <v>10</v>
      </c>
      <c r="B6" s="1" t="s">
        <v>11</v>
      </c>
    </row>
    <row r="7" spans="1:20" x14ac:dyDescent="0.25">
      <c r="A7" s="1" t="s">
        <v>12</v>
      </c>
      <c r="B7" s="1" t="s">
        <v>13</v>
      </c>
    </row>
    <row r="8" spans="1:20" ht="13.8" thickBot="1" x14ac:dyDescent="0.3">
      <c r="A8" s="1" t="s">
        <v>14</v>
      </c>
      <c r="B8" s="1"/>
    </row>
    <row r="9" spans="1:20" ht="13.8" thickBot="1" x14ac:dyDescent="0.3">
      <c r="A9" s="1" t="s">
        <v>15</v>
      </c>
      <c r="B9" s="3">
        <v>210.1</v>
      </c>
      <c r="C9" s="4"/>
      <c r="D9" s="5" t="s">
        <v>26</v>
      </c>
      <c r="E9" s="6">
        <f>B11</f>
        <v>211.3</v>
      </c>
      <c r="G9" s="7" t="s">
        <v>26</v>
      </c>
      <c r="H9" s="7" t="s">
        <v>37</v>
      </c>
      <c r="I9" s="7" t="s">
        <v>48</v>
      </c>
      <c r="J9" s="7" t="s">
        <v>59</v>
      </c>
      <c r="K9" s="7" t="s">
        <v>70</v>
      </c>
      <c r="L9" s="7" t="s">
        <v>81</v>
      </c>
      <c r="M9" s="7" t="s">
        <v>92</v>
      </c>
      <c r="N9" s="7" t="s">
        <v>103</v>
      </c>
      <c r="O9" s="7" t="s">
        <v>114</v>
      </c>
      <c r="P9" s="7" t="s">
        <v>125</v>
      </c>
      <c r="Q9" s="7" t="s">
        <v>137</v>
      </c>
      <c r="R9" s="7" t="s">
        <v>184</v>
      </c>
      <c r="S9" s="7" t="s">
        <v>207</v>
      </c>
      <c r="T9" s="7" t="s">
        <v>222</v>
      </c>
    </row>
    <row r="10" spans="1:20" ht="13.8" thickBot="1" x14ac:dyDescent="0.3">
      <c r="A10" s="1" t="s">
        <v>25</v>
      </c>
      <c r="B10" s="3">
        <v>211.4</v>
      </c>
      <c r="C10" s="4"/>
      <c r="D10" s="5" t="s">
        <v>37</v>
      </c>
      <c r="E10" s="6">
        <f>B23</f>
        <v>220.7</v>
      </c>
      <c r="G10" s="7">
        <v>211.3</v>
      </c>
      <c r="H10" s="7">
        <v>220.7</v>
      </c>
      <c r="I10" s="7">
        <v>232.5</v>
      </c>
      <c r="J10" s="7">
        <v>240.8</v>
      </c>
      <c r="K10" s="7">
        <v>248.7</v>
      </c>
      <c r="L10" s="7">
        <v>254.8</v>
      </c>
      <c r="M10" s="7">
        <v>257.10000000000002</v>
      </c>
      <c r="N10" s="7">
        <v>261.10000000000002</v>
      </c>
      <c r="O10" s="7">
        <v>269.3</v>
      </c>
      <c r="P10" s="7">
        <v>278.3</v>
      </c>
      <c r="Q10" s="7">
        <v>285.10000000000002</v>
      </c>
      <c r="R10" s="7">
        <v>292.60000000000002</v>
      </c>
      <c r="S10" s="87">
        <f>E21</f>
        <v>296.89999999999998</v>
      </c>
      <c r="T10" s="87">
        <f>E22</f>
        <v>323.5</v>
      </c>
    </row>
    <row r="11" spans="1:20" ht="13.8" thickBot="1" x14ac:dyDescent="0.3">
      <c r="A11" s="14" t="s">
        <v>26</v>
      </c>
      <c r="B11" s="15">
        <v>211.3</v>
      </c>
      <c r="C11" s="4"/>
      <c r="D11" s="5" t="s">
        <v>48</v>
      </c>
      <c r="E11" s="6">
        <f>B35</f>
        <v>232.5</v>
      </c>
      <c r="G11" s="7"/>
      <c r="H11" s="17">
        <f>(H10-G10)/G10</f>
        <v>4.4486512068149443E-2</v>
      </c>
      <c r="I11" s="17">
        <f t="shared" ref="I11:T11" si="0">(I10-H10)/H10</f>
        <v>5.3466243769823341E-2</v>
      </c>
      <c r="J11" s="17">
        <f t="shared" si="0"/>
        <v>3.5698924731182843E-2</v>
      </c>
      <c r="K11" s="17">
        <f t="shared" si="0"/>
        <v>3.280730897009957E-2</v>
      </c>
      <c r="L11" s="17">
        <f t="shared" si="0"/>
        <v>2.452754322476889E-2</v>
      </c>
      <c r="M11" s="17">
        <f t="shared" si="0"/>
        <v>9.0266875981162131E-3</v>
      </c>
      <c r="N11" s="17">
        <f t="shared" si="0"/>
        <v>1.5558148580318941E-2</v>
      </c>
      <c r="O11" s="17">
        <f t="shared" si="0"/>
        <v>3.1405591727307496E-2</v>
      </c>
      <c r="P11" s="17">
        <f t="shared" si="0"/>
        <v>3.341997772001485E-2</v>
      </c>
      <c r="Q11" s="17">
        <f t="shared" si="0"/>
        <v>2.4434063959755701E-2</v>
      </c>
      <c r="R11" s="17">
        <f t="shared" si="0"/>
        <v>2.6306559102069447E-2</v>
      </c>
      <c r="S11" s="17">
        <f t="shared" si="0"/>
        <v>1.4695830485304012E-2</v>
      </c>
      <c r="T11" s="17">
        <f t="shared" si="0"/>
        <v>8.9592455372179275E-2</v>
      </c>
    </row>
    <row r="12" spans="1:20" ht="13.8" thickBot="1" x14ac:dyDescent="0.3">
      <c r="A12" s="1" t="s">
        <v>16</v>
      </c>
      <c r="B12" s="3">
        <v>211.5</v>
      </c>
      <c r="C12" s="4"/>
      <c r="D12" s="5" t="s">
        <v>59</v>
      </c>
      <c r="E12" s="6">
        <f>B47</f>
        <v>240.8</v>
      </c>
      <c r="G12" s="7" t="s">
        <v>199</v>
      </c>
      <c r="H12" s="85">
        <f>$T$10/H10</f>
        <v>1.4657906660625284</v>
      </c>
      <c r="I12" s="85">
        <f t="shared" ref="I12:T12" si="1">$T$10/I10</f>
        <v>1.3913978494623656</v>
      </c>
      <c r="J12" s="85">
        <f t="shared" si="1"/>
        <v>1.3434385382059799</v>
      </c>
      <c r="K12" s="85">
        <f t="shared" si="1"/>
        <v>1.3007639726578206</v>
      </c>
      <c r="L12" s="85">
        <f t="shared" si="1"/>
        <v>1.2696232339089482</v>
      </c>
      <c r="M12" s="85">
        <f t="shared" si="1"/>
        <v>1.2582652664332943</v>
      </c>
      <c r="N12" s="85">
        <f t="shared" si="1"/>
        <v>1.2389888931443891</v>
      </c>
      <c r="O12" s="85">
        <f t="shared" si="1"/>
        <v>1.2012625324916451</v>
      </c>
      <c r="P12" s="85">
        <f t="shared" si="1"/>
        <v>1.1624146604383758</v>
      </c>
      <c r="Q12" s="85">
        <f t="shared" si="1"/>
        <v>1.1346895826025956</v>
      </c>
      <c r="R12" s="85">
        <f t="shared" si="1"/>
        <v>1.105604921394395</v>
      </c>
      <c r="S12" s="85">
        <f t="shared" si="1"/>
        <v>1.0895924553721792</v>
      </c>
      <c r="T12" s="85">
        <f t="shared" si="1"/>
        <v>1</v>
      </c>
    </row>
    <row r="13" spans="1:20" ht="13.8" thickBot="1" x14ac:dyDescent="0.3">
      <c r="A13" s="1" t="s">
        <v>27</v>
      </c>
      <c r="B13" s="3">
        <v>212.8</v>
      </c>
      <c r="C13" s="4"/>
      <c r="D13" s="5" t="s">
        <v>70</v>
      </c>
      <c r="E13" s="6">
        <f>B59</f>
        <v>248.7</v>
      </c>
    </row>
    <row r="14" spans="1:20" ht="13.8" thickBot="1" x14ac:dyDescent="0.3">
      <c r="A14" s="1" t="s">
        <v>28</v>
      </c>
      <c r="B14" s="3">
        <v>213.4</v>
      </c>
      <c r="C14" s="4"/>
      <c r="D14" s="5" t="s">
        <v>81</v>
      </c>
      <c r="E14" s="6">
        <f>B71</f>
        <v>254.8</v>
      </c>
    </row>
    <row r="15" spans="1:20" ht="13.8" thickBot="1" x14ac:dyDescent="0.3">
      <c r="A15" s="1" t="s">
        <v>29</v>
      </c>
      <c r="B15" s="3">
        <v>213.4</v>
      </c>
      <c r="C15" s="4"/>
      <c r="D15" s="5" t="s">
        <v>92</v>
      </c>
      <c r="E15" s="6">
        <f>B83</f>
        <v>257.10000000000002</v>
      </c>
    </row>
    <row r="16" spans="1:20" ht="13.8" thickBot="1" x14ac:dyDescent="0.3">
      <c r="A16" s="1" t="s">
        <v>30</v>
      </c>
      <c r="B16" s="3">
        <v>214.4</v>
      </c>
      <c r="C16" s="4"/>
      <c r="D16" s="5" t="s">
        <v>103</v>
      </c>
      <c r="E16" s="6">
        <f>B95</f>
        <v>261.10000000000002</v>
      </c>
    </row>
    <row r="17" spans="1:5" ht="13.8" thickBot="1" x14ac:dyDescent="0.3">
      <c r="A17" s="1" t="s">
        <v>31</v>
      </c>
      <c r="B17" s="3">
        <v>215.3</v>
      </c>
      <c r="C17" s="4"/>
      <c r="D17" s="5" t="s">
        <v>114</v>
      </c>
      <c r="E17" s="6">
        <f>B107</f>
        <v>269.3</v>
      </c>
    </row>
    <row r="18" spans="1:5" ht="13.8" thickBot="1" x14ac:dyDescent="0.3">
      <c r="A18" s="1" t="s">
        <v>32</v>
      </c>
      <c r="B18" s="3">
        <v>216</v>
      </c>
      <c r="C18" s="4"/>
      <c r="D18" s="5" t="s">
        <v>125</v>
      </c>
      <c r="E18" s="16">
        <f>B119</f>
        <v>278.3</v>
      </c>
    </row>
    <row r="19" spans="1:5" ht="13.8" thickBot="1" x14ac:dyDescent="0.3">
      <c r="A19" s="1" t="s">
        <v>33</v>
      </c>
      <c r="B19" s="3">
        <v>216.6</v>
      </c>
      <c r="C19" s="4"/>
      <c r="D19" s="5" t="s">
        <v>137</v>
      </c>
      <c r="E19" s="16">
        <f>B131</f>
        <v>285.10000000000002</v>
      </c>
    </row>
    <row r="20" spans="1:5" ht="13.8" thickBot="1" x14ac:dyDescent="0.3">
      <c r="A20" s="1" t="s">
        <v>34</v>
      </c>
      <c r="B20" s="3">
        <v>218</v>
      </c>
      <c r="C20" s="4"/>
      <c r="D20" s="5" t="s">
        <v>184</v>
      </c>
      <c r="E20" s="16">
        <f>B143</f>
        <v>292.60000000000002</v>
      </c>
    </row>
    <row r="21" spans="1:5" ht="13.8" thickBot="1" x14ac:dyDescent="0.3">
      <c r="A21" s="1" t="s">
        <v>35</v>
      </c>
      <c r="B21" s="3">
        <v>217.9</v>
      </c>
      <c r="C21" s="4"/>
      <c r="D21" s="5" t="s">
        <v>207</v>
      </c>
      <c r="E21" s="16">
        <f>B155</f>
        <v>296.89999999999998</v>
      </c>
    </row>
    <row r="22" spans="1:5" ht="13.8" thickBot="1" x14ac:dyDescent="0.3">
      <c r="A22" s="1" t="s">
        <v>36</v>
      </c>
      <c r="B22" s="3">
        <v>219.2</v>
      </c>
      <c r="C22" s="4"/>
      <c r="D22" s="5" t="s">
        <v>222</v>
      </c>
      <c r="E22" s="16">
        <f>B167</f>
        <v>323.5</v>
      </c>
    </row>
    <row r="23" spans="1:5" x14ac:dyDescent="0.25">
      <c r="A23" s="14" t="s">
        <v>37</v>
      </c>
      <c r="B23" s="15">
        <v>220.7</v>
      </c>
      <c r="C23" s="4"/>
    </row>
    <row r="24" spans="1:5" x14ac:dyDescent="0.25">
      <c r="A24" s="1" t="s">
        <v>17</v>
      </c>
      <c r="B24" s="3">
        <v>222.8</v>
      </c>
      <c r="C24" s="4"/>
    </row>
    <row r="25" spans="1:5" x14ac:dyDescent="0.25">
      <c r="A25" s="1" t="s">
        <v>38</v>
      </c>
      <c r="B25" s="3">
        <v>223.6</v>
      </c>
      <c r="C25" s="4"/>
    </row>
    <row r="26" spans="1:5" x14ac:dyDescent="0.25">
      <c r="A26" s="1" t="s">
        <v>39</v>
      </c>
      <c r="B26" s="3">
        <v>224.1</v>
      </c>
      <c r="C26" s="4"/>
    </row>
    <row r="27" spans="1:5" x14ac:dyDescent="0.25">
      <c r="A27" s="1" t="s">
        <v>40</v>
      </c>
      <c r="B27" s="3">
        <v>223.6</v>
      </c>
      <c r="C27" s="4"/>
    </row>
    <row r="28" spans="1:5" x14ac:dyDescent="0.25">
      <c r="A28" s="1" t="s">
        <v>41</v>
      </c>
      <c r="B28" s="3">
        <v>224.5</v>
      </c>
      <c r="C28" s="4"/>
    </row>
    <row r="29" spans="1:5" x14ac:dyDescent="0.25">
      <c r="A29" s="1" t="s">
        <v>42</v>
      </c>
      <c r="B29" s="3">
        <v>225.3</v>
      </c>
      <c r="C29" s="4"/>
    </row>
    <row r="30" spans="1:5" x14ac:dyDescent="0.25">
      <c r="A30" s="1" t="s">
        <v>43</v>
      </c>
      <c r="B30" s="3">
        <v>225.8</v>
      </c>
      <c r="C30" s="4"/>
    </row>
    <row r="31" spans="1:5" x14ac:dyDescent="0.25">
      <c r="A31" s="1" t="s">
        <v>44</v>
      </c>
      <c r="B31" s="3">
        <v>226.8</v>
      </c>
      <c r="C31" s="4"/>
    </row>
    <row r="32" spans="1:5" x14ac:dyDescent="0.25">
      <c r="A32" s="1" t="s">
        <v>45</v>
      </c>
      <c r="B32" s="3">
        <v>228.4</v>
      </c>
      <c r="C32" s="4"/>
    </row>
    <row r="33" spans="1:3" x14ac:dyDescent="0.25">
      <c r="A33" s="1" t="s">
        <v>46</v>
      </c>
      <c r="B33" s="3">
        <v>229</v>
      </c>
      <c r="C33" s="4"/>
    </row>
    <row r="34" spans="1:3" x14ac:dyDescent="0.25">
      <c r="A34" s="1" t="s">
        <v>47</v>
      </c>
      <c r="B34" s="3">
        <v>231.3</v>
      </c>
      <c r="C34" s="4"/>
    </row>
    <row r="35" spans="1:3" x14ac:dyDescent="0.25">
      <c r="A35" s="14" t="s">
        <v>48</v>
      </c>
      <c r="B35" s="15">
        <v>232.5</v>
      </c>
      <c r="C35" s="4"/>
    </row>
    <row r="36" spans="1:3" x14ac:dyDescent="0.25">
      <c r="A36" s="1" t="s">
        <v>18</v>
      </c>
      <c r="B36" s="3">
        <v>234.4</v>
      </c>
      <c r="C36" s="4"/>
    </row>
    <row r="37" spans="1:3" x14ac:dyDescent="0.25">
      <c r="A37" s="1" t="s">
        <v>49</v>
      </c>
      <c r="B37" s="3">
        <v>235.2</v>
      </c>
      <c r="C37" s="4"/>
    </row>
    <row r="38" spans="1:3" x14ac:dyDescent="0.25">
      <c r="A38" s="1" t="s">
        <v>50</v>
      </c>
      <c r="B38" s="3">
        <v>235.2</v>
      </c>
      <c r="C38" s="4"/>
    </row>
    <row r="39" spans="1:3" x14ac:dyDescent="0.25">
      <c r="A39" s="1" t="s">
        <v>51</v>
      </c>
      <c r="B39" s="3">
        <v>234.7</v>
      </c>
      <c r="C39" s="4"/>
    </row>
    <row r="40" spans="1:3" x14ac:dyDescent="0.25">
      <c r="A40" s="1" t="s">
        <v>52</v>
      </c>
      <c r="B40" s="3">
        <v>236.1</v>
      </c>
      <c r="C40" s="4"/>
    </row>
    <row r="41" spans="1:3" x14ac:dyDescent="0.25">
      <c r="A41" s="1" t="s">
        <v>53</v>
      </c>
      <c r="B41" s="3">
        <v>237.9</v>
      </c>
      <c r="C41" s="4"/>
    </row>
    <row r="42" spans="1:3" x14ac:dyDescent="0.25">
      <c r="A42" s="1" t="s">
        <v>54</v>
      </c>
      <c r="B42" s="3">
        <v>238</v>
      </c>
      <c r="C42" s="4"/>
    </row>
    <row r="43" spans="1:3" x14ac:dyDescent="0.25">
      <c r="A43" s="1" t="s">
        <v>55</v>
      </c>
      <c r="B43" s="3">
        <v>238.5</v>
      </c>
      <c r="C43" s="4"/>
    </row>
    <row r="44" spans="1:3" x14ac:dyDescent="0.25">
      <c r="A44" s="1" t="s">
        <v>56</v>
      </c>
      <c r="B44" s="3">
        <v>239.4</v>
      </c>
      <c r="C44" s="4"/>
    </row>
    <row r="45" spans="1:3" x14ac:dyDescent="0.25">
      <c r="A45" s="1" t="s">
        <v>57</v>
      </c>
      <c r="B45" s="3">
        <v>238</v>
      </c>
      <c r="C45" s="4"/>
    </row>
    <row r="46" spans="1:3" x14ac:dyDescent="0.25">
      <c r="A46" s="1" t="s">
        <v>58</v>
      </c>
      <c r="B46" s="3">
        <v>239.9</v>
      </c>
      <c r="C46" s="4"/>
    </row>
    <row r="47" spans="1:3" x14ac:dyDescent="0.25">
      <c r="A47" s="14" t="s">
        <v>59</v>
      </c>
      <c r="B47" s="15">
        <v>240.8</v>
      </c>
      <c r="C47" s="4"/>
    </row>
    <row r="48" spans="1:3" x14ac:dyDescent="0.25">
      <c r="A48" s="1" t="s">
        <v>19</v>
      </c>
      <c r="B48" s="3">
        <v>242.5</v>
      </c>
      <c r="C48" s="4"/>
    </row>
    <row r="49" spans="1:3" x14ac:dyDescent="0.25">
      <c r="A49" s="1" t="s">
        <v>60</v>
      </c>
      <c r="B49" s="3">
        <v>242.4</v>
      </c>
      <c r="C49" s="4"/>
    </row>
    <row r="50" spans="1:3" x14ac:dyDescent="0.25">
      <c r="A50" s="1" t="s">
        <v>61</v>
      </c>
      <c r="B50" s="3">
        <v>241.8</v>
      </c>
      <c r="C50" s="4"/>
    </row>
    <row r="51" spans="1:3" x14ac:dyDescent="0.25">
      <c r="A51" s="1" t="s">
        <v>62</v>
      </c>
      <c r="B51" s="3">
        <v>242.1</v>
      </c>
      <c r="C51" s="4"/>
    </row>
    <row r="52" spans="1:3" x14ac:dyDescent="0.25">
      <c r="A52" s="1" t="s">
        <v>63</v>
      </c>
      <c r="B52" s="3">
        <v>243</v>
      </c>
      <c r="C52" s="4"/>
    </row>
    <row r="53" spans="1:3" x14ac:dyDescent="0.25">
      <c r="A53" s="1" t="s">
        <v>64</v>
      </c>
      <c r="B53" s="3">
        <v>244.2</v>
      </c>
      <c r="C53" s="4"/>
    </row>
    <row r="54" spans="1:3" x14ac:dyDescent="0.25">
      <c r="A54" s="1" t="s">
        <v>65</v>
      </c>
      <c r="B54" s="3">
        <v>245.6</v>
      </c>
      <c r="C54" s="4"/>
    </row>
    <row r="55" spans="1:3" x14ac:dyDescent="0.25">
      <c r="A55" s="1" t="s">
        <v>66</v>
      </c>
      <c r="B55" s="3">
        <v>245.6</v>
      </c>
      <c r="C55" s="4"/>
    </row>
    <row r="56" spans="1:3" x14ac:dyDescent="0.25">
      <c r="A56" s="1" t="s">
        <v>67</v>
      </c>
      <c r="B56" s="3">
        <v>246.8</v>
      </c>
      <c r="C56" s="4"/>
    </row>
    <row r="57" spans="1:3" x14ac:dyDescent="0.25">
      <c r="A57" s="1" t="s">
        <v>68</v>
      </c>
      <c r="B57" s="3">
        <v>245.8</v>
      </c>
      <c r="C57" s="4"/>
    </row>
    <row r="58" spans="1:3" x14ac:dyDescent="0.25">
      <c r="A58" s="1" t="s">
        <v>69</v>
      </c>
      <c r="B58" s="3">
        <v>247.6</v>
      </c>
      <c r="C58" s="4"/>
    </row>
    <row r="59" spans="1:3" x14ac:dyDescent="0.25">
      <c r="A59" s="14" t="s">
        <v>70</v>
      </c>
      <c r="B59" s="15">
        <v>248.7</v>
      </c>
      <c r="C59" s="4"/>
    </row>
    <row r="60" spans="1:3" x14ac:dyDescent="0.25">
      <c r="A60" s="1" t="s">
        <v>20</v>
      </c>
      <c r="B60" s="3">
        <v>249.5</v>
      </c>
      <c r="C60" s="4"/>
    </row>
    <row r="61" spans="1:3" x14ac:dyDescent="0.25">
      <c r="A61" s="1" t="s">
        <v>71</v>
      </c>
      <c r="B61" s="3">
        <v>250</v>
      </c>
      <c r="C61" s="4"/>
    </row>
    <row r="62" spans="1:3" x14ac:dyDescent="0.25">
      <c r="A62" s="1" t="s">
        <v>72</v>
      </c>
      <c r="B62" s="3">
        <v>249.7</v>
      </c>
      <c r="C62" s="4"/>
    </row>
    <row r="63" spans="1:3" x14ac:dyDescent="0.25">
      <c r="A63" s="1" t="s">
        <v>73</v>
      </c>
      <c r="B63" s="3">
        <v>249.7</v>
      </c>
      <c r="C63" s="4"/>
    </row>
    <row r="64" spans="1:3" x14ac:dyDescent="0.25">
      <c r="A64" s="1" t="s">
        <v>74</v>
      </c>
      <c r="B64" s="3">
        <v>251</v>
      </c>
      <c r="C64" s="4"/>
    </row>
    <row r="65" spans="1:3" x14ac:dyDescent="0.25">
      <c r="A65" s="1" t="s">
        <v>75</v>
      </c>
      <c r="B65" s="3">
        <v>251.9</v>
      </c>
      <c r="C65" s="4"/>
    </row>
    <row r="66" spans="1:3" x14ac:dyDescent="0.25">
      <c r="A66" s="1" t="s">
        <v>76</v>
      </c>
      <c r="B66" s="3">
        <v>251.9</v>
      </c>
      <c r="C66" s="4"/>
    </row>
    <row r="67" spans="1:3" x14ac:dyDescent="0.25">
      <c r="A67" s="1" t="s">
        <v>77</v>
      </c>
      <c r="B67" s="3">
        <v>252.1</v>
      </c>
      <c r="C67" s="4"/>
    </row>
    <row r="68" spans="1:3" x14ac:dyDescent="0.25">
      <c r="A68" s="1" t="s">
        <v>78</v>
      </c>
      <c r="B68" s="3">
        <v>253.4</v>
      </c>
      <c r="C68" s="4"/>
    </row>
    <row r="69" spans="1:3" x14ac:dyDescent="0.25">
      <c r="A69" s="1" t="s">
        <v>79</v>
      </c>
      <c r="B69" s="3">
        <v>252.6</v>
      </c>
      <c r="C69" s="4"/>
    </row>
    <row r="70" spans="1:3" x14ac:dyDescent="0.25">
      <c r="A70" s="1" t="s">
        <v>80</v>
      </c>
      <c r="B70" s="3">
        <v>254.2</v>
      </c>
      <c r="C70" s="4"/>
    </row>
    <row r="71" spans="1:3" x14ac:dyDescent="0.25">
      <c r="A71" s="14" t="s">
        <v>81</v>
      </c>
      <c r="B71" s="15">
        <v>254.8</v>
      </c>
      <c r="C71" s="4"/>
    </row>
    <row r="72" spans="1:3" x14ac:dyDescent="0.25">
      <c r="A72" s="1" t="s">
        <v>21</v>
      </c>
      <c r="B72" s="3">
        <v>255.7</v>
      </c>
      <c r="C72" s="4"/>
    </row>
    <row r="73" spans="1:3" x14ac:dyDescent="0.25">
      <c r="A73" s="1" t="s">
        <v>82</v>
      </c>
      <c r="B73" s="3">
        <v>255.9</v>
      </c>
      <c r="C73" s="4"/>
    </row>
    <row r="74" spans="1:3" x14ac:dyDescent="0.25">
      <c r="A74" s="1" t="s">
        <v>83</v>
      </c>
      <c r="B74" s="3">
        <v>256.3</v>
      </c>
      <c r="C74" s="4"/>
    </row>
    <row r="75" spans="1:3" x14ac:dyDescent="0.25">
      <c r="A75" s="1" t="s">
        <v>84</v>
      </c>
      <c r="B75" s="3">
        <v>256</v>
      </c>
      <c r="C75" s="4"/>
    </row>
    <row r="76" spans="1:3" x14ac:dyDescent="0.25">
      <c r="A76" s="1" t="s">
        <v>85</v>
      </c>
      <c r="B76" s="3">
        <v>257</v>
      </c>
      <c r="C76" s="4"/>
    </row>
    <row r="77" spans="1:3" x14ac:dyDescent="0.25">
      <c r="A77" s="1" t="s">
        <v>86</v>
      </c>
      <c r="B77" s="3">
        <v>257.60000000000002</v>
      </c>
      <c r="C77" s="4"/>
    </row>
    <row r="78" spans="1:3" x14ac:dyDescent="0.25">
      <c r="A78" s="1" t="s">
        <v>87</v>
      </c>
      <c r="B78" s="3">
        <v>257.7</v>
      </c>
      <c r="C78" s="4"/>
    </row>
    <row r="79" spans="1:3" x14ac:dyDescent="0.25">
      <c r="A79" s="1" t="s">
        <v>88</v>
      </c>
      <c r="B79" s="3">
        <v>257.10000000000002</v>
      </c>
      <c r="C79" s="4"/>
    </row>
    <row r="80" spans="1:3" x14ac:dyDescent="0.25">
      <c r="A80" s="1" t="s">
        <v>89</v>
      </c>
      <c r="B80" s="3">
        <v>257.5</v>
      </c>
      <c r="C80" s="4"/>
    </row>
    <row r="81" spans="1:3" x14ac:dyDescent="0.25">
      <c r="A81" s="1" t="s">
        <v>90</v>
      </c>
      <c r="B81" s="3">
        <v>255.4</v>
      </c>
      <c r="C81" s="4"/>
    </row>
    <row r="82" spans="1:3" x14ac:dyDescent="0.25">
      <c r="A82" s="1" t="s">
        <v>91</v>
      </c>
      <c r="B82" s="3">
        <v>256.7</v>
      </c>
      <c r="C82" s="4"/>
    </row>
    <row r="83" spans="1:3" x14ac:dyDescent="0.25">
      <c r="A83" s="14" t="s">
        <v>92</v>
      </c>
      <c r="B83" s="15">
        <v>257.10000000000002</v>
      </c>
      <c r="C83" s="4"/>
    </row>
    <row r="84" spans="1:3" x14ac:dyDescent="0.25">
      <c r="A84" s="1" t="s">
        <v>22</v>
      </c>
      <c r="B84" s="3">
        <v>258</v>
      </c>
      <c r="C84" s="4"/>
    </row>
    <row r="85" spans="1:3" x14ac:dyDescent="0.25">
      <c r="A85" s="1" t="s">
        <v>93</v>
      </c>
      <c r="B85" s="3">
        <v>258.5</v>
      </c>
      <c r="C85" s="4"/>
    </row>
    <row r="86" spans="1:3" x14ac:dyDescent="0.25">
      <c r="A86" s="1" t="s">
        <v>94</v>
      </c>
      <c r="B86" s="3">
        <v>258.89999999999998</v>
      </c>
      <c r="C86" s="4"/>
    </row>
    <row r="87" spans="1:3" x14ac:dyDescent="0.25">
      <c r="A87" s="1" t="s">
        <v>95</v>
      </c>
      <c r="B87" s="3">
        <v>258.60000000000002</v>
      </c>
      <c r="C87" s="4"/>
    </row>
    <row r="88" spans="1:3" x14ac:dyDescent="0.25">
      <c r="A88" s="1" t="s">
        <v>96</v>
      </c>
      <c r="B88" s="3">
        <v>259.8</v>
      </c>
      <c r="C88" s="4"/>
    </row>
    <row r="89" spans="1:3" x14ac:dyDescent="0.25">
      <c r="A89" s="1" t="s">
        <v>97</v>
      </c>
      <c r="B89" s="3">
        <v>259.60000000000002</v>
      </c>
      <c r="C89" s="4"/>
    </row>
    <row r="90" spans="1:3" x14ac:dyDescent="0.25">
      <c r="A90" s="1" t="s">
        <v>98</v>
      </c>
      <c r="B90" s="3">
        <v>259.5</v>
      </c>
      <c r="C90" s="4"/>
    </row>
    <row r="91" spans="1:3" x14ac:dyDescent="0.25">
      <c r="A91" s="1" t="s">
        <v>99</v>
      </c>
      <c r="B91" s="3">
        <v>259.8</v>
      </c>
      <c r="C91" s="4"/>
    </row>
    <row r="92" spans="1:3" x14ac:dyDescent="0.25">
      <c r="A92" s="1" t="s">
        <v>100</v>
      </c>
      <c r="B92" s="3">
        <v>260.60000000000002</v>
      </c>
      <c r="C92" s="4"/>
    </row>
    <row r="93" spans="1:3" x14ac:dyDescent="0.25">
      <c r="A93" s="1" t="s">
        <v>101</v>
      </c>
      <c r="B93" s="3">
        <v>258.8</v>
      </c>
      <c r="C93" s="4"/>
    </row>
    <row r="94" spans="1:3" x14ac:dyDescent="0.25">
      <c r="A94" s="1" t="s">
        <v>102</v>
      </c>
      <c r="B94" s="3">
        <v>260</v>
      </c>
      <c r="C94" s="4"/>
    </row>
    <row r="95" spans="1:3" x14ac:dyDescent="0.25">
      <c r="A95" s="14" t="s">
        <v>103</v>
      </c>
      <c r="B95" s="15">
        <v>261.10000000000002</v>
      </c>
      <c r="C95" s="4"/>
    </row>
    <row r="96" spans="1:3" x14ac:dyDescent="0.25">
      <c r="A96" s="1" t="s">
        <v>23</v>
      </c>
      <c r="B96" s="3">
        <v>261.39999999999998</v>
      </c>
      <c r="C96" s="4"/>
    </row>
    <row r="97" spans="1:5" x14ac:dyDescent="0.25">
      <c r="A97" s="1" t="s">
        <v>104</v>
      </c>
      <c r="B97" s="3">
        <v>262.10000000000002</v>
      </c>
      <c r="C97" s="4"/>
    </row>
    <row r="98" spans="1:5" x14ac:dyDescent="0.25">
      <c r="A98" s="1" t="s">
        <v>105</v>
      </c>
      <c r="B98" s="3">
        <v>263.10000000000002</v>
      </c>
      <c r="C98" s="4"/>
    </row>
    <row r="99" spans="1:5" x14ac:dyDescent="0.25">
      <c r="A99" s="1" t="s">
        <v>106</v>
      </c>
      <c r="B99" s="3">
        <v>263.39999999999998</v>
      </c>
      <c r="C99" s="4"/>
    </row>
    <row r="100" spans="1:5" x14ac:dyDescent="0.25">
      <c r="A100" s="1" t="s">
        <v>107</v>
      </c>
      <c r="B100" s="3">
        <v>264.39999999999998</v>
      </c>
      <c r="C100" s="4"/>
    </row>
    <row r="101" spans="1:5" x14ac:dyDescent="0.25">
      <c r="A101" s="1" t="s">
        <v>108</v>
      </c>
      <c r="B101" s="3">
        <v>264.89999999999998</v>
      </c>
      <c r="C101" s="4"/>
    </row>
    <row r="102" spans="1:5" x14ac:dyDescent="0.25">
      <c r="A102" s="1" t="s">
        <v>109</v>
      </c>
      <c r="B102" s="3">
        <v>264.8</v>
      </c>
      <c r="C102" s="4"/>
    </row>
    <row r="103" spans="1:5" x14ac:dyDescent="0.25">
      <c r="A103" s="1" t="s">
        <v>110</v>
      </c>
      <c r="B103" s="3">
        <v>265.5</v>
      </c>
      <c r="C103" s="4"/>
    </row>
    <row r="104" spans="1:5" x14ac:dyDescent="0.25">
      <c r="A104" s="1" t="s">
        <v>111</v>
      </c>
      <c r="B104" s="3">
        <v>267.10000000000002</v>
      </c>
      <c r="C104" s="4"/>
    </row>
    <row r="105" spans="1:5" ht="14.4" x14ac:dyDescent="0.3">
      <c r="A105" s="1" t="s">
        <v>112</v>
      </c>
      <c r="B105" s="3">
        <v>265.5</v>
      </c>
      <c r="C105" s="9"/>
      <c r="D105" s="10"/>
      <c r="E105" s="11"/>
    </row>
    <row r="106" spans="1:5" ht="14.4" x14ac:dyDescent="0.3">
      <c r="A106" s="1" t="s">
        <v>113</v>
      </c>
      <c r="B106" s="3">
        <v>268.39999999999998</v>
      </c>
      <c r="C106" s="9"/>
      <c r="D106" s="10"/>
      <c r="E106" s="11"/>
    </row>
    <row r="107" spans="1:5" ht="14.4" x14ac:dyDescent="0.3">
      <c r="A107" s="14" t="s">
        <v>114</v>
      </c>
      <c r="B107" s="15">
        <v>269.3</v>
      </c>
      <c r="C107" s="9"/>
      <c r="D107" s="10"/>
      <c r="E107" s="11"/>
    </row>
    <row r="108" spans="1:5" ht="14.4" x14ac:dyDescent="0.3">
      <c r="A108" s="1" t="s">
        <v>24</v>
      </c>
      <c r="B108" s="3">
        <v>270.60000000000002</v>
      </c>
      <c r="C108" s="9"/>
      <c r="D108" s="10"/>
      <c r="E108" s="11"/>
    </row>
    <row r="109" spans="1:5" ht="14.4" x14ac:dyDescent="0.3">
      <c r="A109" s="4" t="s">
        <v>115</v>
      </c>
      <c r="B109" s="3">
        <v>271.7</v>
      </c>
      <c r="C109" s="9"/>
      <c r="D109" s="10"/>
      <c r="E109" s="11"/>
    </row>
    <row r="110" spans="1:5" ht="14.4" x14ac:dyDescent="0.3">
      <c r="A110" s="4" t="s">
        <v>116</v>
      </c>
      <c r="B110" s="8">
        <v>272.3</v>
      </c>
      <c r="C110" s="9"/>
      <c r="D110" s="10"/>
      <c r="E110" s="11"/>
    </row>
    <row r="111" spans="1:5" ht="14.4" x14ac:dyDescent="0.3">
      <c r="A111" s="4" t="s">
        <v>117</v>
      </c>
      <c r="B111" s="8">
        <v>272.89999999999998</v>
      </c>
      <c r="C111" s="9"/>
      <c r="D111" s="10"/>
      <c r="E111" s="11"/>
    </row>
    <row r="112" spans="1:5" ht="14.4" x14ac:dyDescent="0.3">
      <c r="A112" s="4" t="s">
        <v>118</v>
      </c>
      <c r="B112" s="8">
        <v>274.7</v>
      </c>
      <c r="C112" s="9"/>
      <c r="D112" s="10"/>
      <c r="E112" s="11"/>
    </row>
    <row r="113" spans="1:5" ht="14.4" x14ac:dyDescent="0.3">
      <c r="A113" s="4" t="s">
        <v>119</v>
      </c>
      <c r="B113" s="8">
        <v>275.10000000000002</v>
      </c>
      <c r="C113" s="9"/>
      <c r="D113" s="10"/>
      <c r="E113" s="11"/>
    </row>
    <row r="114" spans="1:5" ht="14.4" x14ac:dyDescent="0.3">
      <c r="A114" s="4" t="s">
        <v>120</v>
      </c>
      <c r="B114" s="8">
        <v>275.3</v>
      </c>
      <c r="C114" s="9"/>
      <c r="D114" s="10"/>
      <c r="E114" s="11"/>
    </row>
    <row r="115" spans="1:5" ht="14.4" x14ac:dyDescent="0.3">
      <c r="A115" s="4" t="s">
        <v>121</v>
      </c>
      <c r="B115" s="8">
        <v>275.8</v>
      </c>
      <c r="C115" s="9"/>
      <c r="D115" s="10"/>
      <c r="E115" s="11"/>
    </row>
    <row r="116" spans="1:5" ht="14.4" x14ac:dyDescent="0.3">
      <c r="A116" s="9" t="s">
        <v>122</v>
      </c>
      <c r="B116" s="9">
        <v>278.10000000000002</v>
      </c>
      <c r="C116" s="9"/>
      <c r="D116" s="10"/>
      <c r="E116" s="11"/>
    </row>
    <row r="117" spans="1:5" ht="14.4" x14ac:dyDescent="0.3">
      <c r="A117" s="9" t="s">
        <v>123</v>
      </c>
      <c r="B117" s="12">
        <v>276</v>
      </c>
      <c r="C117" s="9"/>
      <c r="D117" s="10"/>
      <c r="E117" s="11"/>
    </row>
    <row r="118" spans="1:5" ht="14.4" x14ac:dyDescent="0.3">
      <c r="A118" s="2" t="s">
        <v>124</v>
      </c>
      <c r="B118" s="2">
        <v>278.10000000000002</v>
      </c>
      <c r="D118" s="10"/>
      <c r="E118" s="11"/>
    </row>
    <row r="119" spans="1:5" ht="14.4" x14ac:dyDescent="0.3">
      <c r="A119" s="13" t="s">
        <v>125</v>
      </c>
      <c r="B119" s="13">
        <v>278.3</v>
      </c>
      <c r="D119" s="10"/>
      <c r="E119" s="11"/>
    </row>
    <row r="120" spans="1:5" ht="14.4" x14ac:dyDescent="0.3">
      <c r="A120" s="2" t="s">
        <v>126</v>
      </c>
      <c r="B120" s="2">
        <v>279.7</v>
      </c>
      <c r="D120" s="10"/>
      <c r="E120" s="11"/>
    </row>
    <row r="121" spans="1:5" ht="14.4" x14ac:dyDescent="0.3">
      <c r="A121" s="2" t="s">
        <v>127</v>
      </c>
      <c r="B121" s="2">
        <v>280.7</v>
      </c>
      <c r="D121" s="10"/>
      <c r="E121" s="11"/>
    </row>
    <row r="122" spans="1:5" ht="14.4" x14ac:dyDescent="0.3">
      <c r="A122" s="2" t="s">
        <v>128</v>
      </c>
      <c r="B122" s="2">
        <v>281.5</v>
      </c>
      <c r="D122" s="10"/>
      <c r="E122" s="11"/>
    </row>
    <row r="123" spans="1:5" ht="14.4" x14ac:dyDescent="0.3">
      <c r="A123" s="2" t="s">
        <v>129</v>
      </c>
      <c r="B123" s="2">
        <v>281.7</v>
      </c>
      <c r="D123" s="10"/>
      <c r="E123" s="11"/>
    </row>
    <row r="124" spans="1:5" ht="14.4" x14ac:dyDescent="0.3">
      <c r="A124" s="2" t="s">
        <v>130</v>
      </c>
      <c r="B124" s="2">
        <v>284.2</v>
      </c>
      <c r="D124" s="10"/>
      <c r="E124" s="11"/>
    </row>
    <row r="125" spans="1:5" ht="14.4" x14ac:dyDescent="0.3">
      <c r="A125" s="2" t="s">
        <v>131</v>
      </c>
      <c r="B125" s="2">
        <v>284.10000000000002</v>
      </c>
      <c r="D125" s="10"/>
      <c r="E125" s="11"/>
    </row>
    <row r="126" spans="1:5" ht="14.4" x14ac:dyDescent="0.3">
      <c r="A126" s="2" t="s">
        <v>132</v>
      </c>
      <c r="B126" s="2">
        <v>284.5</v>
      </c>
      <c r="D126" s="10"/>
      <c r="E126" s="11"/>
    </row>
    <row r="127" spans="1:5" ht="14.4" x14ac:dyDescent="0.3">
      <c r="A127" s="2" t="s">
        <v>133</v>
      </c>
      <c r="B127" s="2">
        <v>284.60000000000002</v>
      </c>
      <c r="D127" s="10"/>
      <c r="E127" s="11"/>
    </row>
    <row r="128" spans="1:5" ht="14.4" x14ac:dyDescent="0.3">
      <c r="A128" s="2" t="s">
        <v>134</v>
      </c>
      <c r="B128" s="2">
        <v>285.60000000000002</v>
      </c>
      <c r="D128" s="10"/>
      <c r="E128" s="11"/>
    </row>
    <row r="129" spans="1:5" ht="14.4" x14ac:dyDescent="0.3">
      <c r="A129" s="2" t="s">
        <v>135</v>
      </c>
      <c r="B129" s="2">
        <v>283</v>
      </c>
      <c r="D129" s="10"/>
      <c r="E129" s="11"/>
    </row>
    <row r="130" spans="1:5" ht="14.4" x14ac:dyDescent="0.3">
      <c r="A130" s="2" t="s">
        <v>136</v>
      </c>
      <c r="B130" s="2">
        <v>285</v>
      </c>
      <c r="D130" s="10"/>
      <c r="E130" s="11"/>
    </row>
    <row r="131" spans="1:5" ht="14.4" x14ac:dyDescent="0.3">
      <c r="A131" s="13" t="s">
        <v>137</v>
      </c>
      <c r="B131" s="13">
        <v>285.10000000000002</v>
      </c>
      <c r="D131" s="10"/>
      <c r="E131" s="11"/>
    </row>
    <row r="132" spans="1:5" ht="14.4" x14ac:dyDescent="0.3">
      <c r="A132" s="2" t="s">
        <v>138</v>
      </c>
      <c r="B132" s="2">
        <v>288.2</v>
      </c>
      <c r="D132" s="10"/>
      <c r="E132" s="11"/>
    </row>
    <row r="133" spans="1:5" ht="14.4" x14ac:dyDescent="0.3">
      <c r="A133" s="2" t="s">
        <v>139</v>
      </c>
      <c r="B133" s="2">
        <v>289.2</v>
      </c>
      <c r="D133" s="10"/>
      <c r="E133" s="11"/>
    </row>
    <row r="134" spans="1:5" ht="14.4" x14ac:dyDescent="0.3">
      <c r="A134" s="2" t="s">
        <v>140</v>
      </c>
      <c r="B134" s="2">
        <v>289.60000000000002</v>
      </c>
      <c r="D134" s="10"/>
      <c r="E134" s="11"/>
    </row>
    <row r="135" spans="1:5" ht="14.4" x14ac:dyDescent="0.3">
      <c r="A135" s="2" t="s">
        <v>141</v>
      </c>
      <c r="B135" s="2">
        <v>289.5</v>
      </c>
      <c r="D135" s="10"/>
      <c r="E135" s="11"/>
    </row>
    <row r="136" spans="1:5" ht="14.4" x14ac:dyDescent="0.3">
      <c r="A136" s="2" t="s">
        <v>142</v>
      </c>
      <c r="B136" s="2">
        <v>291.7</v>
      </c>
      <c r="D136" s="10"/>
      <c r="E136" s="11"/>
    </row>
    <row r="137" spans="1:5" ht="14.4" x14ac:dyDescent="0.3">
      <c r="A137" s="2" t="s">
        <v>143</v>
      </c>
      <c r="B137" s="2">
        <v>291</v>
      </c>
      <c r="D137" s="10"/>
      <c r="E137" s="11"/>
    </row>
    <row r="138" spans="1:5" ht="14.4" x14ac:dyDescent="0.3">
      <c r="A138" s="2" t="s">
        <v>185</v>
      </c>
      <c r="B138" s="2">
        <v>290.39999999999998</v>
      </c>
      <c r="D138" s="10"/>
      <c r="E138" s="11"/>
    </row>
    <row r="139" spans="1:5" ht="14.4" x14ac:dyDescent="0.3">
      <c r="A139" s="2" t="s">
        <v>186</v>
      </c>
      <c r="B139" s="2">
        <v>291</v>
      </c>
      <c r="D139" s="10"/>
      <c r="E139" s="11"/>
    </row>
    <row r="140" spans="1:5" ht="14.4" x14ac:dyDescent="0.3">
      <c r="A140" s="2" t="s">
        <v>187</v>
      </c>
      <c r="B140" s="2">
        <v>291.89999999999998</v>
      </c>
      <c r="D140" s="10"/>
      <c r="E140" s="11"/>
    </row>
    <row r="141" spans="1:5" ht="14.4" x14ac:dyDescent="0.3">
      <c r="A141" s="2" t="s">
        <v>188</v>
      </c>
      <c r="B141" s="2">
        <v>290.60000000000002</v>
      </c>
      <c r="D141" s="10"/>
      <c r="E141" s="11"/>
    </row>
    <row r="142" spans="1:5" ht="14.4" x14ac:dyDescent="0.3">
      <c r="A142" s="2" t="s">
        <v>189</v>
      </c>
      <c r="B142" s="2">
        <v>292</v>
      </c>
      <c r="D142" s="10"/>
      <c r="E142" s="11"/>
    </row>
    <row r="143" spans="1:5" ht="14.4" x14ac:dyDescent="0.3">
      <c r="A143" s="13" t="s">
        <v>184</v>
      </c>
      <c r="B143" s="13">
        <v>292.60000000000002</v>
      </c>
      <c r="D143" s="10"/>
      <c r="E143" s="11"/>
    </row>
    <row r="144" spans="1:5" ht="14.4" x14ac:dyDescent="0.3">
      <c r="A144" s="2" t="s">
        <v>190</v>
      </c>
      <c r="B144" s="2">
        <v>292.60000000000002</v>
      </c>
      <c r="D144" s="10"/>
      <c r="E144" s="11"/>
    </row>
    <row r="145" spans="1:5" ht="14.4" x14ac:dyDescent="0.3">
      <c r="A145" s="2" t="s">
        <v>191</v>
      </c>
      <c r="B145" s="2">
        <v>292.2</v>
      </c>
      <c r="D145" s="10"/>
      <c r="E145" s="11"/>
    </row>
    <row r="146" spans="1:5" ht="14.4" x14ac:dyDescent="0.3">
      <c r="A146" s="2" t="s">
        <v>192</v>
      </c>
      <c r="B146" s="2">
        <v>292.7</v>
      </c>
      <c r="D146" s="10"/>
      <c r="E146" s="11"/>
    </row>
    <row r="147" spans="1:5" ht="14.4" x14ac:dyDescent="0.3">
      <c r="A147" s="2" t="s">
        <v>193</v>
      </c>
      <c r="B147" s="2">
        <v>294.2</v>
      </c>
      <c r="D147" s="10"/>
      <c r="E147" s="11"/>
    </row>
    <row r="148" spans="1:5" ht="14.4" x14ac:dyDescent="0.3">
      <c r="A148" s="2" t="s">
        <v>194</v>
      </c>
      <c r="B148" s="2">
        <v>293.3</v>
      </c>
      <c r="D148" s="10"/>
      <c r="E148" s="11"/>
    </row>
    <row r="149" spans="1:5" ht="14.4" x14ac:dyDescent="0.3">
      <c r="A149" s="2" t="s">
        <v>195</v>
      </c>
      <c r="B149" s="2">
        <v>294.3</v>
      </c>
      <c r="D149" s="10"/>
      <c r="E149" s="11"/>
    </row>
    <row r="150" spans="1:5" x14ac:dyDescent="0.25">
      <c r="A150" s="2" t="s">
        <v>202</v>
      </c>
      <c r="B150" s="2">
        <v>294.3</v>
      </c>
    </row>
    <row r="151" spans="1:5" x14ac:dyDescent="0.25">
      <c r="A151" s="2" t="s">
        <v>203</v>
      </c>
      <c r="B151" s="2">
        <v>293.5</v>
      </c>
    </row>
    <row r="152" spans="1:5" x14ac:dyDescent="0.25">
      <c r="A152" s="2" t="s">
        <v>204</v>
      </c>
      <c r="B152" s="2">
        <v>295.39999999999998</v>
      </c>
    </row>
    <row r="153" spans="1:5" x14ac:dyDescent="0.25">
      <c r="A153" s="2" t="s">
        <v>205</v>
      </c>
      <c r="B153" s="2">
        <v>294.60000000000002</v>
      </c>
    </row>
    <row r="154" spans="1:5" x14ac:dyDescent="0.25">
      <c r="A154" s="2" t="s">
        <v>206</v>
      </c>
      <c r="B154" s="2">
        <v>296</v>
      </c>
    </row>
    <row r="155" spans="1:5" x14ac:dyDescent="0.25">
      <c r="A155" s="13" t="s">
        <v>207</v>
      </c>
      <c r="B155" s="13">
        <v>296.89999999999998</v>
      </c>
    </row>
    <row r="156" spans="1:5" x14ac:dyDescent="0.25">
      <c r="A156" s="2" t="s">
        <v>208</v>
      </c>
      <c r="B156" s="2">
        <v>301.10000000000002</v>
      </c>
    </row>
    <row r="157" spans="1:5" x14ac:dyDescent="0.25">
      <c r="A157" s="2" t="s">
        <v>209</v>
      </c>
      <c r="B157" s="2">
        <v>301.89999999999998</v>
      </c>
    </row>
    <row r="158" spans="1:5" x14ac:dyDescent="0.25">
      <c r="A158" s="2" t="s">
        <v>210</v>
      </c>
      <c r="B158" s="2">
        <v>304</v>
      </c>
    </row>
    <row r="159" spans="1:5" x14ac:dyDescent="0.25">
      <c r="A159" s="2" t="s">
        <v>211</v>
      </c>
      <c r="B159" s="2">
        <v>305.5</v>
      </c>
    </row>
    <row r="160" spans="1:5" x14ac:dyDescent="0.25">
      <c r="A160" s="2" t="s">
        <v>212</v>
      </c>
      <c r="B160" s="2">
        <v>307.39999999999998</v>
      </c>
    </row>
    <row r="161" spans="1:2" x14ac:dyDescent="0.25">
      <c r="A161" s="2" t="s">
        <v>213</v>
      </c>
      <c r="B161" s="2">
        <v>308.60000000000002</v>
      </c>
    </row>
    <row r="162" spans="1:2" x14ac:dyDescent="0.25">
      <c r="A162" s="2" t="s">
        <v>217</v>
      </c>
      <c r="B162" s="2">
        <v>312</v>
      </c>
    </row>
    <row r="163" spans="1:2" x14ac:dyDescent="0.25">
      <c r="A163" s="2" t="s">
        <v>218</v>
      </c>
      <c r="B163" s="2">
        <v>314.3</v>
      </c>
    </row>
    <row r="164" spans="1:2" x14ac:dyDescent="0.25">
      <c r="A164" s="2" t="s">
        <v>219</v>
      </c>
      <c r="B164" s="2">
        <v>317.7</v>
      </c>
    </row>
    <row r="165" spans="1:2" x14ac:dyDescent="0.25">
      <c r="A165" s="2" t="s">
        <v>220</v>
      </c>
      <c r="B165" s="2">
        <v>317.7</v>
      </c>
    </row>
    <row r="166" spans="1:2" x14ac:dyDescent="0.25">
      <c r="A166" s="2" t="s">
        <v>221</v>
      </c>
      <c r="B166" s="2">
        <v>320.2</v>
      </c>
    </row>
    <row r="167" spans="1:2" x14ac:dyDescent="0.25">
      <c r="A167" s="13" t="s">
        <v>222</v>
      </c>
      <c r="B167" s="13">
        <v>323.5</v>
      </c>
    </row>
    <row r="168" spans="1:2" x14ac:dyDescent="0.25">
      <c r="A168" s="2" t="s">
        <v>223</v>
      </c>
      <c r="B168" s="2">
        <v>334.6</v>
      </c>
    </row>
    <row r="169" spans="1:2" x14ac:dyDescent="0.25">
      <c r="A169" s="2" t="s">
        <v>224</v>
      </c>
      <c r="B169" s="2">
        <v>337.1</v>
      </c>
    </row>
    <row r="170" spans="1:2" x14ac:dyDescent="0.25">
      <c r="A170" s="2" t="s">
        <v>225</v>
      </c>
      <c r="B170" s="2">
        <v>340</v>
      </c>
    </row>
    <row r="171" spans="1:2" x14ac:dyDescent="0.25">
      <c r="A171" s="2" t="s">
        <v>226</v>
      </c>
      <c r="B171" s="2">
        <v>343.2</v>
      </c>
    </row>
    <row r="172" spans="1:2" x14ac:dyDescent="0.25">
      <c r="A172" s="2" t="s">
        <v>227</v>
      </c>
      <c r="B172" s="2">
        <v>345.2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Request - GY1819</vt:lpstr>
      <vt:lpstr>GY18-19</vt:lpstr>
      <vt:lpstr>GY19-20</vt:lpstr>
      <vt:lpstr>GY20-21</vt:lpstr>
      <vt:lpstr>GY21-22</vt:lpstr>
      <vt:lpstr>Project Allowances</vt:lpstr>
      <vt:lpstr>RPI</vt:lpstr>
      <vt:lpstr>'GY18-19'!Print_Area</vt:lpstr>
      <vt:lpstr>'Project Allowances'!Print_Area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2022-11-10T08:10:00Z</dcterms:modified>
</cp:coreProperties>
</file>