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codeName="ThisWorkbook"/>
  <mc:AlternateContent xmlns:mc="http://schemas.openxmlformats.org/markup-compatibility/2006">
    <mc:Choice Requires="x15">
      <x15ac:absPath xmlns:x15ac="http://schemas.microsoft.com/office/spreadsheetml/2010/11/ac" url="\\pr-ureg-docs\ofreg ni\NETWORK GROUP\Price Controls\GDNs GD23\52 = TF Workstream\Post FD Modelling\Final model runs for GDNS\Models for publishing with Licence Decision (macro's disabled)\"/>
    </mc:Choice>
  </mc:AlternateContent>
  <xr:revisionPtr revIDLastSave="0" documentId="8_{C6C952A8-837D-48A8-A3E5-EB9C2CD5880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itle" sheetId="61" r:id="rId1"/>
    <sheet name="Inputs" sheetId="55" r:id="rId2"/>
    <sheet name="DAV Inputs" sheetId="59" r:id="rId3"/>
    <sheet name="DAV Pi" sheetId="38" r:id="rId4"/>
    <sheet name="Pi's Calc" sheetId="41" r:id="rId5"/>
    <sheet name="UR Tax Calculation" sheetId="57" r:id="rId6"/>
    <sheet name="Financeability" sheetId="56" r:id="rId7"/>
    <sheet name="DP &amp; DV" sheetId="60" r:id="rId8"/>
  </sheets>
  <calcPr calcId="191029" iterateCount="10000" iterateDelta="1.0000000000000001E-5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1" i="41" l="1"/>
  <c r="P22" i="41"/>
  <c r="P23" i="41"/>
  <c r="P24" i="41"/>
  <c r="P25" i="41"/>
  <c r="P26" i="41"/>
  <c r="P28" i="41"/>
  <c r="P32" i="41"/>
  <c r="P34" i="41"/>
  <c r="O37" i="55"/>
  <c r="Q98" i="55"/>
  <c r="R98" i="55"/>
  <c r="S98" i="55"/>
  <c r="T98" i="55"/>
  <c r="U98" i="55"/>
  <c r="V98" i="55"/>
  <c r="W98" i="55"/>
  <c r="X98" i="55"/>
  <c r="Y98" i="55"/>
  <c r="Z98" i="55"/>
  <c r="AA98" i="55"/>
  <c r="AB98" i="55"/>
  <c r="AC98" i="55"/>
  <c r="AD98" i="55"/>
  <c r="AE98" i="55"/>
  <c r="AF98" i="55"/>
  <c r="AG98" i="55"/>
  <c r="AH98" i="55"/>
  <c r="AI98" i="55"/>
  <c r="AJ98" i="55"/>
  <c r="AK98" i="55"/>
  <c r="AL98" i="55"/>
  <c r="AM98" i="55"/>
  <c r="AN98" i="55"/>
  <c r="AO98" i="55"/>
  <c r="AP98" i="55"/>
  <c r="AQ98" i="55"/>
  <c r="AR98" i="55"/>
  <c r="AS98" i="55"/>
  <c r="AT98" i="55"/>
  <c r="AU98" i="55"/>
  <c r="AV98" i="55"/>
  <c r="AW98" i="55"/>
  <c r="AX98" i="55"/>
  <c r="P3" i="41"/>
  <c r="O5" i="41"/>
  <c r="P5" i="41"/>
  <c r="Q3" i="41"/>
  <c r="Q5" i="41"/>
  <c r="R3" i="41"/>
  <c r="R5" i="41"/>
  <c r="S3" i="41"/>
  <c r="S5" i="41"/>
  <c r="T3" i="41"/>
  <c r="T5" i="41"/>
  <c r="U3" i="41"/>
  <c r="U5" i="41"/>
  <c r="M43" i="55"/>
  <c r="J31" i="38"/>
  <c r="K5" i="38"/>
  <c r="K7" i="38"/>
  <c r="K4" i="59"/>
  <c r="K12" i="59"/>
  <c r="K20" i="59"/>
  <c r="B27" i="59"/>
  <c r="B19" i="59"/>
  <c r="K28" i="59"/>
  <c r="K9" i="38"/>
  <c r="K5" i="59"/>
  <c r="K13" i="59"/>
  <c r="K21" i="59"/>
  <c r="K29" i="59"/>
  <c r="K10" i="38"/>
  <c r="K6" i="59"/>
  <c r="K14" i="59"/>
  <c r="K22" i="59"/>
  <c r="K30" i="59"/>
  <c r="K11" i="38"/>
  <c r="K14" i="38"/>
  <c r="C23" i="38"/>
  <c r="K23" i="38"/>
  <c r="C16" i="38"/>
  <c r="K16" i="38"/>
  <c r="K24" i="38"/>
  <c r="C17" i="38"/>
  <c r="K17" i="38"/>
  <c r="K25" i="38"/>
  <c r="C18" i="38"/>
  <c r="K18" i="38"/>
  <c r="K26" i="38"/>
  <c r="C19" i="38"/>
  <c r="K19" i="38"/>
  <c r="K27" i="38"/>
  <c r="C20" i="38"/>
  <c r="K20" i="38"/>
  <c r="K28" i="38"/>
  <c r="K29" i="38"/>
  <c r="K31" i="38"/>
  <c r="L5" i="38"/>
  <c r="L7" i="38"/>
  <c r="L4" i="59"/>
  <c r="L12" i="59"/>
  <c r="L20" i="59"/>
  <c r="L28" i="59"/>
  <c r="L9" i="38"/>
  <c r="L5" i="59"/>
  <c r="L13" i="59"/>
  <c r="L21" i="59"/>
  <c r="L29" i="59"/>
  <c r="L10" i="38"/>
  <c r="L6" i="59"/>
  <c r="L14" i="59"/>
  <c r="L22" i="59"/>
  <c r="L30" i="59"/>
  <c r="L11" i="38"/>
  <c r="L14" i="38"/>
  <c r="L23" i="38"/>
  <c r="L16" i="38"/>
  <c r="L24" i="38"/>
  <c r="L17" i="38"/>
  <c r="L25" i="38"/>
  <c r="L18" i="38"/>
  <c r="L26" i="38"/>
  <c r="L19" i="38"/>
  <c r="L27" i="38"/>
  <c r="L20" i="38"/>
  <c r="L28" i="38"/>
  <c r="L29" i="38"/>
  <c r="L31" i="38"/>
  <c r="M5" i="38"/>
  <c r="M7" i="38"/>
  <c r="M4" i="59"/>
  <c r="M12" i="59"/>
  <c r="M20" i="59"/>
  <c r="M28" i="59"/>
  <c r="M9" i="38"/>
  <c r="M5" i="59"/>
  <c r="M13" i="59"/>
  <c r="M21" i="59"/>
  <c r="M29" i="59"/>
  <c r="M10" i="38"/>
  <c r="M6" i="59"/>
  <c r="M14" i="59"/>
  <c r="M22" i="59"/>
  <c r="M30" i="59"/>
  <c r="M11" i="38"/>
  <c r="M14" i="38"/>
  <c r="M23" i="38"/>
  <c r="M16" i="38"/>
  <c r="M24" i="38"/>
  <c r="M17" i="38"/>
  <c r="M25" i="38"/>
  <c r="M18" i="38"/>
  <c r="M26" i="38"/>
  <c r="M19" i="38"/>
  <c r="M27" i="38"/>
  <c r="M20" i="38"/>
  <c r="M28" i="38"/>
  <c r="M29" i="38"/>
  <c r="M31" i="38"/>
  <c r="N5" i="38"/>
  <c r="N7" i="38"/>
  <c r="N4" i="59"/>
  <c r="N12" i="59"/>
  <c r="N20" i="59"/>
  <c r="N28" i="59"/>
  <c r="N9" i="38"/>
  <c r="N5" i="59"/>
  <c r="N13" i="59"/>
  <c r="N21" i="59"/>
  <c r="N29" i="59"/>
  <c r="N10" i="38"/>
  <c r="N6" i="59"/>
  <c r="N14" i="59"/>
  <c r="N22" i="59"/>
  <c r="N30" i="59"/>
  <c r="N11" i="38"/>
  <c r="N14" i="38"/>
  <c r="N23" i="38"/>
  <c r="N16" i="38"/>
  <c r="N24" i="38"/>
  <c r="N17" i="38"/>
  <c r="N25" i="38"/>
  <c r="N18" i="38"/>
  <c r="N26" i="38"/>
  <c r="N19" i="38"/>
  <c r="N27" i="38"/>
  <c r="N20" i="38"/>
  <c r="N28" i="38"/>
  <c r="N29" i="38"/>
  <c r="N31" i="38"/>
  <c r="O5" i="38"/>
  <c r="O7" i="38"/>
  <c r="O4" i="59"/>
  <c r="O12" i="59"/>
  <c r="O20" i="59"/>
  <c r="O28" i="59"/>
  <c r="O9" i="38"/>
  <c r="O5" i="59"/>
  <c r="O13" i="59"/>
  <c r="O21" i="59"/>
  <c r="O29" i="59"/>
  <c r="O10" i="38"/>
  <c r="O6" i="59"/>
  <c r="O14" i="59"/>
  <c r="O22" i="59"/>
  <c r="O30" i="59"/>
  <c r="O11" i="38"/>
  <c r="O14" i="38"/>
  <c r="O23" i="38"/>
  <c r="O16" i="38"/>
  <c r="O24" i="38"/>
  <c r="O17" i="38"/>
  <c r="O25" i="38"/>
  <c r="O18" i="38"/>
  <c r="O26" i="38"/>
  <c r="O19" i="38"/>
  <c r="O27" i="38"/>
  <c r="O20" i="38"/>
  <c r="O28" i="38"/>
  <c r="O29" i="38"/>
  <c r="O31" i="38"/>
  <c r="M46" i="55"/>
  <c r="O46" i="55"/>
  <c r="M34" i="55"/>
  <c r="P46" i="55"/>
  <c r="M47" i="55"/>
  <c r="M48" i="55"/>
  <c r="M49" i="55"/>
  <c r="M50" i="55"/>
  <c r="M51" i="55"/>
  <c r="G52" i="55"/>
  <c r="M52" i="55"/>
  <c r="G53" i="55"/>
  <c r="M53" i="55"/>
  <c r="O47" i="55"/>
  <c r="P47" i="55"/>
  <c r="P55" i="55"/>
  <c r="O38" i="41"/>
  <c r="O45" i="41"/>
  <c r="U45" i="41"/>
  <c r="O21" i="41"/>
  <c r="O22" i="41"/>
  <c r="O23" i="41"/>
  <c r="P36" i="60"/>
  <c r="O24" i="41"/>
  <c r="P37" i="60"/>
  <c r="O25" i="41"/>
  <c r="O26" i="41"/>
  <c r="E1" i="55"/>
  <c r="F1" i="55"/>
  <c r="G1" i="55"/>
  <c r="H1" i="55"/>
  <c r="I1" i="55"/>
  <c r="J1" i="55"/>
  <c r="K1" i="55"/>
  <c r="L1" i="55"/>
  <c r="M1" i="55"/>
  <c r="N1" i="55"/>
  <c r="O1" i="55"/>
  <c r="P1" i="55"/>
  <c r="Q1" i="55"/>
  <c r="Q3" i="60"/>
  <c r="R1" i="55"/>
  <c r="R3" i="60"/>
  <c r="S1" i="55"/>
  <c r="S3" i="60"/>
  <c r="T1" i="55"/>
  <c r="T3" i="60"/>
  <c r="U1" i="55"/>
  <c r="U3" i="60"/>
  <c r="Q4" i="60"/>
  <c r="R4" i="60"/>
  <c r="S4" i="60"/>
  <c r="T4" i="60"/>
  <c r="U4" i="60"/>
  <c r="P3" i="60"/>
  <c r="Q24" i="56"/>
  <c r="R24" i="56"/>
  <c r="S24" i="56"/>
  <c r="T24" i="56"/>
  <c r="U24" i="56"/>
  <c r="V1" i="55"/>
  <c r="W1" i="55"/>
  <c r="X1" i="55"/>
  <c r="Y1" i="55"/>
  <c r="Z1" i="55"/>
  <c r="AA1" i="55"/>
  <c r="AB1" i="55"/>
  <c r="AC1" i="55"/>
  <c r="AD1" i="55"/>
  <c r="AE1" i="55"/>
  <c r="AF1" i="55"/>
  <c r="AG1" i="55"/>
  <c r="AH1" i="55"/>
  <c r="AI1" i="55"/>
  <c r="AJ1" i="55"/>
  <c r="AK1" i="55"/>
  <c r="AL1" i="55"/>
  <c r="AM1" i="55"/>
  <c r="AN1" i="55"/>
  <c r="AO1" i="55"/>
  <c r="AP1" i="55"/>
  <c r="AQ1" i="55"/>
  <c r="AR1" i="55"/>
  <c r="AS1" i="55"/>
  <c r="AT1" i="55"/>
  <c r="AU1" i="55"/>
  <c r="AV1" i="55"/>
  <c r="AW1" i="55"/>
  <c r="AX1" i="55"/>
  <c r="AX1" i="41"/>
  <c r="C7" i="60"/>
  <c r="O63" i="56"/>
  <c r="O64" i="56"/>
  <c r="O65" i="56"/>
  <c r="O66" i="56"/>
  <c r="O62" i="56"/>
  <c r="Q1" i="56"/>
  <c r="Q61" i="56"/>
  <c r="R1" i="56"/>
  <c r="R61" i="56"/>
  <c r="S1" i="56"/>
  <c r="S61" i="56"/>
  <c r="T1" i="56"/>
  <c r="T61" i="56"/>
  <c r="U1" i="56"/>
  <c r="U61" i="56"/>
  <c r="V1" i="56"/>
  <c r="V61" i="56"/>
  <c r="W1" i="56"/>
  <c r="W61" i="56"/>
  <c r="X1" i="56"/>
  <c r="X61" i="56"/>
  <c r="Y1" i="56"/>
  <c r="Y61" i="56"/>
  <c r="Z1" i="56"/>
  <c r="Z61" i="56"/>
  <c r="AA1" i="56"/>
  <c r="AA61" i="56"/>
  <c r="AB1" i="56"/>
  <c r="AB61" i="56"/>
  <c r="AC1" i="56"/>
  <c r="AC61" i="56"/>
  <c r="AD1" i="56"/>
  <c r="AD61" i="56"/>
  <c r="AE1" i="56"/>
  <c r="AE61" i="56"/>
  <c r="AF1" i="56"/>
  <c r="AF61" i="56"/>
  <c r="AG1" i="56"/>
  <c r="AG61" i="56"/>
  <c r="AH1" i="56"/>
  <c r="AH61" i="56"/>
  <c r="AI1" i="56"/>
  <c r="AI61" i="56"/>
  <c r="AJ1" i="56"/>
  <c r="AJ61" i="56"/>
  <c r="AK1" i="56"/>
  <c r="AK61" i="56"/>
  <c r="AL1" i="56"/>
  <c r="AL61" i="56"/>
  <c r="AM1" i="56"/>
  <c r="AM61" i="56"/>
  <c r="AN1" i="56"/>
  <c r="AN61" i="56"/>
  <c r="AO1" i="56"/>
  <c r="AO61" i="56"/>
  <c r="AP1" i="56"/>
  <c r="AP61" i="56"/>
  <c r="AQ1" i="56"/>
  <c r="AQ61" i="56"/>
  <c r="AR1" i="56"/>
  <c r="AR61" i="56"/>
  <c r="AS1" i="56"/>
  <c r="AS61" i="56"/>
  <c r="AT1" i="56"/>
  <c r="AT61" i="56"/>
  <c r="AU1" i="56"/>
  <c r="AU61" i="56"/>
  <c r="AV1" i="56"/>
  <c r="AV61" i="56"/>
  <c r="AW1" i="56"/>
  <c r="AW61" i="56"/>
  <c r="AX1" i="56"/>
  <c r="AX61" i="56"/>
  <c r="P1" i="56"/>
  <c r="P61" i="56"/>
  <c r="Q76" i="41"/>
  <c r="R76" i="41"/>
  <c r="N37" i="55"/>
  <c r="N38" i="55"/>
  <c r="O38" i="55"/>
  <c r="P38" i="55"/>
  <c r="Q38" i="55"/>
  <c r="R38" i="55"/>
  <c r="R83" i="41"/>
  <c r="R89" i="41"/>
  <c r="S76" i="41"/>
  <c r="T76" i="41"/>
  <c r="S38" i="55"/>
  <c r="T38" i="55"/>
  <c r="T83" i="41"/>
  <c r="T89" i="41"/>
  <c r="U76" i="41"/>
  <c r="U38" i="55"/>
  <c r="U83" i="41"/>
  <c r="U89" i="41"/>
  <c r="V76" i="41"/>
  <c r="V37" i="55"/>
  <c r="V38" i="55"/>
  <c r="V83" i="41"/>
  <c r="V89" i="41"/>
  <c r="W76" i="41"/>
  <c r="W37" i="55"/>
  <c r="W38" i="55"/>
  <c r="W83" i="41"/>
  <c r="W89" i="41"/>
  <c r="X76" i="41"/>
  <c r="Y76" i="41"/>
  <c r="X37" i="55"/>
  <c r="X38" i="55"/>
  <c r="Y37" i="55"/>
  <c r="Y38" i="55"/>
  <c r="Y83" i="41"/>
  <c r="Y89" i="41"/>
  <c r="Z76" i="41"/>
  <c r="Z37" i="55"/>
  <c r="Z38" i="55"/>
  <c r="Z83" i="41"/>
  <c r="Z89" i="41"/>
  <c r="AA76" i="41"/>
  <c r="AA37" i="55"/>
  <c r="AA38" i="55"/>
  <c r="AA83" i="41"/>
  <c r="AA89" i="41"/>
  <c r="AB76" i="41"/>
  <c r="AC76" i="41"/>
  <c r="AB37" i="55"/>
  <c r="AB38" i="55"/>
  <c r="AC37" i="55"/>
  <c r="AC38" i="55"/>
  <c r="AC83" i="41"/>
  <c r="AC89" i="41"/>
  <c r="AD76" i="41"/>
  <c r="AD37" i="55"/>
  <c r="AD38" i="55"/>
  <c r="AD83" i="41"/>
  <c r="AD89" i="41"/>
  <c r="AE76" i="41"/>
  <c r="AE37" i="55"/>
  <c r="AE38" i="55"/>
  <c r="AE83" i="41"/>
  <c r="AE89" i="41"/>
  <c r="AF76" i="41"/>
  <c r="AF37" i="55"/>
  <c r="AF38" i="55"/>
  <c r="AF83" i="41"/>
  <c r="AF89" i="41"/>
  <c r="AG76" i="41"/>
  <c r="AG37" i="55"/>
  <c r="AG38" i="55"/>
  <c r="AG83" i="41"/>
  <c r="AG89" i="41"/>
  <c r="AH76" i="41"/>
  <c r="AH37" i="55"/>
  <c r="AH38" i="55"/>
  <c r="AH83" i="41"/>
  <c r="AH89" i="41"/>
  <c r="AI76" i="41"/>
  <c r="AI37" i="55"/>
  <c r="AI38" i="55"/>
  <c r="AI83" i="41"/>
  <c r="AI89" i="41"/>
  <c r="AJ76" i="41"/>
  <c r="AK76" i="41"/>
  <c r="AJ37" i="55"/>
  <c r="AJ38" i="55"/>
  <c r="AK37" i="55"/>
  <c r="AK38" i="55"/>
  <c r="AK83" i="41"/>
  <c r="AK89" i="41"/>
  <c r="AL76" i="41"/>
  <c r="AL37" i="55"/>
  <c r="AL38" i="55"/>
  <c r="AL83" i="41"/>
  <c r="AL89" i="41"/>
  <c r="AM76" i="41"/>
  <c r="AM37" i="55"/>
  <c r="AM38" i="55"/>
  <c r="AM83" i="41"/>
  <c r="AM89" i="41"/>
  <c r="AN76" i="41"/>
  <c r="AO76" i="41"/>
  <c r="AN37" i="55"/>
  <c r="AN38" i="55"/>
  <c r="AO37" i="55"/>
  <c r="AO38" i="55"/>
  <c r="AO83" i="41"/>
  <c r="AO89" i="41"/>
  <c r="AP76" i="41"/>
  <c r="AP37" i="55"/>
  <c r="AP38" i="55"/>
  <c r="AP83" i="41"/>
  <c r="AP89" i="41"/>
  <c r="AQ76" i="41"/>
  <c r="AQ37" i="55"/>
  <c r="AQ38" i="55"/>
  <c r="AQ83" i="41"/>
  <c r="AQ89" i="41"/>
  <c r="AR76" i="41"/>
  <c r="AS76" i="41"/>
  <c r="AT76" i="41"/>
  <c r="AR37" i="55"/>
  <c r="AR38" i="55"/>
  <c r="AS37" i="55"/>
  <c r="AS38" i="55"/>
  <c r="AT37" i="55"/>
  <c r="AT38" i="55"/>
  <c r="AT83" i="41"/>
  <c r="AT89" i="41"/>
  <c r="AU76" i="41"/>
  <c r="AV76" i="41"/>
  <c r="AU37" i="55"/>
  <c r="AU38" i="55"/>
  <c r="AV37" i="55"/>
  <c r="AV38" i="55"/>
  <c r="AV83" i="41"/>
  <c r="AV89" i="41"/>
  <c r="AW76" i="41"/>
  <c r="AW37" i="55"/>
  <c r="AW38" i="55"/>
  <c r="AW83" i="41"/>
  <c r="AW89" i="41"/>
  <c r="AX76" i="41"/>
  <c r="AX37" i="55"/>
  <c r="AX38" i="55"/>
  <c r="AX83" i="41"/>
  <c r="AX89" i="41"/>
  <c r="P76" i="41"/>
  <c r="P83" i="41"/>
  <c r="P89" i="41"/>
  <c r="P39" i="38"/>
  <c r="C46" i="38"/>
  <c r="P46" i="38"/>
  <c r="Q39" i="38"/>
  <c r="Q46" i="38"/>
  <c r="K39" i="38"/>
  <c r="K46" i="38"/>
  <c r="L39" i="38"/>
  <c r="L46" i="38"/>
  <c r="M39" i="38"/>
  <c r="M46" i="38"/>
  <c r="N39" i="38"/>
  <c r="N46" i="38"/>
  <c r="O39" i="38"/>
  <c r="O46" i="38"/>
  <c r="Q54" i="38"/>
  <c r="P40" i="38"/>
  <c r="C47" i="38"/>
  <c r="P47" i="38"/>
  <c r="Q40" i="38"/>
  <c r="Q47" i="38"/>
  <c r="K40" i="38"/>
  <c r="K47" i="38"/>
  <c r="L40" i="38"/>
  <c r="L47" i="38"/>
  <c r="M40" i="38"/>
  <c r="M47" i="38"/>
  <c r="N40" i="38"/>
  <c r="N47" i="38"/>
  <c r="O40" i="38"/>
  <c r="O47" i="38"/>
  <c r="Q55" i="38"/>
  <c r="P41" i="38"/>
  <c r="C48" i="38"/>
  <c r="P48" i="38"/>
  <c r="Q41" i="38"/>
  <c r="Q48" i="38"/>
  <c r="M41" i="38"/>
  <c r="M48" i="38"/>
  <c r="N41" i="38"/>
  <c r="N48" i="38"/>
  <c r="O41" i="38"/>
  <c r="O48" i="38"/>
  <c r="Q56" i="38"/>
  <c r="J61" i="38"/>
  <c r="K35" i="38"/>
  <c r="C53" i="38"/>
  <c r="Q53" i="38"/>
  <c r="Q59" i="38"/>
  <c r="Q74" i="41"/>
  <c r="R39" i="38"/>
  <c r="R46" i="38"/>
  <c r="R54" i="38"/>
  <c r="R40" i="38"/>
  <c r="R47" i="38"/>
  <c r="R55" i="38"/>
  <c r="R41" i="38"/>
  <c r="R48" i="38"/>
  <c r="R56" i="38"/>
  <c r="R53" i="38"/>
  <c r="R59" i="38"/>
  <c r="R74" i="41"/>
  <c r="S39" i="38"/>
  <c r="S46" i="38"/>
  <c r="S54" i="38"/>
  <c r="S40" i="38"/>
  <c r="S47" i="38"/>
  <c r="S55" i="38"/>
  <c r="S41" i="38"/>
  <c r="S48" i="38"/>
  <c r="S56" i="38"/>
  <c r="S53" i="38"/>
  <c r="S59" i="38"/>
  <c r="S74" i="41"/>
  <c r="T39" i="38"/>
  <c r="T46" i="38"/>
  <c r="T54" i="38"/>
  <c r="T40" i="38"/>
  <c r="T47" i="38"/>
  <c r="T55" i="38"/>
  <c r="T41" i="38"/>
  <c r="T48" i="38"/>
  <c r="T56" i="38"/>
  <c r="T53" i="38"/>
  <c r="T59" i="38"/>
  <c r="T74" i="41"/>
  <c r="U39" i="38"/>
  <c r="U46" i="38"/>
  <c r="U54" i="38"/>
  <c r="U40" i="38"/>
  <c r="U47" i="38"/>
  <c r="U55" i="38"/>
  <c r="U41" i="38"/>
  <c r="U48" i="38"/>
  <c r="U56" i="38"/>
  <c r="U53" i="38"/>
  <c r="U59" i="38"/>
  <c r="U74" i="41"/>
  <c r="V39" i="38"/>
  <c r="V46" i="38"/>
  <c r="V54" i="38"/>
  <c r="V40" i="38"/>
  <c r="V47" i="38"/>
  <c r="V55" i="38"/>
  <c r="V41" i="38"/>
  <c r="V48" i="38"/>
  <c r="V56" i="38"/>
  <c r="V53" i="38"/>
  <c r="V59" i="38"/>
  <c r="V74" i="41"/>
  <c r="W39" i="38"/>
  <c r="W46" i="38"/>
  <c r="W54" i="38"/>
  <c r="W40" i="38"/>
  <c r="W47" i="38"/>
  <c r="W55" i="38"/>
  <c r="W41" i="38"/>
  <c r="W48" i="38"/>
  <c r="W56" i="38"/>
  <c r="W53" i="38"/>
  <c r="W59" i="38"/>
  <c r="W74" i="41"/>
  <c r="X39" i="38"/>
  <c r="X46" i="38"/>
  <c r="X54" i="38"/>
  <c r="X40" i="38"/>
  <c r="X47" i="38"/>
  <c r="X55" i="38"/>
  <c r="X41" i="38"/>
  <c r="X48" i="38"/>
  <c r="X56" i="38"/>
  <c r="X53" i="38"/>
  <c r="X59" i="38"/>
  <c r="X74" i="41"/>
  <c r="Y39" i="38"/>
  <c r="Y46" i="38"/>
  <c r="Y54" i="38"/>
  <c r="Y40" i="38"/>
  <c r="Y47" i="38"/>
  <c r="Y55" i="38"/>
  <c r="Y41" i="38"/>
  <c r="Y48" i="38"/>
  <c r="Y56" i="38"/>
  <c r="Y53" i="38"/>
  <c r="Y59" i="38"/>
  <c r="Y74" i="41"/>
  <c r="Z39" i="38"/>
  <c r="Z46" i="38"/>
  <c r="Z54" i="38"/>
  <c r="Z40" i="38"/>
  <c r="Z47" i="38"/>
  <c r="Z55" i="38"/>
  <c r="Z41" i="38"/>
  <c r="Z48" i="38"/>
  <c r="Z56" i="38"/>
  <c r="Z53" i="38"/>
  <c r="Z59" i="38"/>
  <c r="Z74" i="41"/>
  <c r="AA39" i="38"/>
  <c r="AA46" i="38"/>
  <c r="AA54" i="38"/>
  <c r="AA40" i="38"/>
  <c r="AA47" i="38"/>
  <c r="AA55" i="38"/>
  <c r="AA41" i="38"/>
  <c r="AA48" i="38"/>
  <c r="AA56" i="38"/>
  <c r="AA53" i="38"/>
  <c r="AA59" i="38"/>
  <c r="AA74" i="41"/>
  <c r="AB39" i="38"/>
  <c r="AB46" i="38"/>
  <c r="AB54" i="38"/>
  <c r="AB40" i="38"/>
  <c r="AB47" i="38"/>
  <c r="AB55" i="38"/>
  <c r="AB41" i="38"/>
  <c r="AB48" i="38"/>
  <c r="AB56" i="38"/>
  <c r="AB53" i="38"/>
  <c r="AB59" i="38"/>
  <c r="AB74" i="41"/>
  <c r="AC39" i="38"/>
  <c r="AC46" i="38"/>
  <c r="AC54" i="38"/>
  <c r="AC40" i="38"/>
  <c r="AC47" i="38"/>
  <c r="AC55" i="38"/>
  <c r="AC41" i="38"/>
  <c r="AC48" i="38"/>
  <c r="AC56" i="38"/>
  <c r="AC53" i="38"/>
  <c r="AC59" i="38"/>
  <c r="AC74" i="41"/>
  <c r="AD39" i="38"/>
  <c r="AD46" i="38"/>
  <c r="AD54" i="38"/>
  <c r="AD40" i="38"/>
  <c r="AD47" i="38"/>
  <c r="AD55" i="38"/>
  <c r="AD41" i="38"/>
  <c r="AD48" i="38"/>
  <c r="AD56" i="38"/>
  <c r="AD53" i="38"/>
  <c r="AD59" i="38"/>
  <c r="AD74" i="41"/>
  <c r="AE39" i="38"/>
  <c r="AE46" i="38"/>
  <c r="AE54" i="38"/>
  <c r="AE40" i="38"/>
  <c r="AE47" i="38"/>
  <c r="AE55" i="38"/>
  <c r="AE41" i="38"/>
  <c r="AE48" i="38"/>
  <c r="AE56" i="38"/>
  <c r="AE53" i="38"/>
  <c r="AE59" i="38"/>
  <c r="AE74" i="41"/>
  <c r="AF39" i="38"/>
  <c r="AF46" i="38"/>
  <c r="AF54" i="38"/>
  <c r="AF40" i="38"/>
  <c r="AF47" i="38"/>
  <c r="AF55" i="38"/>
  <c r="AF41" i="38"/>
  <c r="AF48" i="38"/>
  <c r="AF56" i="38"/>
  <c r="AF53" i="38"/>
  <c r="AF59" i="38"/>
  <c r="AF74" i="41"/>
  <c r="AG39" i="38"/>
  <c r="AG46" i="38"/>
  <c r="AG54" i="38"/>
  <c r="AG40" i="38"/>
  <c r="AG47" i="38"/>
  <c r="AG55" i="38"/>
  <c r="AG41" i="38"/>
  <c r="AG48" i="38"/>
  <c r="AG56" i="38"/>
  <c r="AG53" i="38"/>
  <c r="AG59" i="38"/>
  <c r="AG74" i="41"/>
  <c r="AH39" i="38"/>
  <c r="AH46" i="38"/>
  <c r="AH54" i="38"/>
  <c r="AH40" i="38"/>
  <c r="AH47" i="38"/>
  <c r="AH55" i="38"/>
  <c r="AH41" i="38"/>
  <c r="AH48" i="38"/>
  <c r="AH56" i="38"/>
  <c r="AH53" i="38"/>
  <c r="AH59" i="38"/>
  <c r="AH74" i="41"/>
  <c r="AI39" i="38"/>
  <c r="AI46" i="38"/>
  <c r="AI54" i="38"/>
  <c r="AI40" i="38"/>
  <c r="AI47" i="38"/>
  <c r="AI55" i="38"/>
  <c r="AI41" i="38"/>
  <c r="AI48" i="38"/>
  <c r="AI56" i="38"/>
  <c r="AI53" i="38"/>
  <c r="AI59" i="38"/>
  <c r="AI74" i="41"/>
  <c r="AJ39" i="38"/>
  <c r="AJ46" i="38"/>
  <c r="AJ54" i="38"/>
  <c r="AJ40" i="38"/>
  <c r="AJ47" i="38"/>
  <c r="AJ55" i="38"/>
  <c r="AJ41" i="38"/>
  <c r="AJ48" i="38"/>
  <c r="AJ56" i="38"/>
  <c r="AJ53" i="38"/>
  <c r="AJ59" i="38"/>
  <c r="AJ74" i="41"/>
  <c r="AK39" i="38"/>
  <c r="AK46" i="38"/>
  <c r="AK54" i="38"/>
  <c r="AK40" i="38"/>
  <c r="AK47" i="38"/>
  <c r="AK55" i="38"/>
  <c r="AK41" i="38"/>
  <c r="AK48" i="38"/>
  <c r="AK56" i="38"/>
  <c r="AK53" i="38"/>
  <c r="AK59" i="38"/>
  <c r="AK74" i="41"/>
  <c r="AL39" i="38"/>
  <c r="AL46" i="38"/>
  <c r="AL54" i="38"/>
  <c r="AL40" i="38"/>
  <c r="AL47" i="38"/>
  <c r="AL55" i="38"/>
  <c r="AL41" i="38"/>
  <c r="AL48" i="38"/>
  <c r="AL56" i="38"/>
  <c r="AL53" i="38"/>
  <c r="AL59" i="38"/>
  <c r="AL74" i="41"/>
  <c r="AM39" i="38"/>
  <c r="AM46" i="38"/>
  <c r="AM54" i="38"/>
  <c r="AM40" i="38"/>
  <c r="AM47" i="38"/>
  <c r="AM55" i="38"/>
  <c r="AM41" i="38"/>
  <c r="AM48" i="38"/>
  <c r="AM56" i="38"/>
  <c r="AM53" i="38"/>
  <c r="AM59" i="38"/>
  <c r="AM74" i="41"/>
  <c r="AN39" i="38"/>
  <c r="AN46" i="38"/>
  <c r="AN54" i="38"/>
  <c r="AN40" i="38"/>
  <c r="AN47" i="38"/>
  <c r="AN55" i="38"/>
  <c r="AN41" i="38"/>
  <c r="AN48" i="38"/>
  <c r="AN56" i="38"/>
  <c r="AN53" i="38"/>
  <c r="AN59" i="38"/>
  <c r="AN74" i="41"/>
  <c r="AO39" i="38"/>
  <c r="AO46" i="38"/>
  <c r="AO54" i="38"/>
  <c r="AO40" i="38"/>
  <c r="AO47" i="38"/>
  <c r="AO55" i="38"/>
  <c r="AO41" i="38"/>
  <c r="AO48" i="38"/>
  <c r="AO56" i="38"/>
  <c r="AO53" i="38"/>
  <c r="AO59" i="38"/>
  <c r="AO74" i="41"/>
  <c r="AP39" i="38"/>
  <c r="AP46" i="38"/>
  <c r="AP54" i="38"/>
  <c r="AP40" i="38"/>
  <c r="AP47" i="38"/>
  <c r="AP55" i="38"/>
  <c r="AP41" i="38"/>
  <c r="AP48" i="38"/>
  <c r="AP56" i="38"/>
  <c r="AP53" i="38"/>
  <c r="AP59" i="38"/>
  <c r="AP74" i="41"/>
  <c r="AQ39" i="38"/>
  <c r="AQ46" i="38"/>
  <c r="AQ54" i="38"/>
  <c r="AQ40" i="38"/>
  <c r="AQ47" i="38"/>
  <c r="AQ55" i="38"/>
  <c r="AQ41" i="38"/>
  <c r="AQ48" i="38"/>
  <c r="AQ56" i="38"/>
  <c r="AQ53" i="38"/>
  <c r="AQ59" i="38"/>
  <c r="AQ74" i="41"/>
  <c r="AR39" i="38"/>
  <c r="AR46" i="38"/>
  <c r="AR54" i="38"/>
  <c r="AR40" i="38"/>
  <c r="AR47" i="38"/>
  <c r="AR55" i="38"/>
  <c r="AR41" i="38"/>
  <c r="AR48" i="38"/>
  <c r="AR56" i="38"/>
  <c r="AR53" i="38"/>
  <c r="AR59" i="38"/>
  <c r="AR74" i="41"/>
  <c r="AS39" i="38"/>
  <c r="AS46" i="38"/>
  <c r="AS54" i="38"/>
  <c r="AS40" i="38"/>
  <c r="AS47" i="38"/>
  <c r="AS55" i="38"/>
  <c r="AS41" i="38"/>
  <c r="AS48" i="38"/>
  <c r="AS56" i="38"/>
  <c r="AS53" i="38"/>
  <c r="AS59" i="38"/>
  <c r="AS74" i="41"/>
  <c r="AT39" i="38"/>
  <c r="AT46" i="38"/>
  <c r="AT54" i="38"/>
  <c r="AT40" i="38"/>
  <c r="AT47" i="38"/>
  <c r="AT55" i="38"/>
  <c r="AT41" i="38"/>
  <c r="AT48" i="38"/>
  <c r="AT56" i="38"/>
  <c r="AT53" i="38"/>
  <c r="AT59" i="38"/>
  <c r="AT74" i="41"/>
  <c r="AU39" i="38"/>
  <c r="AU46" i="38"/>
  <c r="AU54" i="38"/>
  <c r="AU40" i="38"/>
  <c r="AU47" i="38"/>
  <c r="AU55" i="38"/>
  <c r="AU41" i="38"/>
  <c r="AU48" i="38"/>
  <c r="AU56" i="38"/>
  <c r="AU53" i="38"/>
  <c r="AU59" i="38"/>
  <c r="AU74" i="41"/>
  <c r="AV39" i="38"/>
  <c r="AV46" i="38"/>
  <c r="AV54" i="38"/>
  <c r="AV40" i="38"/>
  <c r="AV47" i="38"/>
  <c r="AV55" i="38"/>
  <c r="AV41" i="38"/>
  <c r="AV48" i="38"/>
  <c r="AV56" i="38"/>
  <c r="AV53" i="38"/>
  <c r="AV59" i="38"/>
  <c r="AV74" i="41"/>
  <c r="AW39" i="38"/>
  <c r="AW46" i="38"/>
  <c r="AW54" i="38"/>
  <c r="AW40" i="38"/>
  <c r="AW47" i="38"/>
  <c r="AW55" i="38"/>
  <c r="AW41" i="38"/>
  <c r="AW48" i="38"/>
  <c r="AW56" i="38"/>
  <c r="AW53" i="38"/>
  <c r="AW59" i="38"/>
  <c r="AW74" i="41"/>
  <c r="AX39" i="38"/>
  <c r="AX46" i="38"/>
  <c r="AX54" i="38"/>
  <c r="AX40" i="38"/>
  <c r="AX47" i="38"/>
  <c r="AX55" i="38"/>
  <c r="AX41" i="38"/>
  <c r="AX48" i="38"/>
  <c r="AX56" i="38"/>
  <c r="AX53" i="38"/>
  <c r="AX59" i="38"/>
  <c r="AX74" i="41"/>
  <c r="P54" i="38"/>
  <c r="P55" i="38"/>
  <c r="L41" i="38"/>
  <c r="L48" i="38"/>
  <c r="P56" i="38"/>
  <c r="P53" i="38"/>
  <c r="P59" i="38"/>
  <c r="P74" i="41"/>
  <c r="B82" i="41"/>
  <c r="C82" i="41"/>
  <c r="D82" i="41"/>
  <c r="E82" i="41"/>
  <c r="F82" i="41"/>
  <c r="G82" i="41"/>
  <c r="H82" i="41"/>
  <c r="I82" i="41"/>
  <c r="J82" i="41"/>
  <c r="K82" i="41"/>
  <c r="L82" i="41"/>
  <c r="M82" i="41"/>
  <c r="N82" i="41"/>
  <c r="O82" i="41"/>
  <c r="P82" i="41"/>
  <c r="Q82" i="41"/>
  <c r="R82" i="41"/>
  <c r="S82" i="41"/>
  <c r="T82" i="41"/>
  <c r="U82" i="41"/>
  <c r="V82" i="41"/>
  <c r="W82" i="41"/>
  <c r="X82" i="41"/>
  <c r="Y82" i="41"/>
  <c r="Z82" i="41"/>
  <c r="AA82" i="41"/>
  <c r="AB82" i="41"/>
  <c r="AC82" i="41"/>
  <c r="AD82" i="41"/>
  <c r="AE82" i="41"/>
  <c r="AF82" i="41"/>
  <c r="AG82" i="41"/>
  <c r="AH82" i="41"/>
  <c r="AI82" i="41"/>
  <c r="AJ82" i="41"/>
  <c r="AK82" i="41"/>
  <c r="AL82" i="41"/>
  <c r="AM82" i="41"/>
  <c r="AN82" i="41"/>
  <c r="AO82" i="41"/>
  <c r="AP82" i="41"/>
  <c r="AQ82" i="41"/>
  <c r="AR82" i="41"/>
  <c r="AS82" i="41"/>
  <c r="AT82" i="41"/>
  <c r="AU82" i="41"/>
  <c r="AV82" i="41"/>
  <c r="AW82" i="41"/>
  <c r="AX82" i="41"/>
  <c r="B83" i="41"/>
  <c r="C83" i="41"/>
  <c r="D83" i="41"/>
  <c r="E83" i="41"/>
  <c r="F83" i="41"/>
  <c r="G83" i="41"/>
  <c r="H83" i="41"/>
  <c r="I83" i="41"/>
  <c r="J83" i="41"/>
  <c r="K83" i="41"/>
  <c r="L83" i="41"/>
  <c r="M83" i="41"/>
  <c r="N83" i="41"/>
  <c r="O83" i="41"/>
  <c r="Q83" i="41"/>
  <c r="R87" i="41"/>
  <c r="S83" i="41"/>
  <c r="V87" i="41"/>
  <c r="X83" i="41"/>
  <c r="Z91" i="41"/>
  <c r="AB83" i="41"/>
  <c r="AD91" i="41"/>
  <c r="AH87" i="41"/>
  <c r="AJ83" i="41"/>
  <c r="AL87" i="41"/>
  <c r="AN83" i="41"/>
  <c r="AP91" i="41"/>
  <c r="AR83" i="41"/>
  <c r="AS83" i="41"/>
  <c r="AT91" i="41"/>
  <c r="AU83" i="41"/>
  <c r="AX87" i="41"/>
  <c r="A83" i="41"/>
  <c r="A82" i="41"/>
  <c r="AW91" i="41"/>
  <c r="AK91" i="41"/>
  <c r="AC91" i="41"/>
  <c r="Q89" i="41"/>
  <c r="Q91" i="41"/>
  <c r="AL91" i="41"/>
  <c r="V91" i="41"/>
  <c r="AT87" i="41"/>
  <c r="AD87" i="41"/>
  <c r="AV87" i="41"/>
  <c r="AV91" i="41"/>
  <c r="AR87" i="41"/>
  <c r="AR89" i="41"/>
  <c r="AR91" i="41"/>
  <c r="AN87" i="41"/>
  <c r="AN89" i="41"/>
  <c r="AN91" i="41"/>
  <c r="AJ87" i="41"/>
  <c r="AJ89" i="41"/>
  <c r="AJ91" i="41"/>
  <c r="AF87" i="41"/>
  <c r="AF91" i="41"/>
  <c r="AB87" i="41"/>
  <c r="AB89" i="41"/>
  <c r="AB91" i="41"/>
  <c r="X87" i="41"/>
  <c r="X89" i="41"/>
  <c r="X91" i="41"/>
  <c r="T87" i="41"/>
  <c r="T91" i="41"/>
  <c r="P91" i="41"/>
  <c r="P87" i="41"/>
  <c r="AW87" i="41"/>
  <c r="AS87" i="41"/>
  <c r="AO87" i="41"/>
  <c r="AK87" i="41"/>
  <c r="AG87" i="41"/>
  <c r="AC87" i="41"/>
  <c r="Y87" i="41"/>
  <c r="U87" i="41"/>
  <c r="Q87" i="41"/>
  <c r="AX91" i="41"/>
  <c r="AH91" i="41"/>
  <c r="R91" i="41"/>
  <c r="AP87" i="41"/>
  <c r="Z87" i="41"/>
  <c r="AS89" i="41"/>
  <c r="AS91" i="41"/>
  <c r="AG91" i="41"/>
  <c r="U91" i="41"/>
  <c r="AU87" i="41"/>
  <c r="AU89" i="41"/>
  <c r="AU91" i="41"/>
  <c r="AQ87" i="41"/>
  <c r="AQ91" i="41"/>
  <c r="AM87" i="41"/>
  <c r="AM91" i="41"/>
  <c r="AI87" i="41"/>
  <c r="AI91" i="41"/>
  <c r="AE87" i="41"/>
  <c r="AE91" i="41"/>
  <c r="AA87" i="41"/>
  <c r="AA91" i="41"/>
  <c r="W87" i="41"/>
  <c r="W91" i="41"/>
  <c r="S87" i="41"/>
  <c r="S89" i="41"/>
  <c r="S91" i="41"/>
  <c r="AO91" i="41"/>
  <c r="Y91" i="41"/>
  <c r="AV7" i="56"/>
  <c r="AW7" i="56"/>
  <c r="AX7" i="56"/>
  <c r="AV10" i="56"/>
  <c r="AW10" i="56"/>
  <c r="AX10" i="56"/>
  <c r="AV16" i="56"/>
  <c r="AV40" i="56"/>
  <c r="AX16" i="56"/>
  <c r="AX40" i="56"/>
  <c r="V7" i="56"/>
  <c r="W7" i="56"/>
  <c r="W10" i="56"/>
  <c r="W16" i="56"/>
  <c r="W40" i="56"/>
  <c r="X7" i="56"/>
  <c r="Y7" i="56"/>
  <c r="Z7" i="56"/>
  <c r="AA7" i="56"/>
  <c r="AA10" i="56"/>
  <c r="AA16" i="56"/>
  <c r="AA40" i="56"/>
  <c r="AB7" i="56"/>
  <c r="AC7" i="56"/>
  <c r="AD7" i="56"/>
  <c r="AE7" i="56"/>
  <c r="AE10" i="56"/>
  <c r="AE16" i="56"/>
  <c r="AE40" i="56"/>
  <c r="AF7" i="56"/>
  <c r="AG7" i="56"/>
  <c r="AH7" i="56"/>
  <c r="AI7" i="56"/>
  <c r="AJ7" i="56"/>
  <c r="AK7" i="56"/>
  <c r="AL7" i="56"/>
  <c r="AM7" i="56"/>
  <c r="AM10" i="56"/>
  <c r="AM16" i="56"/>
  <c r="AM40" i="56"/>
  <c r="AN7" i="56"/>
  <c r="AO7" i="56"/>
  <c r="AP7" i="56"/>
  <c r="AQ7" i="56"/>
  <c r="AR7" i="56"/>
  <c r="AS7" i="56"/>
  <c r="AT7" i="56"/>
  <c r="AU7" i="56"/>
  <c r="AU10" i="56"/>
  <c r="AU16" i="56"/>
  <c r="AU40" i="56"/>
  <c r="V10" i="56"/>
  <c r="X10" i="56"/>
  <c r="Y10" i="56"/>
  <c r="Z10" i="56"/>
  <c r="AB10" i="56"/>
  <c r="AC10" i="56"/>
  <c r="AD10" i="56"/>
  <c r="AF10" i="56"/>
  <c r="AG10" i="56"/>
  <c r="AH10" i="56"/>
  <c r="AI10" i="56"/>
  <c r="AJ10" i="56"/>
  <c r="AK10" i="56"/>
  <c r="AL10" i="56"/>
  <c r="AN10" i="56"/>
  <c r="AO10" i="56"/>
  <c r="AP10" i="56"/>
  <c r="AQ10" i="56"/>
  <c r="AR10" i="56"/>
  <c r="AS10" i="56"/>
  <c r="AT10" i="56"/>
  <c r="V16" i="56"/>
  <c r="Z16" i="56"/>
  <c r="AB16" i="56"/>
  <c r="AB40" i="56"/>
  <c r="AD16" i="56"/>
  <c r="AH16" i="56"/>
  <c r="AH40" i="56"/>
  <c r="AI16" i="56"/>
  <c r="AI40" i="56"/>
  <c r="AL16" i="56"/>
  <c r="AP16" i="56"/>
  <c r="AQ16" i="56"/>
  <c r="AR16" i="56"/>
  <c r="AR40" i="56"/>
  <c r="AT16" i="56"/>
  <c r="V40" i="56"/>
  <c r="Z40" i="56"/>
  <c r="AD40" i="56"/>
  <c r="AL40" i="56"/>
  <c r="AP40" i="56"/>
  <c r="AQ40" i="56"/>
  <c r="AT40" i="56"/>
  <c r="AW16" i="56"/>
  <c r="AW40" i="56"/>
  <c r="AN16" i="56"/>
  <c r="AN40" i="56"/>
  <c r="AF16" i="56"/>
  <c r="AF40" i="56"/>
  <c r="X16" i="56"/>
  <c r="X40" i="56"/>
  <c r="AJ16" i="56"/>
  <c r="AJ40" i="56"/>
  <c r="AS16" i="56"/>
  <c r="AS40" i="56"/>
  <c r="AO16" i="56"/>
  <c r="AO40" i="56"/>
  <c r="AK16" i="56"/>
  <c r="AK40" i="56"/>
  <c r="AG16" i="56"/>
  <c r="AG40" i="56"/>
  <c r="AC16" i="56"/>
  <c r="AC40" i="56"/>
  <c r="Y16" i="56"/>
  <c r="Y40" i="56"/>
  <c r="O55" i="55"/>
  <c r="M55" i="55"/>
  <c r="Q31" i="60"/>
  <c r="R31" i="60"/>
  <c r="S31" i="60"/>
  <c r="T31" i="60"/>
  <c r="U31" i="60"/>
  <c r="V31" i="60"/>
  <c r="W31" i="60"/>
  <c r="X31" i="60"/>
  <c r="Y31" i="60"/>
  <c r="Z31" i="60"/>
  <c r="AA31" i="60"/>
  <c r="AB31" i="60"/>
  <c r="AC31" i="60"/>
  <c r="AD31" i="60"/>
  <c r="AE31" i="60"/>
  <c r="AF31" i="60"/>
  <c r="AG31" i="60"/>
  <c r="AH31" i="60"/>
  <c r="AI31" i="60"/>
  <c r="AJ31" i="60"/>
  <c r="AK31" i="60"/>
  <c r="AL31" i="60"/>
  <c r="AM31" i="60"/>
  <c r="AN31" i="60"/>
  <c r="AO31" i="60"/>
  <c r="AP31" i="60"/>
  <c r="AQ31" i="60"/>
  <c r="AR31" i="60"/>
  <c r="AS31" i="60"/>
  <c r="AT31" i="60"/>
  <c r="AU31" i="60"/>
  <c r="AV31" i="60"/>
  <c r="AW31" i="60"/>
  <c r="AX31" i="60"/>
  <c r="P31" i="60"/>
  <c r="AU20" i="60"/>
  <c r="AV20" i="60"/>
  <c r="AW20" i="60"/>
  <c r="AX20" i="60"/>
  <c r="AL20" i="60"/>
  <c r="AM20" i="60"/>
  <c r="AN20" i="60"/>
  <c r="AO20" i="60"/>
  <c r="AP20" i="60"/>
  <c r="AQ20" i="60"/>
  <c r="AR20" i="60"/>
  <c r="AS20" i="60"/>
  <c r="AT20" i="60"/>
  <c r="V20" i="60"/>
  <c r="W20" i="60"/>
  <c r="X20" i="60"/>
  <c r="Y20" i="60"/>
  <c r="Z20" i="60"/>
  <c r="AA20" i="60"/>
  <c r="AB20" i="60"/>
  <c r="AC20" i="60"/>
  <c r="AD20" i="60"/>
  <c r="AE20" i="60"/>
  <c r="AF20" i="60"/>
  <c r="AG20" i="60"/>
  <c r="AH20" i="60"/>
  <c r="AI20" i="60"/>
  <c r="AJ20" i="60"/>
  <c r="AK20" i="60"/>
  <c r="C8" i="60"/>
  <c r="L43" i="38"/>
  <c r="K42" i="38"/>
  <c r="O42" i="38"/>
  <c r="L42" i="38"/>
  <c r="N43" i="38"/>
  <c r="N42" i="38"/>
  <c r="K43" i="38"/>
  <c r="M43" i="38"/>
  <c r="M42" i="38"/>
  <c r="AK44" i="38"/>
  <c r="O43" i="38"/>
  <c r="AG44" i="38"/>
  <c r="AQ44" i="38"/>
  <c r="W44" i="38"/>
  <c r="AW44" i="38"/>
  <c r="AM44" i="38"/>
  <c r="AA44" i="38"/>
  <c r="AP44" i="38"/>
  <c r="AH44" i="38"/>
  <c r="AU44" i="38"/>
  <c r="AI44" i="38"/>
  <c r="S44" i="38"/>
  <c r="AS44" i="38"/>
  <c r="AE44" i="38"/>
  <c r="AX44" i="38"/>
  <c r="AO44" i="38"/>
  <c r="AF44" i="38"/>
  <c r="AJ44" i="38"/>
  <c r="AN44" i="38"/>
  <c r="AR44" i="38"/>
  <c r="AV44" i="38"/>
  <c r="P44" i="38"/>
  <c r="T44" i="38"/>
  <c r="X44" i="38"/>
  <c r="AB44" i="38"/>
  <c r="Q44" i="38"/>
  <c r="Y44" i="38"/>
  <c r="R44" i="38"/>
  <c r="V44" i="38"/>
  <c r="Z44" i="38"/>
  <c r="AD44" i="38"/>
  <c r="AL44" i="38"/>
  <c r="AT44" i="38"/>
  <c r="U44" i="38"/>
  <c r="AC44" i="38"/>
  <c r="P14" i="57"/>
  <c r="Q14" i="57"/>
  <c r="R14" i="57"/>
  <c r="S14" i="57"/>
  <c r="T14" i="57"/>
  <c r="U14" i="57"/>
  <c r="V14" i="57"/>
  <c r="W14" i="57"/>
  <c r="X14" i="57"/>
  <c r="Y14" i="57"/>
  <c r="Z14" i="57"/>
  <c r="AA14" i="57"/>
  <c r="AB14" i="57"/>
  <c r="AC14" i="57"/>
  <c r="AD14" i="57"/>
  <c r="AE14" i="57"/>
  <c r="AF14" i="57"/>
  <c r="AG14" i="57"/>
  <c r="AH14" i="57"/>
  <c r="AI14" i="57"/>
  <c r="AJ14" i="57"/>
  <c r="AK14" i="57"/>
  <c r="AL14" i="57"/>
  <c r="AM14" i="57"/>
  <c r="AN14" i="57"/>
  <c r="AO14" i="57"/>
  <c r="AP14" i="57"/>
  <c r="AQ14" i="57"/>
  <c r="AR14" i="57"/>
  <c r="AS14" i="57"/>
  <c r="AT14" i="57"/>
  <c r="AU14" i="57"/>
  <c r="AV14" i="57"/>
  <c r="AW14" i="57"/>
  <c r="AX14" i="57"/>
  <c r="L79" i="55"/>
  <c r="M79" i="55"/>
  <c r="N79" i="55"/>
  <c r="O79" i="55"/>
  <c r="K79" i="55"/>
  <c r="L71" i="55"/>
  <c r="M71" i="55"/>
  <c r="N71" i="55"/>
  <c r="O71" i="55"/>
  <c r="K71" i="55"/>
  <c r="L15" i="59"/>
  <c r="M15" i="59"/>
  <c r="N15" i="59"/>
  <c r="O15" i="59"/>
  <c r="L16" i="59"/>
  <c r="M16" i="59"/>
  <c r="N16" i="59"/>
  <c r="O16" i="59"/>
  <c r="K15" i="59"/>
  <c r="K16" i="59"/>
  <c r="L7" i="59"/>
  <c r="M7" i="59"/>
  <c r="N7" i="59"/>
  <c r="O7" i="59"/>
  <c r="L8" i="59"/>
  <c r="M8" i="59"/>
  <c r="N8" i="59"/>
  <c r="O8" i="59"/>
  <c r="K7" i="59"/>
  <c r="K8" i="59"/>
  <c r="C49" i="38"/>
  <c r="C50" i="38"/>
  <c r="O4" i="41"/>
  <c r="AH49" i="38"/>
  <c r="Z49" i="38"/>
  <c r="AW49" i="38"/>
  <c r="AG49" i="38"/>
  <c r="Q49" i="38"/>
  <c r="AM49" i="38"/>
  <c r="W49" i="38"/>
  <c r="AV49" i="38"/>
  <c r="P49" i="38"/>
  <c r="AL49" i="38"/>
  <c r="AR49" i="38"/>
  <c r="AQ49" i="38"/>
  <c r="AT49" i="38"/>
  <c r="AS49" i="38"/>
  <c r="AC49" i="38"/>
  <c r="M49" i="38"/>
  <c r="AI49" i="38"/>
  <c r="S49" i="38"/>
  <c r="AN49" i="38"/>
  <c r="AJ49" i="38"/>
  <c r="AD49" i="38"/>
  <c r="AB49" i="38"/>
  <c r="U49" i="38"/>
  <c r="K49" i="38"/>
  <c r="N49" i="38"/>
  <c r="AP49" i="38"/>
  <c r="AO49" i="38"/>
  <c r="Y49" i="38"/>
  <c r="AU49" i="38"/>
  <c r="AE49" i="38"/>
  <c r="O49" i="38"/>
  <c r="AF49" i="38"/>
  <c r="T49" i="38"/>
  <c r="V49" i="38"/>
  <c r="L49" i="38"/>
  <c r="R49" i="38"/>
  <c r="AK49" i="38"/>
  <c r="AA49" i="38"/>
  <c r="X49" i="38"/>
  <c r="AX49" i="38"/>
  <c r="AQ50" i="38"/>
  <c r="AC50" i="38"/>
  <c r="U50" i="38"/>
  <c r="Q50" i="38"/>
  <c r="AS50" i="38"/>
  <c r="AK50" i="38"/>
  <c r="M50" i="38"/>
  <c r="O50" i="38"/>
  <c r="AU50" i="38"/>
  <c r="Y50" i="38"/>
  <c r="AA50" i="38"/>
  <c r="N50" i="38"/>
  <c r="AD50" i="38"/>
  <c r="AT50" i="38"/>
  <c r="T50" i="38"/>
  <c r="AJ50" i="38"/>
  <c r="R50" i="38"/>
  <c r="AX50" i="38"/>
  <c r="AN50" i="38"/>
  <c r="V50" i="38"/>
  <c r="L50" i="38"/>
  <c r="AR50" i="38"/>
  <c r="AV50" i="38"/>
  <c r="Z50" i="38"/>
  <c r="P50" i="38"/>
  <c r="W50" i="38"/>
  <c r="AW50" i="38"/>
  <c r="AG50" i="38"/>
  <c r="AI50" i="38"/>
  <c r="AH50" i="38"/>
  <c r="X50" i="38"/>
  <c r="AL50" i="38"/>
  <c r="AB50" i="38"/>
  <c r="S50" i="38"/>
  <c r="AF50" i="38"/>
  <c r="AE50" i="38"/>
  <c r="AO50" i="38"/>
  <c r="K50" i="38"/>
  <c r="AM50" i="38"/>
  <c r="AP50" i="38"/>
  <c r="AC51" i="38"/>
  <c r="AJ51" i="38"/>
  <c r="Z51" i="38"/>
  <c r="AQ51" i="38"/>
  <c r="AF51" i="38"/>
  <c r="V51" i="38"/>
  <c r="AS51" i="38"/>
  <c r="AW51" i="38"/>
  <c r="AU51" i="38"/>
  <c r="P51" i="38"/>
  <c r="AD51" i="38"/>
  <c r="Q51" i="38"/>
  <c r="AK51" i="38"/>
  <c r="X51" i="38"/>
  <c r="S51" i="38"/>
  <c r="AH51" i="38"/>
  <c r="R51" i="38"/>
  <c r="AV51" i="38"/>
  <c r="U51" i="38"/>
  <c r="AP51" i="38"/>
  <c r="AR51" i="38"/>
  <c r="AB51" i="38"/>
  <c r="AL51" i="38"/>
  <c r="AE51" i="38"/>
  <c r="AM51" i="38"/>
  <c r="AO51" i="38"/>
  <c r="Y51" i="38"/>
  <c r="AX51" i="38"/>
  <c r="AA51" i="38"/>
  <c r="W51" i="38"/>
  <c r="T51" i="38"/>
  <c r="AI51" i="38"/>
  <c r="AG51" i="38"/>
  <c r="AN51" i="38"/>
  <c r="AT51" i="38"/>
  <c r="K9" i="59"/>
  <c r="L9" i="59"/>
  <c r="M9" i="59"/>
  <c r="N9" i="59"/>
  <c r="O9" i="59"/>
  <c r="K23" i="59"/>
  <c r="L23" i="59"/>
  <c r="M23" i="59"/>
  <c r="N23" i="59"/>
  <c r="K24" i="59"/>
  <c r="L24" i="59"/>
  <c r="M24" i="59"/>
  <c r="N24" i="59"/>
  <c r="O23" i="59"/>
  <c r="O24" i="59"/>
  <c r="O17" i="59"/>
  <c r="N17" i="59"/>
  <c r="M17" i="59"/>
  <c r="L17" i="59"/>
  <c r="K17" i="59"/>
  <c r="P38" i="60"/>
  <c r="P39" i="60"/>
  <c r="K37" i="38"/>
  <c r="O53" i="38"/>
  <c r="L53" i="38"/>
  <c r="M53" i="38"/>
  <c r="N53" i="38"/>
  <c r="K53" i="38"/>
  <c r="N91" i="55"/>
  <c r="N82" i="55"/>
  <c r="V99" i="55"/>
  <c r="W99" i="55"/>
  <c r="X99" i="55"/>
  <c r="X4" i="57"/>
  <c r="Y99" i="55"/>
  <c r="Y4" i="57"/>
  <c r="Z99" i="55"/>
  <c r="AA99" i="55"/>
  <c r="AA4" i="57"/>
  <c r="AB99" i="55"/>
  <c r="AB4" i="57"/>
  <c r="AC99" i="55"/>
  <c r="AC4" i="57"/>
  <c r="AD99" i="55"/>
  <c r="AE99" i="55"/>
  <c r="AF99" i="55"/>
  <c r="AG99" i="55"/>
  <c r="AG4" i="57"/>
  <c r="AH99" i="55"/>
  <c r="AI99" i="55"/>
  <c r="AJ99" i="55"/>
  <c r="AJ4" i="57"/>
  <c r="AK99" i="55"/>
  <c r="AK4" i="57"/>
  <c r="AL99" i="55"/>
  <c r="AM99" i="55"/>
  <c r="AM4" i="57"/>
  <c r="AN99" i="55"/>
  <c r="AN4" i="57"/>
  <c r="AO99" i="55"/>
  <c r="AO4" i="57"/>
  <c r="AP99" i="55"/>
  <c r="AQ99" i="55"/>
  <c r="AR99" i="55"/>
  <c r="AR4" i="57"/>
  <c r="AS99" i="55"/>
  <c r="AS4" i="57"/>
  <c r="AT99" i="55"/>
  <c r="AT4" i="57"/>
  <c r="AU99" i="55"/>
  <c r="AU4" i="57"/>
  <c r="AV99" i="55"/>
  <c r="AV4" i="57"/>
  <c r="AW99" i="55"/>
  <c r="AW4" i="57"/>
  <c r="AX99" i="55"/>
  <c r="U99" i="55"/>
  <c r="V4" i="57"/>
  <c r="AD4" i="57"/>
  <c r="AL4" i="57"/>
  <c r="V3" i="57"/>
  <c r="W3" i="57"/>
  <c r="X3" i="57"/>
  <c r="Y3" i="57"/>
  <c r="Z3" i="57"/>
  <c r="AA3" i="57"/>
  <c r="AB3" i="57"/>
  <c r="AC3" i="57"/>
  <c r="AD3" i="57"/>
  <c r="AE3" i="57"/>
  <c r="AF3" i="57"/>
  <c r="AG3" i="57"/>
  <c r="AH3" i="57"/>
  <c r="AI3" i="57"/>
  <c r="AJ3" i="57"/>
  <c r="AK3" i="57"/>
  <c r="AL3" i="57"/>
  <c r="AM3" i="57"/>
  <c r="AN3" i="57"/>
  <c r="AO3" i="57"/>
  <c r="AP3" i="57"/>
  <c r="AQ3" i="57"/>
  <c r="AR3" i="57"/>
  <c r="AS3" i="57"/>
  <c r="AT3" i="57"/>
  <c r="AU3" i="57"/>
  <c r="AV3" i="57"/>
  <c r="AW3" i="57"/>
  <c r="AX3" i="57"/>
  <c r="W4" i="57"/>
  <c r="Z4" i="57"/>
  <c r="AE4" i="57"/>
  <c r="AF4" i="57"/>
  <c r="AH4" i="57"/>
  <c r="AI4" i="57"/>
  <c r="AP4" i="57"/>
  <c r="AQ4" i="57"/>
  <c r="AX4" i="57"/>
  <c r="V76" i="57"/>
  <c r="W76" i="57"/>
  <c r="X76" i="57"/>
  <c r="Y76" i="57"/>
  <c r="Z76" i="57"/>
  <c r="AA76" i="57"/>
  <c r="AB76" i="57"/>
  <c r="AC76" i="57"/>
  <c r="AD76" i="57"/>
  <c r="AE76" i="57"/>
  <c r="AF76" i="57"/>
  <c r="AG76" i="57"/>
  <c r="AH76" i="57"/>
  <c r="AI76" i="57"/>
  <c r="AJ76" i="57"/>
  <c r="AK76" i="57"/>
  <c r="AL76" i="57"/>
  <c r="AM76" i="57"/>
  <c r="AN76" i="57"/>
  <c r="AO76" i="57"/>
  <c r="AP76" i="57"/>
  <c r="AQ76" i="57"/>
  <c r="AR76" i="57"/>
  <c r="AS76" i="57"/>
  <c r="AT76" i="57"/>
  <c r="AU76" i="57"/>
  <c r="AV76" i="57"/>
  <c r="AW76" i="57"/>
  <c r="AX76" i="57"/>
  <c r="V78" i="57"/>
  <c r="W78" i="57"/>
  <c r="X78" i="57"/>
  <c r="Y78" i="57"/>
  <c r="Z78" i="57"/>
  <c r="AA78" i="57"/>
  <c r="AB78" i="57"/>
  <c r="AC78" i="57"/>
  <c r="AD78" i="57"/>
  <c r="AE78" i="57"/>
  <c r="AF78" i="57"/>
  <c r="AG78" i="57"/>
  <c r="AH78" i="57"/>
  <c r="AI78" i="57"/>
  <c r="AJ78" i="57"/>
  <c r="AK78" i="57"/>
  <c r="AL78" i="57"/>
  <c r="AM78" i="57"/>
  <c r="AN78" i="57"/>
  <c r="AO78" i="57"/>
  <c r="AP78" i="57"/>
  <c r="AQ78" i="57"/>
  <c r="AR78" i="57"/>
  <c r="AS78" i="57"/>
  <c r="AT78" i="57"/>
  <c r="AU78" i="57"/>
  <c r="AV78" i="57"/>
  <c r="AW78" i="57"/>
  <c r="AX78" i="57"/>
  <c r="T62" i="57"/>
  <c r="U62" i="57"/>
  <c r="V62" i="57"/>
  <c r="V79" i="57"/>
  <c r="W62" i="57"/>
  <c r="W79" i="57"/>
  <c r="X62" i="57"/>
  <c r="X79" i="57"/>
  <c r="Y62" i="57"/>
  <c r="Y79" i="57"/>
  <c r="Z62" i="57"/>
  <c r="Z79" i="57"/>
  <c r="AA62" i="57"/>
  <c r="AA79" i="57"/>
  <c r="AB62" i="57"/>
  <c r="AB79" i="57"/>
  <c r="AC62" i="57"/>
  <c r="AC79" i="57"/>
  <c r="AD62" i="57"/>
  <c r="AD79" i="57"/>
  <c r="O33" i="57"/>
  <c r="P33" i="57"/>
  <c r="Q33" i="57"/>
  <c r="R33" i="57"/>
  <c r="S33" i="57"/>
  <c r="T33" i="57"/>
  <c r="U33" i="57"/>
  <c r="V33" i="57"/>
  <c r="W33" i="57"/>
  <c r="X33" i="57"/>
  <c r="Y33" i="57"/>
  <c r="Z33" i="57"/>
  <c r="AA33" i="57"/>
  <c r="AB33" i="57"/>
  <c r="AC33" i="57"/>
  <c r="AD33" i="57"/>
  <c r="AE33" i="57"/>
  <c r="AF33" i="57"/>
  <c r="AG33" i="57"/>
  <c r="AH33" i="57"/>
  <c r="AI33" i="57"/>
  <c r="AJ33" i="57"/>
  <c r="AK33" i="57"/>
  <c r="AL33" i="57"/>
  <c r="AM33" i="57"/>
  <c r="AN33" i="57"/>
  <c r="AO33" i="57"/>
  <c r="AP33" i="57"/>
  <c r="AQ33" i="57"/>
  <c r="AR33" i="57"/>
  <c r="AS33" i="57"/>
  <c r="AT33" i="57"/>
  <c r="AU33" i="57"/>
  <c r="AV33" i="57"/>
  <c r="AW33" i="57"/>
  <c r="AX33" i="57"/>
  <c r="N33" i="57"/>
  <c r="V31" i="57"/>
  <c r="W31" i="57"/>
  <c r="X31" i="57"/>
  <c r="Y31" i="57"/>
  <c r="Z31" i="57"/>
  <c r="AA31" i="57"/>
  <c r="AB31" i="57"/>
  <c r="AC31" i="57"/>
  <c r="AD31" i="57"/>
  <c r="AE31" i="57"/>
  <c r="AF31" i="57"/>
  <c r="AG31" i="57"/>
  <c r="AH31" i="57"/>
  <c r="AI31" i="57"/>
  <c r="AJ31" i="57"/>
  <c r="AK31" i="57"/>
  <c r="AL31" i="57"/>
  <c r="AM31" i="57"/>
  <c r="AN31" i="57"/>
  <c r="AO31" i="57"/>
  <c r="AP31" i="57"/>
  <c r="AQ31" i="57"/>
  <c r="AR31" i="57"/>
  <c r="AS31" i="57"/>
  <c r="AT31" i="57"/>
  <c r="AU31" i="57"/>
  <c r="AV31" i="57"/>
  <c r="AW31" i="57"/>
  <c r="AX31" i="57"/>
  <c r="V32" i="57"/>
  <c r="W32" i="57"/>
  <c r="X32" i="57"/>
  <c r="Y32" i="57"/>
  <c r="Z32" i="57"/>
  <c r="AA32" i="57"/>
  <c r="AB32" i="57"/>
  <c r="AC32" i="57"/>
  <c r="AD32" i="57"/>
  <c r="AE32" i="57"/>
  <c r="AF32" i="57"/>
  <c r="AG32" i="57"/>
  <c r="AH32" i="57"/>
  <c r="AI32" i="57"/>
  <c r="AJ32" i="57"/>
  <c r="AK32" i="57"/>
  <c r="AL32" i="57"/>
  <c r="AM32" i="57"/>
  <c r="AN32" i="57"/>
  <c r="AO32" i="57"/>
  <c r="AP32" i="57"/>
  <c r="AQ32" i="57"/>
  <c r="AR32" i="57"/>
  <c r="AS32" i="57"/>
  <c r="AT32" i="57"/>
  <c r="AU32" i="57"/>
  <c r="AV32" i="57"/>
  <c r="AW32" i="57"/>
  <c r="AX32" i="57"/>
  <c r="V34" i="57"/>
  <c r="W34" i="57"/>
  <c r="X34" i="57"/>
  <c r="Y34" i="57"/>
  <c r="Z34" i="57"/>
  <c r="AA34" i="57"/>
  <c r="AB34" i="57"/>
  <c r="AC34" i="57"/>
  <c r="AD34" i="57"/>
  <c r="AE34" i="57"/>
  <c r="AF34" i="57"/>
  <c r="AG34" i="57"/>
  <c r="AH34" i="57"/>
  <c r="AI34" i="57"/>
  <c r="AJ34" i="57"/>
  <c r="AK34" i="57"/>
  <c r="AL34" i="57"/>
  <c r="AM34" i="57"/>
  <c r="AN34" i="57"/>
  <c r="AO34" i="57"/>
  <c r="AP34" i="57"/>
  <c r="AQ34" i="57"/>
  <c r="AR34" i="57"/>
  <c r="AS34" i="57"/>
  <c r="AT34" i="57"/>
  <c r="AU34" i="57"/>
  <c r="AV34" i="57"/>
  <c r="AW34" i="57"/>
  <c r="AX34" i="57"/>
  <c r="AT35" i="57"/>
  <c r="AL35" i="57"/>
  <c r="AD35" i="57"/>
  <c r="V35" i="57"/>
  <c r="AU35" i="57"/>
  <c r="AM35" i="57"/>
  <c r="AE35" i="57"/>
  <c r="W35" i="57"/>
  <c r="AS35" i="57"/>
  <c r="AK35" i="57"/>
  <c r="AC35" i="57"/>
  <c r="AR35" i="57"/>
  <c r="AJ35" i="57"/>
  <c r="AB35" i="57"/>
  <c r="AQ35" i="57"/>
  <c r="AI35" i="57"/>
  <c r="AA35" i="57"/>
  <c r="AX35" i="57"/>
  <c r="AP35" i="57"/>
  <c r="AH35" i="57"/>
  <c r="Z35" i="57"/>
  <c r="AW35" i="57"/>
  <c r="AO35" i="57"/>
  <c r="AG35" i="57"/>
  <c r="Y35" i="57"/>
  <c r="AV35" i="57"/>
  <c r="AN35" i="57"/>
  <c r="AF35" i="57"/>
  <c r="X35" i="57"/>
  <c r="AE62" i="57"/>
  <c r="AE79" i="57"/>
  <c r="AF62" i="57"/>
  <c r="AF79" i="57"/>
  <c r="AN8" i="41"/>
  <c r="AO8" i="41"/>
  <c r="AP8" i="41"/>
  <c r="AQ8" i="41"/>
  <c r="AQ75" i="41"/>
  <c r="AQ88" i="41"/>
  <c r="AR8" i="41"/>
  <c r="AR75" i="41"/>
  <c r="AR88" i="41"/>
  <c r="AS8" i="41"/>
  <c r="AS29" i="60"/>
  <c r="AT8" i="41"/>
  <c r="AT75" i="41"/>
  <c r="AT88" i="41"/>
  <c r="AU8" i="41"/>
  <c r="AU75" i="41"/>
  <c r="AU88" i="41"/>
  <c r="AV8" i="41"/>
  <c r="AV75" i="41"/>
  <c r="AV88" i="41"/>
  <c r="AW8" i="41"/>
  <c r="AX8" i="41"/>
  <c r="AX75" i="41"/>
  <c r="AX88" i="41"/>
  <c r="AN10" i="41"/>
  <c r="AN21" i="60"/>
  <c r="AO10" i="41"/>
  <c r="AO21" i="60"/>
  <c r="AP10" i="41"/>
  <c r="AP21" i="60"/>
  <c r="AQ10" i="41"/>
  <c r="AQ21" i="60"/>
  <c r="AR10" i="41"/>
  <c r="AR21" i="60"/>
  <c r="AS10" i="41"/>
  <c r="AS21" i="60"/>
  <c r="AT10" i="41"/>
  <c r="AT21" i="60"/>
  <c r="AU10" i="41"/>
  <c r="AU21" i="60"/>
  <c r="AV10" i="41"/>
  <c r="AV21" i="60"/>
  <c r="AW10" i="41"/>
  <c r="AW21" i="60"/>
  <c r="AX10" i="41"/>
  <c r="AX21" i="60"/>
  <c r="AN11" i="41"/>
  <c r="AN22" i="60"/>
  <c r="AO11" i="41"/>
  <c r="AO22" i="60"/>
  <c r="AP11" i="41"/>
  <c r="AP22" i="60"/>
  <c r="AQ11" i="41"/>
  <c r="AQ22" i="60"/>
  <c r="AR11" i="41"/>
  <c r="AR22" i="60"/>
  <c r="AS11" i="41"/>
  <c r="AS22" i="60"/>
  <c r="AT11" i="41"/>
  <c r="AT22" i="60"/>
  <c r="AU11" i="41"/>
  <c r="AU22" i="60"/>
  <c r="AV11" i="41"/>
  <c r="AV22" i="60"/>
  <c r="AW11" i="41"/>
  <c r="AW22" i="60"/>
  <c r="AX11" i="41"/>
  <c r="AX22" i="60"/>
  <c r="AN12" i="41"/>
  <c r="AN23" i="60"/>
  <c r="AO12" i="41"/>
  <c r="AO23" i="60"/>
  <c r="AP12" i="41"/>
  <c r="AP23" i="60"/>
  <c r="AQ12" i="41"/>
  <c r="AQ23" i="60"/>
  <c r="AR12" i="41"/>
  <c r="AR23" i="60"/>
  <c r="AS12" i="41"/>
  <c r="AS23" i="60"/>
  <c r="AT12" i="41"/>
  <c r="AT23" i="60"/>
  <c r="AU12" i="41"/>
  <c r="AU23" i="60"/>
  <c r="AV12" i="41"/>
  <c r="AV23" i="60"/>
  <c r="AW12" i="41"/>
  <c r="AW23" i="60"/>
  <c r="AX12" i="41"/>
  <c r="AX23" i="60"/>
  <c r="AN13" i="41"/>
  <c r="AN24" i="60"/>
  <c r="AO13" i="41"/>
  <c r="AO24" i="60"/>
  <c r="AP13" i="41"/>
  <c r="AP24" i="60"/>
  <c r="AQ13" i="41"/>
  <c r="AQ24" i="60"/>
  <c r="AR13" i="41"/>
  <c r="AR24" i="60"/>
  <c r="AS13" i="41"/>
  <c r="AS24" i="60"/>
  <c r="AT13" i="41"/>
  <c r="AT24" i="60"/>
  <c r="AU13" i="41"/>
  <c r="AU24" i="60"/>
  <c r="AV13" i="41"/>
  <c r="AV24" i="60"/>
  <c r="AW13" i="41"/>
  <c r="AW24" i="60"/>
  <c r="AX13" i="41"/>
  <c r="AX24" i="60"/>
  <c r="AN14" i="41"/>
  <c r="AN25" i="60"/>
  <c r="AO14" i="41"/>
  <c r="AO25" i="60"/>
  <c r="AP14" i="41"/>
  <c r="AP25" i="60"/>
  <c r="AQ14" i="41"/>
  <c r="AQ25" i="60"/>
  <c r="AR14" i="41"/>
  <c r="AR25" i="60"/>
  <c r="AS14" i="41"/>
  <c r="AS25" i="60"/>
  <c r="AT14" i="41"/>
  <c r="AT25" i="60"/>
  <c r="AU14" i="41"/>
  <c r="AU25" i="60"/>
  <c r="AV14" i="41"/>
  <c r="AV25" i="60"/>
  <c r="AW14" i="41"/>
  <c r="AW25" i="60"/>
  <c r="AX14" i="41"/>
  <c r="AX25" i="60"/>
  <c r="AN15" i="41"/>
  <c r="AN26" i="60"/>
  <c r="AO15" i="41"/>
  <c r="AO26" i="60"/>
  <c r="AP15" i="41"/>
  <c r="AP26" i="60"/>
  <c r="AQ15" i="41"/>
  <c r="AQ26" i="60"/>
  <c r="AR15" i="41"/>
  <c r="AR26" i="60"/>
  <c r="AS15" i="41"/>
  <c r="AS26" i="60"/>
  <c r="AT15" i="41"/>
  <c r="AT26" i="60"/>
  <c r="AU15" i="41"/>
  <c r="AU26" i="60"/>
  <c r="AV15" i="41"/>
  <c r="AV26" i="60"/>
  <c r="AW15" i="41"/>
  <c r="AW26" i="60"/>
  <c r="AX15" i="41"/>
  <c r="AX26" i="60"/>
  <c r="AN16" i="41"/>
  <c r="AN27" i="60"/>
  <c r="AO16" i="41"/>
  <c r="AO27" i="60"/>
  <c r="AP16" i="41"/>
  <c r="AP27" i="60"/>
  <c r="AQ16" i="41"/>
  <c r="AQ27" i="60"/>
  <c r="AR16" i="41"/>
  <c r="AR27" i="60"/>
  <c r="AS16" i="41"/>
  <c r="AS27" i="60"/>
  <c r="AT16" i="41"/>
  <c r="AT27" i="60"/>
  <c r="AU16" i="41"/>
  <c r="AU27" i="60"/>
  <c r="AV16" i="41"/>
  <c r="AV27" i="60"/>
  <c r="AW16" i="41"/>
  <c r="AW27" i="60"/>
  <c r="AX16" i="41"/>
  <c r="AX27" i="60"/>
  <c r="AN30" i="41"/>
  <c r="AP30" i="41"/>
  <c r="Q26" i="41"/>
  <c r="Q39" i="60"/>
  <c r="P15" i="41"/>
  <c r="P26" i="60"/>
  <c r="Q14" i="41"/>
  <c r="Q25" i="60"/>
  <c r="R14" i="41"/>
  <c r="R25" i="60"/>
  <c r="S14" i="41"/>
  <c r="S25" i="60"/>
  <c r="T14" i="41"/>
  <c r="T25" i="60"/>
  <c r="U14" i="41"/>
  <c r="U25" i="60"/>
  <c r="V14" i="41"/>
  <c r="V25" i="60"/>
  <c r="W14" i="41"/>
  <c r="W25" i="60"/>
  <c r="X14" i="41"/>
  <c r="X25" i="60"/>
  <c r="Y14" i="41"/>
  <c r="Y25" i="60"/>
  <c r="Z14" i="41"/>
  <c r="Z25" i="60"/>
  <c r="AA14" i="41"/>
  <c r="AA25" i="60"/>
  <c r="AB14" i="41"/>
  <c r="AB25" i="60"/>
  <c r="AC14" i="41"/>
  <c r="AC25" i="60"/>
  <c r="AD14" i="41"/>
  <c r="AD25" i="60"/>
  <c r="AE14" i="41"/>
  <c r="AE25" i="60"/>
  <c r="AF14" i="41"/>
  <c r="AF25" i="60"/>
  <c r="AG14" i="41"/>
  <c r="AG25" i="60"/>
  <c r="AH14" i="41"/>
  <c r="AH25" i="60"/>
  <c r="AI14" i="41"/>
  <c r="AI25" i="60"/>
  <c r="AJ14" i="41"/>
  <c r="AJ25" i="60"/>
  <c r="AK14" i="41"/>
  <c r="AK25" i="60"/>
  <c r="AL14" i="41"/>
  <c r="AL25" i="60"/>
  <c r="AM14" i="41"/>
  <c r="AM25" i="60"/>
  <c r="Q15" i="41"/>
  <c r="Q26" i="60"/>
  <c r="R15" i="41"/>
  <c r="R26" i="60"/>
  <c r="S15" i="41"/>
  <c r="S26" i="60"/>
  <c r="T15" i="41"/>
  <c r="T26" i="60"/>
  <c r="U15" i="41"/>
  <c r="U26" i="60"/>
  <c r="V15" i="41"/>
  <c r="V26" i="60"/>
  <c r="W15" i="41"/>
  <c r="W26" i="60"/>
  <c r="X15" i="41"/>
  <c r="X26" i="60"/>
  <c r="Y15" i="41"/>
  <c r="Y26" i="60"/>
  <c r="Z15" i="41"/>
  <c r="Z26" i="60"/>
  <c r="AA15" i="41"/>
  <c r="AA26" i="60"/>
  <c r="AB15" i="41"/>
  <c r="AB26" i="60"/>
  <c r="AC15" i="41"/>
  <c r="AC26" i="60"/>
  <c r="AD15" i="41"/>
  <c r="AD26" i="60"/>
  <c r="AE15" i="41"/>
  <c r="AE26" i="60"/>
  <c r="AF15" i="41"/>
  <c r="AF26" i="60"/>
  <c r="AG15" i="41"/>
  <c r="AG26" i="60"/>
  <c r="AH15" i="41"/>
  <c r="AH26" i="60"/>
  <c r="AI15" i="41"/>
  <c r="AI26" i="60"/>
  <c r="AJ15" i="41"/>
  <c r="AJ26" i="60"/>
  <c r="AK15" i="41"/>
  <c r="AK26" i="60"/>
  <c r="AL15" i="41"/>
  <c r="AL26" i="60"/>
  <c r="AM15" i="41"/>
  <c r="AM26" i="60"/>
  <c r="Q16" i="41"/>
  <c r="Q27" i="60"/>
  <c r="R16" i="41"/>
  <c r="R27" i="60"/>
  <c r="S16" i="41"/>
  <c r="S27" i="60"/>
  <c r="T16" i="41"/>
  <c r="T27" i="60"/>
  <c r="U16" i="41"/>
  <c r="U27" i="60"/>
  <c r="V16" i="41"/>
  <c r="V27" i="60"/>
  <c r="W16" i="41"/>
  <c r="W27" i="60"/>
  <c r="X16" i="41"/>
  <c r="X27" i="60"/>
  <c r="Y16" i="41"/>
  <c r="Y27" i="60"/>
  <c r="Z16" i="41"/>
  <c r="Z27" i="60"/>
  <c r="AA16" i="41"/>
  <c r="AA27" i="60"/>
  <c r="AB16" i="41"/>
  <c r="AB27" i="60"/>
  <c r="AC16" i="41"/>
  <c r="AC27" i="60"/>
  <c r="AD16" i="41"/>
  <c r="AD27" i="60"/>
  <c r="AE16" i="41"/>
  <c r="AE27" i="60"/>
  <c r="AF16" i="41"/>
  <c r="AF27" i="60"/>
  <c r="AG16" i="41"/>
  <c r="AG27" i="60"/>
  <c r="AH16" i="41"/>
  <c r="AH27" i="60"/>
  <c r="AI16" i="41"/>
  <c r="AI27" i="60"/>
  <c r="AJ16" i="41"/>
  <c r="AJ27" i="60"/>
  <c r="AK16" i="41"/>
  <c r="AK27" i="60"/>
  <c r="AL16" i="41"/>
  <c r="AL27" i="60"/>
  <c r="AM16" i="41"/>
  <c r="AM27" i="60"/>
  <c r="P14" i="41"/>
  <c r="P25" i="60"/>
  <c r="P16" i="41"/>
  <c r="P27" i="60"/>
  <c r="P13" i="41"/>
  <c r="P24" i="60"/>
  <c r="Q25" i="41"/>
  <c r="Q38" i="60"/>
  <c r="AP29" i="60"/>
  <c r="AP75" i="41"/>
  <c r="AP88" i="41"/>
  <c r="AN29" i="60"/>
  <c r="AN75" i="41"/>
  <c r="AN88" i="41"/>
  <c r="AX30" i="41"/>
  <c r="AX6" i="56"/>
  <c r="AX15" i="56"/>
  <c r="AX28" i="56"/>
  <c r="AX29" i="60"/>
  <c r="AT30" i="41"/>
  <c r="AT6" i="56"/>
  <c r="AT15" i="56"/>
  <c r="AT28" i="56"/>
  <c r="AT29" i="60"/>
  <c r="AV30" i="41"/>
  <c r="AV6" i="56"/>
  <c r="AV15" i="56"/>
  <c r="AV28" i="56"/>
  <c r="AV29" i="60"/>
  <c r="AR30" i="41"/>
  <c r="AR6" i="56"/>
  <c r="AR15" i="56"/>
  <c r="AR28" i="56"/>
  <c r="AR29" i="60"/>
  <c r="AU30" i="41"/>
  <c r="AU29" i="60"/>
  <c r="AQ30" i="41"/>
  <c r="AQ6" i="56"/>
  <c r="AQ15" i="56"/>
  <c r="AQ28" i="56"/>
  <c r="AQ29" i="60"/>
  <c r="AG62" i="57"/>
  <c r="AG79" i="57"/>
  <c r="Q20" i="41"/>
  <c r="R20" i="41"/>
  <c r="AH62" i="57"/>
  <c r="AH79" i="57"/>
  <c r="AI62" i="57"/>
  <c r="AI79" i="57"/>
  <c r="AJ62" i="57"/>
  <c r="AJ79" i="57"/>
  <c r="AK62" i="57"/>
  <c r="AK79" i="57"/>
  <c r="Y26" i="55"/>
  <c r="V26" i="55"/>
  <c r="AD26" i="55"/>
  <c r="AL26" i="55"/>
  <c r="AT26" i="55"/>
  <c r="AT17" i="41"/>
  <c r="T26" i="55"/>
  <c r="AJ26" i="55"/>
  <c r="AR26" i="55"/>
  <c r="AR17" i="41"/>
  <c r="R26" i="55"/>
  <c r="Z26" i="55"/>
  <c r="AH26" i="55"/>
  <c r="AP26" i="55"/>
  <c r="AP17" i="41"/>
  <c r="AX26" i="55"/>
  <c r="AX17" i="41"/>
  <c r="Q26" i="55"/>
  <c r="S26" i="55"/>
  <c r="U26" i="55"/>
  <c r="W26" i="55"/>
  <c r="X26" i="55"/>
  <c r="AA26" i="55"/>
  <c r="AC26" i="55"/>
  <c r="AE26" i="55"/>
  <c r="AF26" i="55"/>
  <c r="AG26" i="55"/>
  <c r="AI26" i="55"/>
  <c r="AK26" i="55"/>
  <c r="AM26" i="55"/>
  <c r="AN26" i="55"/>
  <c r="AN17" i="41"/>
  <c r="AO26" i="55"/>
  <c r="AO17" i="41"/>
  <c r="AQ26" i="55"/>
  <c r="AQ17" i="41"/>
  <c r="AS26" i="55"/>
  <c r="AS17" i="41"/>
  <c r="AU26" i="55"/>
  <c r="AU17" i="41"/>
  <c r="AV26" i="55"/>
  <c r="AV17" i="41"/>
  <c r="AW26" i="55"/>
  <c r="AW17" i="41"/>
  <c r="P26" i="55"/>
  <c r="P17" i="41"/>
  <c r="AL62" i="57"/>
  <c r="AL79" i="57"/>
  <c r="AB26" i="55"/>
  <c r="AM62" i="57"/>
  <c r="AM79" i="57"/>
  <c r="AN62" i="57"/>
  <c r="AN79" i="57"/>
  <c r="E1" i="59"/>
  <c r="D1" i="59"/>
  <c r="AO62" i="57"/>
  <c r="AO79" i="57"/>
  <c r="O62" i="57"/>
  <c r="P62" i="57"/>
  <c r="Q62" i="57"/>
  <c r="R62" i="57"/>
  <c r="S62" i="57"/>
  <c r="N62" i="57"/>
  <c r="O34" i="57"/>
  <c r="P34" i="57"/>
  <c r="Q34" i="57"/>
  <c r="R34" i="57"/>
  <c r="S34" i="57"/>
  <c r="T34" i="57"/>
  <c r="U34" i="57"/>
  <c r="N34" i="57"/>
  <c r="O32" i="57"/>
  <c r="P32" i="57"/>
  <c r="Q32" i="57"/>
  <c r="R32" i="57"/>
  <c r="S32" i="57"/>
  <c r="T32" i="57"/>
  <c r="U32" i="57"/>
  <c r="N32" i="57"/>
  <c r="O31" i="57"/>
  <c r="P31" i="57"/>
  <c r="P35" i="57"/>
  <c r="Q31" i="57"/>
  <c r="R31" i="57"/>
  <c r="S31" i="57"/>
  <c r="T31" i="57"/>
  <c r="U31" i="57"/>
  <c r="N31" i="57"/>
  <c r="N35" i="57"/>
  <c r="O35" i="57"/>
  <c r="AP62" i="57"/>
  <c r="AP79" i="57"/>
  <c r="P24" i="56"/>
  <c r="P22" i="56"/>
  <c r="AQ62" i="57"/>
  <c r="AQ79" i="57"/>
  <c r="P34" i="60"/>
  <c r="P35" i="60"/>
  <c r="P33" i="60"/>
  <c r="AR62" i="57"/>
  <c r="AR79" i="57"/>
  <c r="Q22" i="56"/>
  <c r="R22" i="56"/>
  <c r="V24" i="56"/>
  <c r="W24" i="56"/>
  <c r="X24" i="56"/>
  <c r="Y24" i="56"/>
  <c r="Z24" i="56"/>
  <c r="AA24" i="56"/>
  <c r="AB24" i="56"/>
  <c r="AC24" i="56"/>
  <c r="AD24" i="56"/>
  <c r="AE24" i="56"/>
  <c r="AF24" i="56"/>
  <c r="AG24" i="56"/>
  <c r="AH24" i="56"/>
  <c r="AI24" i="56"/>
  <c r="AJ24" i="56"/>
  <c r="AK24" i="56"/>
  <c r="AL24" i="56"/>
  <c r="AM24" i="56"/>
  <c r="AN24" i="56"/>
  <c r="AO24" i="56"/>
  <c r="AP24" i="56"/>
  <c r="AQ24" i="56"/>
  <c r="AR24" i="56"/>
  <c r="AS24" i="56"/>
  <c r="AT24" i="56"/>
  <c r="AU24" i="56"/>
  <c r="AV24" i="56"/>
  <c r="AW24" i="56"/>
  <c r="AX24" i="56"/>
  <c r="AS62" i="57"/>
  <c r="AS79" i="57"/>
  <c r="S22" i="56"/>
  <c r="AT62" i="57"/>
  <c r="AT79" i="57"/>
  <c r="T22" i="56"/>
  <c r="AU62" i="57"/>
  <c r="AU79" i="57"/>
  <c r="U22" i="56"/>
  <c r="V22" i="56"/>
  <c r="W22" i="56"/>
  <c r="X22" i="56"/>
  <c r="AV62" i="57"/>
  <c r="AV79" i="57"/>
  <c r="O25" i="59"/>
  <c r="N25" i="59"/>
  <c r="M25" i="59"/>
  <c r="L25" i="59"/>
  <c r="K25" i="59"/>
  <c r="P99" i="55"/>
  <c r="Q99" i="55"/>
  <c r="R99" i="55"/>
  <c r="S99" i="55"/>
  <c r="T99" i="55"/>
  <c r="P3" i="57"/>
  <c r="Q3" i="57"/>
  <c r="R3" i="57"/>
  <c r="S3" i="57"/>
  <c r="T3" i="57"/>
  <c r="U3" i="57"/>
  <c r="Y22" i="56"/>
  <c r="K31" i="59"/>
  <c r="O31" i="59"/>
  <c r="L31" i="59"/>
  <c r="M31" i="59"/>
  <c r="N31" i="59"/>
  <c r="M32" i="59"/>
  <c r="N32" i="59"/>
  <c r="L32" i="59"/>
  <c r="K32" i="59"/>
  <c r="O32" i="59"/>
  <c r="AW62" i="57"/>
  <c r="AW79" i="57"/>
  <c r="N6" i="57"/>
  <c r="Z22" i="56"/>
  <c r="K41" i="38"/>
  <c r="K48" i="38"/>
  <c r="P6" i="57"/>
  <c r="O10" i="56"/>
  <c r="AX62" i="57"/>
  <c r="M33" i="59"/>
  <c r="O33" i="59"/>
  <c r="K33" i="59"/>
  <c r="N33" i="59"/>
  <c r="L33" i="59"/>
  <c r="O6" i="57"/>
  <c r="AA22" i="56"/>
  <c r="O21" i="38"/>
  <c r="N21" i="38"/>
  <c r="P19" i="57"/>
  <c r="P28" i="57"/>
  <c r="O51" i="38"/>
  <c r="L21" i="38"/>
  <c r="M54" i="38"/>
  <c r="L54" i="38"/>
  <c r="O54" i="38"/>
  <c r="K54" i="38"/>
  <c r="N54" i="38"/>
  <c r="K51" i="38"/>
  <c r="K44" i="38"/>
  <c r="M44" i="38"/>
  <c r="L51" i="38"/>
  <c r="O56" i="38"/>
  <c r="K56" i="38"/>
  <c r="N56" i="38"/>
  <c r="M56" i="38"/>
  <c r="L56" i="38"/>
  <c r="N44" i="38"/>
  <c r="N28" i="57"/>
  <c r="N55" i="57"/>
  <c r="N56" i="57"/>
  <c r="L55" i="38"/>
  <c r="O55" i="38"/>
  <c r="K55" i="38"/>
  <c r="N55" i="38"/>
  <c r="M55" i="38"/>
  <c r="M21" i="38"/>
  <c r="M51" i="38"/>
  <c r="L44" i="38"/>
  <c r="O44" i="38"/>
  <c r="O28" i="57"/>
  <c r="N51" i="38"/>
  <c r="P10" i="56"/>
  <c r="O38" i="57"/>
  <c r="N38" i="57"/>
  <c r="AX79" i="57"/>
  <c r="Q6" i="57"/>
  <c r="Q28" i="57"/>
  <c r="AB22" i="56"/>
  <c r="AL30" i="60"/>
  <c r="AV30" i="60"/>
  <c r="AE30" i="60"/>
  <c r="AP30" i="60"/>
  <c r="AM30" i="60"/>
  <c r="AC30" i="60"/>
  <c r="AT30" i="60"/>
  <c r="AH30" i="60"/>
  <c r="AI30" i="60"/>
  <c r="AD30" i="60"/>
  <c r="AJ30" i="60"/>
  <c r="AS30" i="60"/>
  <c r="AG30" i="60"/>
  <c r="AX30" i="60"/>
  <c r="AU30" i="60"/>
  <c r="AO30" i="60"/>
  <c r="AN30" i="60"/>
  <c r="AK30" i="60"/>
  <c r="AR30" i="60"/>
  <c r="AQ30" i="60"/>
  <c r="AF30" i="60"/>
  <c r="AW30" i="60"/>
  <c r="O59" i="38"/>
  <c r="N59" i="38"/>
  <c r="M59" i="38"/>
  <c r="L59" i="38"/>
  <c r="K59" i="38"/>
  <c r="K61" i="38"/>
  <c r="L35" i="38"/>
  <c r="L37" i="38"/>
  <c r="Q10" i="56"/>
  <c r="R10" i="56"/>
  <c r="K21" i="38"/>
  <c r="R6" i="57"/>
  <c r="R28" i="57"/>
  <c r="AC22" i="56"/>
  <c r="U7" i="56"/>
  <c r="U30" i="60"/>
  <c r="Z30" i="60"/>
  <c r="X30" i="60"/>
  <c r="AA30" i="60"/>
  <c r="Y30" i="60"/>
  <c r="V30" i="60"/>
  <c r="Q7" i="56"/>
  <c r="Q16" i="56"/>
  <c r="Q40" i="56"/>
  <c r="Q30" i="60"/>
  <c r="P7" i="56"/>
  <c r="P16" i="56"/>
  <c r="P40" i="56"/>
  <c r="P30" i="60"/>
  <c r="T7" i="56"/>
  <c r="T30" i="60"/>
  <c r="S7" i="56"/>
  <c r="S30" i="60"/>
  <c r="W30" i="60"/>
  <c r="R7" i="56"/>
  <c r="R16" i="56"/>
  <c r="R40" i="56"/>
  <c r="R30" i="60"/>
  <c r="AB30" i="60"/>
  <c r="L61" i="38"/>
  <c r="M35" i="38"/>
  <c r="M37" i="38"/>
  <c r="M61" i="38"/>
  <c r="N35" i="38"/>
  <c r="N37" i="38"/>
  <c r="N61" i="38"/>
  <c r="O35" i="38"/>
  <c r="O37" i="38"/>
  <c r="O61" i="38"/>
  <c r="P35" i="38"/>
  <c r="P37" i="38"/>
  <c r="P61" i="38"/>
  <c r="S10" i="56"/>
  <c r="S6" i="57"/>
  <c r="S28" i="57"/>
  <c r="AD22" i="56"/>
  <c r="S16" i="56"/>
  <c r="S40" i="56"/>
  <c r="Q35" i="38"/>
  <c r="Q37" i="38"/>
  <c r="Q61" i="38"/>
  <c r="R35" i="38"/>
  <c r="R37" i="38"/>
  <c r="R61" i="38"/>
  <c r="P36" i="41"/>
  <c r="T10" i="56"/>
  <c r="T6" i="57"/>
  <c r="T28" i="57"/>
  <c r="AE22" i="56"/>
  <c r="T16" i="56"/>
  <c r="T40" i="56"/>
  <c r="Q36" i="41"/>
  <c r="S35" i="38"/>
  <c r="S37" i="38"/>
  <c r="S61" i="38"/>
  <c r="R36" i="41"/>
  <c r="U10" i="56"/>
  <c r="U6" i="57"/>
  <c r="U28" i="57"/>
  <c r="AF22" i="56"/>
  <c r="U16" i="56"/>
  <c r="U40" i="56"/>
  <c r="T35" i="38"/>
  <c r="T37" i="38"/>
  <c r="T61" i="38"/>
  <c r="S36" i="41"/>
  <c r="V6" i="57"/>
  <c r="V28" i="57"/>
  <c r="AG22" i="56"/>
  <c r="U35" i="38"/>
  <c r="U37" i="38"/>
  <c r="U61" i="38"/>
  <c r="T36" i="41"/>
  <c r="W6" i="57"/>
  <c r="W28" i="57"/>
  <c r="AH22" i="56"/>
  <c r="V35" i="38"/>
  <c r="V37" i="38"/>
  <c r="V61" i="38"/>
  <c r="U36" i="41"/>
  <c r="X6" i="57"/>
  <c r="X28" i="57"/>
  <c r="AI22" i="56"/>
  <c r="W35" i="38"/>
  <c r="W37" i="38"/>
  <c r="W61" i="38"/>
  <c r="V36" i="41"/>
  <c r="V41" i="60"/>
  <c r="Y6" i="57"/>
  <c r="Y28" i="57"/>
  <c r="AJ22" i="56"/>
  <c r="X35" i="38"/>
  <c r="X37" i="38"/>
  <c r="X61" i="38"/>
  <c r="W36" i="41"/>
  <c r="W41" i="60"/>
  <c r="Z6" i="57"/>
  <c r="Z28" i="57"/>
  <c r="AK22" i="56"/>
  <c r="Y35" i="38"/>
  <c r="Y37" i="38"/>
  <c r="Y61" i="38"/>
  <c r="X36" i="41"/>
  <c r="X41" i="60"/>
  <c r="AA6" i="57"/>
  <c r="AA28" i="57"/>
  <c r="AL22" i="56"/>
  <c r="Z35" i="38"/>
  <c r="Z37" i="38"/>
  <c r="Z61" i="38"/>
  <c r="Y36" i="41"/>
  <c r="Y41" i="60"/>
  <c r="AB6" i="57"/>
  <c r="AB28" i="57"/>
  <c r="AM22" i="56"/>
  <c r="AA35" i="38"/>
  <c r="AA37" i="38"/>
  <c r="AA61" i="38"/>
  <c r="Z36" i="41"/>
  <c r="Z41" i="60"/>
  <c r="AC6" i="57"/>
  <c r="AC28" i="57"/>
  <c r="AN22" i="56"/>
  <c r="AB35" i="38"/>
  <c r="AB37" i="38"/>
  <c r="AB61" i="38"/>
  <c r="AA36" i="41"/>
  <c r="AA41" i="60"/>
  <c r="AD6" i="57"/>
  <c r="AD28" i="57"/>
  <c r="AO22" i="56"/>
  <c r="AC35" i="38"/>
  <c r="AC37" i="38"/>
  <c r="AC61" i="38"/>
  <c r="AB36" i="41"/>
  <c r="AB41" i="60"/>
  <c r="AE6" i="57"/>
  <c r="AE28" i="57"/>
  <c r="AP22" i="56"/>
  <c r="AD35" i="38"/>
  <c r="AD37" i="38"/>
  <c r="AD61" i="38"/>
  <c r="AC36" i="41"/>
  <c r="AC41" i="60"/>
  <c r="AF6" i="57"/>
  <c r="AF28" i="57"/>
  <c r="AQ22" i="56"/>
  <c r="AE35" i="38"/>
  <c r="AE37" i="38"/>
  <c r="AE61" i="38"/>
  <c r="AD36" i="41"/>
  <c r="AD41" i="60"/>
  <c r="AG6" i="57"/>
  <c r="AG28" i="57"/>
  <c r="AR22" i="56"/>
  <c r="AF35" i="38"/>
  <c r="AF37" i="38"/>
  <c r="AF61" i="38"/>
  <c r="AE36" i="41"/>
  <c r="AE41" i="60"/>
  <c r="AH6" i="57"/>
  <c r="AH28" i="57"/>
  <c r="AS22" i="56"/>
  <c r="AG35" i="38"/>
  <c r="AG37" i="38"/>
  <c r="AG61" i="38"/>
  <c r="AF36" i="41"/>
  <c r="AF41" i="60"/>
  <c r="AI6" i="57"/>
  <c r="AI28" i="57"/>
  <c r="AT22" i="56"/>
  <c r="AH35" i="38"/>
  <c r="AH37" i="38"/>
  <c r="AH61" i="38"/>
  <c r="AG36" i="41"/>
  <c r="AG41" i="60"/>
  <c r="AJ6" i="57"/>
  <c r="AJ28" i="57"/>
  <c r="AU22" i="56"/>
  <c r="AI35" i="38"/>
  <c r="AI37" i="38"/>
  <c r="AI61" i="38"/>
  <c r="AH36" i="41"/>
  <c r="AH41" i="60"/>
  <c r="AK6" i="57"/>
  <c r="AK28" i="57"/>
  <c r="AV22" i="56"/>
  <c r="AJ35" i="38"/>
  <c r="AJ37" i="38"/>
  <c r="AJ61" i="38"/>
  <c r="AI36" i="41"/>
  <c r="AI41" i="60"/>
  <c r="AL6" i="57"/>
  <c r="AL28" i="57"/>
  <c r="AW22" i="56"/>
  <c r="AK35" i="38"/>
  <c r="AK37" i="38"/>
  <c r="AK61" i="38"/>
  <c r="AJ36" i="41"/>
  <c r="AJ41" i="60"/>
  <c r="AM6" i="57"/>
  <c r="AM28" i="57"/>
  <c r="AX22" i="56"/>
  <c r="AL35" i="38"/>
  <c r="AL37" i="38"/>
  <c r="AL61" i="38"/>
  <c r="AK36" i="41"/>
  <c r="AK41" i="60"/>
  <c r="AN6" i="57"/>
  <c r="AN28" i="57"/>
  <c r="AM35" i="38"/>
  <c r="AM37" i="38"/>
  <c r="AM61" i="38"/>
  <c r="AL36" i="41"/>
  <c r="AL41" i="60"/>
  <c r="AO6" i="57"/>
  <c r="AO28" i="57"/>
  <c r="AN35" i="38"/>
  <c r="AN37" i="38"/>
  <c r="AN61" i="38"/>
  <c r="AM36" i="41"/>
  <c r="AM41" i="60"/>
  <c r="AP6" i="57"/>
  <c r="AP28" i="57"/>
  <c r="AO35" i="38"/>
  <c r="AO37" i="38"/>
  <c r="AO61" i="38"/>
  <c r="AN36" i="41"/>
  <c r="AN41" i="60"/>
  <c r="AQ6" i="57"/>
  <c r="AQ9" i="57"/>
  <c r="AQ28" i="57"/>
  <c r="AP35" i="38"/>
  <c r="AP37" i="38"/>
  <c r="AP61" i="38"/>
  <c r="AO36" i="41"/>
  <c r="AO41" i="60"/>
  <c r="AR6" i="57"/>
  <c r="AR28" i="57"/>
  <c r="AQ35" i="38"/>
  <c r="AQ37" i="38"/>
  <c r="AQ61" i="38"/>
  <c r="AP36" i="41"/>
  <c r="AP41" i="60"/>
  <c r="AR9" i="57"/>
  <c r="AS6" i="57"/>
  <c r="AS28" i="57"/>
  <c r="AR35" i="38"/>
  <c r="AR37" i="38"/>
  <c r="AR61" i="38"/>
  <c r="AQ36" i="41"/>
  <c r="AQ41" i="60"/>
  <c r="AT6" i="57"/>
  <c r="AT28" i="57"/>
  <c r="AR44" i="57"/>
  <c r="AR61" i="57"/>
  <c r="AR63" i="57"/>
  <c r="AS35" i="38"/>
  <c r="AS37" i="38"/>
  <c r="AS61" i="38"/>
  <c r="AR36" i="41"/>
  <c r="AR41" i="60"/>
  <c r="AU6" i="57"/>
  <c r="AU28" i="57"/>
  <c r="AS61" i="57"/>
  <c r="AS63" i="57"/>
  <c r="AS44" i="57"/>
  <c r="AT9" i="57"/>
  <c r="AT35" i="38"/>
  <c r="AT37" i="38"/>
  <c r="AT61" i="38"/>
  <c r="AS36" i="41"/>
  <c r="AS41" i="60"/>
  <c r="AT61" i="57"/>
  <c r="AT63" i="57"/>
  <c r="AT44" i="57"/>
  <c r="AV6" i="57"/>
  <c r="AV28" i="57"/>
  <c r="AU35" i="38"/>
  <c r="AU37" i="38"/>
  <c r="AU61" i="38"/>
  <c r="AT36" i="41"/>
  <c r="AT41" i="60"/>
  <c r="AV9" i="57"/>
  <c r="AX6" i="57"/>
  <c r="AX28" i="57"/>
  <c r="AW6" i="57"/>
  <c r="AW28" i="57"/>
  <c r="AU44" i="57"/>
  <c r="AU61" i="57"/>
  <c r="AU63" i="57"/>
  <c r="AV35" i="38"/>
  <c r="AV37" i="38"/>
  <c r="AV61" i="38"/>
  <c r="AU36" i="41"/>
  <c r="AU41" i="60"/>
  <c r="AV61" i="57"/>
  <c r="AV63" i="57"/>
  <c r="AV44" i="57"/>
  <c r="AX9" i="57"/>
  <c r="AW35" i="38"/>
  <c r="AW37" i="38"/>
  <c r="AW61" i="38"/>
  <c r="AV36" i="41"/>
  <c r="AV41" i="60"/>
  <c r="AX44" i="57"/>
  <c r="AX61" i="57"/>
  <c r="AX63" i="57"/>
  <c r="AW44" i="57"/>
  <c r="AW61" i="57"/>
  <c r="AW63" i="57"/>
  <c r="AX35" i="38"/>
  <c r="AX37" i="38"/>
  <c r="AX61" i="38"/>
  <c r="AX36" i="41"/>
  <c r="AX41" i="60"/>
  <c r="AW36" i="41"/>
  <c r="AW41" i="60"/>
  <c r="U4" i="57"/>
  <c r="T4" i="57"/>
  <c r="S4" i="57"/>
  <c r="R4" i="57"/>
  <c r="Q4" i="57"/>
  <c r="P4" i="57"/>
  <c r="P78" i="57"/>
  <c r="Q78" i="57"/>
  <c r="R78" i="57"/>
  <c r="S78" i="57"/>
  <c r="T78" i="57"/>
  <c r="U78" i="57"/>
  <c r="P76" i="57"/>
  <c r="Q76" i="57"/>
  <c r="R76" i="57"/>
  <c r="S76" i="57"/>
  <c r="T76" i="57"/>
  <c r="U76" i="57"/>
  <c r="N60" i="57"/>
  <c r="O79" i="57"/>
  <c r="P79" i="57"/>
  <c r="Q79" i="57"/>
  <c r="R79" i="57"/>
  <c r="S79" i="57"/>
  <c r="T79" i="57"/>
  <c r="U79" i="57"/>
  <c r="N79" i="57"/>
  <c r="N43" i="57"/>
  <c r="R35" i="57"/>
  <c r="Q35" i="57"/>
  <c r="S35" i="57"/>
  <c r="T35" i="57"/>
  <c r="U35" i="57"/>
  <c r="Q10" i="41"/>
  <c r="Q21" i="60"/>
  <c r="R10" i="41"/>
  <c r="R21" i="60"/>
  <c r="S10" i="41"/>
  <c r="S21" i="60"/>
  <c r="T10" i="41"/>
  <c r="T21" i="60"/>
  <c r="U10" i="41"/>
  <c r="U21" i="60"/>
  <c r="V10" i="41"/>
  <c r="V21" i="60"/>
  <c r="W10" i="41"/>
  <c r="W21" i="60"/>
  <c r="X10" i="41"/>
  <c r="X21" i="60"/>
  <c r="Y10" i="41"/>
  <c r="Y21" i="60"/>
  <c r="Z10" i="41"/>
  <c r="Z21" i="60"/>
  <c r="AA10" i="41"/>
  <c r="AA21" i="60"/>
  <c r="AB10" i="41"/>
  <c r="AB21" i="60"/>
  <c r="AC10" i="41"/>
  <c r="AC21" i="60"/>
  <c r="AD10" i="41"/>
  <c r="AD21" i="60"/>
  <c r="AE10" i="41"/>
  <c r="AE21" i="60"/>
  <c r="AF10" i="41"/>
  <c r="AF21" i="60"/>
  <c r="AG10" i="41"/>
  <c r="AG21" i="60"/>
  <c r="AH10" i="41"/>
  <c r="AH21" i="60"/>
  <c r="AI10" i="41"/>
  <c r="AI21" i="60"/>
  <c r="AJ10" i="41"/>
  <c r="AJ21" i="60"/>
  <c r="AK10" i="41"/>
  <c r="AK21" i="60"/>
  <c r="AL10" i="41"/>
  <c r="AL21" i="60"/>
  <c r="AM10" i="41"/>
  <c r="AM21" i="60"/>
  <c r="Q11" i="41"/>
  <c r="Q22" i="60"/>
  <c r="R11" i="41"/>
  <c r="R22" i="60"/>
  <c r="S11" i="41"/>
  <c r="S22" i="60"/>
  <c r="T11" i="41"/>
  <c r="T22" i="60"/>
  <c r="U11" i="41"/>
  <c r="U22" i="60"/>
  <c r="V11" i="41"/>
  <c r="V22" i="60"/>
  <c r="W11" i="41"/>
  <c r="W22" i="60"/>
  <c r="X11" i="41"/>
  <c r="X22" i="60"/>
  <c r="Y11" i="41"/>
  <c r="Y22" i="60"/>
  <c r="Z11" i="41"/>
  <c r="Z22" i="60"/>
  <c r="AA11" i="41"/>
  <c r="AA22" i="60"/>
  <c r="AB11" i="41"/>
  <c r="AB22" i="60"/>
  <c r="AC11" i="41"/>
  <c r="AC22" i="60"/>
  <c r="AD11" i="41"/>
  <c r="AD22" i="60"/>
  <c r="AE11" i="41"/>
  <c r="AE22" i="60"/>
  <c r="AF11" i="41"/>
  <c r="AF22" i="60"/>
  <c r="AG11" i="41"/>
  <c r="AG22" i="60"/>
  <c r="AH11" i="41"/>
  <c r="AH22" i="60"/>
  <c r="AI11" i="41"/>
  <c r="AI22" i="60"/>
  <c r="AJ11" i="41"/>
  <c r="AJ22" i="60"/>
  <c r="AK11" i="41"/>
  <c r="AK22" i="60"/>
  <c r="AL11" i="41"/>
  <c r="AL22" i="60"/>
  <c r="AM11" i="41"/>
  <c r="AM22" i="60"/>
  <c r="Q12" i="41"/>
  <c r="Q23" i="60"/>
  <c r="R12" i="41"/>
  <c r="R23" i="60"/>
  <c r="S12" i="41"/>
  <c r="S23" i="60"/>
  <c r="T12" i="41"/>
  <c r="T23" i="60"/>
  <c r="U12" i="41"/>
  <c r="U23" i="60"/>
  <c r="V12" i="41"/>
  <c r="V23" i="60"/>
  <c r="W12" i="41"/>
  <c r="W23" i="60"/>
  <c r="X12" i="41"/>
  <c r="X23" i="60"/>
  <c r="Y12" i="41"/>
  <c r="Y23" i="60"/>
  <c r="Z12" i="41"/>
  <c r="Z23" i="60"/>
  <c r="AA12" i="41"/>
  <c r="AA23" i="60"/>
  <c r="AB12" i="41"/>
  <c r="AB23" i="60"/>
  <c r="AC12" i="41"/>
  <c r="AC23" i="60"/>
  <c r="AD12" i="41"/>
  <c r="AD23" i="60"/>
  <c r="AE12" i="41"/>
  <c r="AE23" i="60"/>
  <c r="AF12" i="41"/>
  <c r="AF23" i="60"/>
  <c r="AG12" i="41"/>
  <c r="AG23" i="60"/>
  <c r="AH12" i="41"/>
  <c r="AH23" i="60"/>
  <c r="AI12" i="41"/>
  <c r="AI23" i="60"/>
  <c r="AJ12" i="41"/>
  <c r="AJ23" i="60"/>
  <c r="AK12" i="41"/>
  <c r="AK23" i="60"/>
  <c r="AL12" i="41"/>
  <c r="AL23" i="60"/>
  <c r="AM12" i="41"/>
  <c r="AM23" i="60"/>
  <c r="Q13" i="41"/>
  <c r="Q24" i="60"/>
  <c r="R13" i="41"/>
  <c r="R24" i="60"/>
  <c r="S13" i="41"/>
  <c r="S24" i="60"/>
  <c r="T13" i="41"/>
  <c r="T24" i="60"/>
  <c r="U13" i="41"/>
  <c r="U24" i="60"/>
  <c r="V13" i="41"/>
  <c r="V24" i="60"/>
  <c r="W13" i="41"/>
  <c r="W24" i="60"/>
  <c r="X13" i="41"/>
  <c r="X24" i="60"/>
  <c r="Y13" i="41"/>
  <c r="Y24" i="60"/>
  <c r="Z13" i="41"/>
  <c r="Z24" i="60"/>
  <c r="AA13" i="41"/>
  <c r="AA24" i="60"/>
  <c r="AB13" i="41"/>
  <c r="AB24" i="60"/>
  <c r="AC13" i="41"/>
  <c r="AC24" i="60"/>
  <c r="AD13" i="41"/>
  <c r="AD24" i="60"/>
  <c r="AE13" i="41"/>
  <c r="AE24" i="60"/>
  <c r="AF13" i="41"/>
  <c r="AF24" i="60"/>
  <c r="AG13" i="41"/>
  <c r="AG24" i="60"/>
  <c r="AH13" i="41"/>
  <c r="AH24" i="60"/>
  <c r="AI13" i="41"/>
  <c r="AI24" i="60"/>
  <c r="AJ13" i="41"/>
  <c r="AJ24" i="60"/>
  <c r="AK13" i="41"/>
  <c r="AK24" i="60"/>
  <c r="AL13" i="41"/>
  <c r="AL24" i="60"/>
  <c r="AM13" i="41"/>
  <c r="AM24" i="60"/>
  <c r="P11" i="41"/>
  <c r="P22" i="60"/>
  <c r="P12" i="41"/>
  <c r="P23" i="60"/>
  <c r="P10" i="41"/>
  <c r="AD17" i="41"/>
  <c r="AE17" i="41"/>
  <c r="AF17" i="41"/>
  <c r="AG17" i="41"/>
  <c r="AH17" i="41"/>
  <c r="AI17" i="41"/>
  <c r="AJ17" i="41"/>
  <c r="AK17" i="41"/>
  <c r="AL17" i="41"/>
  <c r="AM17" i="41"/>
  <c r="Q8" i="41"/>
  <c r="R8" i="41"/>
  <c r="S8" i="41"/>
  <c r="T8" i="41"/>
  <c r="U8" i="41"/>
  <c r="V8" i="41"/>
  <c r="W8" i="41"/>
  <c r="X8" i="41"/>
  <c r="Y8" i="41"/>
  <c r="Z8" i="41"/>
  <c r="AA8" i="41"/>
  <c r="AB8" i="41"/>
  <c r="AC8" i="41"/>
  <c r="AD8" i="41"/>
  <c r="AE8" i="41"/>
  <c r="AF8" i="41"/>
  <c r="AG8" i="41"/>
  <c r="AH8" i="41"/>
  <c r="AI8" i="41"/>
  <c r="AI29" i="60"/>
  <c r="AJ8" i="41"/>
  <c r="AK8" i="41"/>
  <c r="AL8" i="41"/>
  <c r="AM8" i="41"/>
  <c r="P8" i="41"/>
  <c r="AC17" i="41"/>
  <c r="AB17" i="41"/>
  <c r="AA17" i="41"/>
  <c r="Z17" i="41"/>
  <c r="X17" i="41"/>
  <c r="W17" i="41"/>
  <c r="V17" i="41"/>
  <c r="U17" i="41"/>
  <c r="T17" i="41"/>
  <c r="S17" i="41"/>
  <c r="R17" i="41"/>
  <c r="Q17" i="41"/>
  <c r="W29" i="60"/>
  <c r="AH29" i="60"/>
  <c r="AH75" i="41"/>
  <c r="AH88" i="41"/>
  <c r="Z29" i="60"/>
  <c r="Z75" i="41"/>
  <c r="Z88" i="41"/>
  <c r="R29" i="60"/>
  <c r="R75" i="41"/>
  <c r="R88" i="41"/>
  <c r="AK29" i="60"/>
  <c r="AK75" i="41"/>
  <c r="AK88" i="41"/>
  <c r="AC29" i="60"/>
  <c r="AC75" i="41"/>
  <c r="AC88" i="41"/>
  <c r="Y29" i="60"/>
  <c r="Y75" i="41"/>
  <c r="Y88" i="41"/>
  <c r="U29" i="60"/>
  <c r="U75" i="41"/>
  <c r="U88" i="41"/>
  <c r="Q29" i="60"/>
  <c r="Q75" i="41"/>
  <c r="Q88" i="41"/>
  <c r="AL29" i="60"/>
  <c r="AL75" i="41"/>
  <c r="AL88" i="41"/>
  <c r="AD29" i="60"/>
  <c r="AD75" i="41"/>
  <c r="AD88" i="41"/>
  <c r="V29" i="60"/>
  <c r="V75" i="41"/>
  <c r="V88" i="41"/>
  <c r="AG29" i="60"/>
  <c r="AG75" i="41"/>
  <c r="AG88" i="41"/>
  <c r="P29" i="60"/>
  <c r="P75" i="41"/>
  <c r="P88" i="41"/>
  <c r="AJ29" i="60"/>
  <c r="AJ75" i="41"/>
  <c r="AJ88" i="41"/>
  <c r="AF29" i="60"/>
  <c r="AF75" i="41"/>
  <c r="AF88" i="41"/>
  <c r="AB29" i="60"/>
  <c r="AB75" i="41"/>
  <c r="AB88" i="41"/>
  <c r="X29" i="60"/>
  <c r="X75" i="41"/>
  <c r="X88" i="41"/>
  <c r="T29" i="60"/>
  <c r="T75" i="41"/>
  <c r="T88" i="41"/>
  <c r="P21" i="60"/>
  <c r="Y17" i="41"/>
  <c r="P4" i="41"/>
  <c r="P60" i="41"/>
  <c r="P4" i="60"/>
  <c r="F1" i="59"/>
  <c r="G1" i="59"/>
  <c r="H1" i="59"/>
  <c r="J1" i="59"/>
  <c r="I1" i="59"/>
  <c r="K1" i="59"/>
  <c r="J1" i="38"/>
  <c r="K1" i="38"/>
  <c r="L1" i="59"/>
  <c r="L1" i="38"/>
  <c r="M1" i="59"/>
  <c r="M1" i="38"/>
  <c r="N1" i="59"/>
  <c r="N1" i="38"/>
  <c r="N1" i="57"/>
  <c r="O1" i="59"/>
  <c r="O1" i="56"/>
  <c r="O1" i="38"/>
  <c r="O1" i="57"/>
  <c r="O1" i="41"/>
  <c r="C6" i="60"/>
  <c r="P1" i="59"/>
  <c r="P1" i="38"/>
  <c r="P1" i="57"/>
  <c r="P20" i="60"/>
  <c r="P1" i="41"/>
  <c r="Q1" i="59"/>
  <c r="Q1" i="38"/>
  <c r="Q20" i="60"/>
  <c r="Q1" i="57"/>
  <c r="Q1" i="41"/>
  <c r="R1" i="59"/>
  <c r="R1" i="38"/>
  <c r="R1" i="57"/>
  <c r="R20" i="60"/>
  <c r="R1" i="41"/>
  <c r="S1" i="59"/>
  <c r="S1" i="38"/>
  <c r="S20" i="60"/>
  <c r="S1" i="57"/>
  <c r="S1" i="41"/>
  <c r="T1" i="59"/>
  <c r="T1" i="38"/>
  <c r="T20" i="60"/>
  <c r="T1" i="57"/>
  <c r="T1" i="41"/>
  <c r="U1" i="59"/>
  <c r="U1" i="38"/>
  <c r="U20" i="60"/>
  <c r="U1" i="57"/>
  <c r="U1" i="41"/>
  <c r="C5" i="60"/>
  <c r="V1" i="59"/>
  <c r="V1" i="57"/>
  <c r="V1" i="38"/>
  <c r="V1" i="41"/>
  <c r="W1" i="59"/>
  <c r="W1" i="57"/>
  <c r="W1" i="38"/>
  <c r="W1" i="41"/>
  <c r="X1" i="59"/>
  <c r="X1" i="57"/>
  <c r="X1" i="38"/>
  <c r="X1" i="41"/>
  <c r="Y1" i="59"/>
  <c r="Y1" i="57"/>
  <c r="Y1" i="38"/>
  <c r="Y1" i="41"/>
  <c r="Z1" i="59"/>
  <c r="Z1" i="57"/>
  <c r="Z1" i="38"/>
  <c r="Z1" i="41"/>
  <c r="AA1" i="59"/>
  <c r="AA1" i="57"/>
  <c r="AA1" i="38"/>
  <c r="AA1" i="41"/>
  <c r="AB1" i="59"/>
  <c r="AB1" i="57"/>
  <c r="AB1" i="38"/>
  <c r="AB1" i="41"/>
  <c r="AC1" i="59"/>
  <c r="AC1" i="57"/>
  <c r="AC1" i="38"/>
  <c r="AC1" i="41"/>
  <c r="AD1" i="59"/>
  <c r="AD1" i="57"/>
  <c r="AD1" i="38"/>
  <c r="AD1" i="41"/>
  <c r="AE1" i="59"/>
  <c r="AE1" i="57"/>
  <c r="AE1" i="38"/>
  <c r="AE1" i="41"/>
  <c r="AF1" i="59"/>
  <c r="AF1" i="57"/>
  <c r="AF1" i="38"/>
  <c r="AF1" i="41"/>
  <c r="AG1" i="59"/>
  <c r="AG1" i="57"/>
  <c r="AG1" i="38"/>
  <c r="AG1" i="41"/>
  <c r="AH1" i="59"/>
  <c r="AH1" i="57"/>
  <c r="AH1" i="38"/>
  <c r="AH1" i="41"/>
  <c r="AI1" i="59"/>
  <c r="AI1" i="57"/>
  <c r="AI1" i="38"/>
  <c r="AI1" i="41"/>
  <c r="AJ1" i="59"/>
  <c r="AJ1" i="57"/>
  <c r="AJ1" i="38"/>
  <c r="AJ1" i="41"/>
  <c r="AK1" i="59"/>
  <c r="AK1" i="57"/>
  <c r="AK1" i="38"/>
  <c r="AK1" i="41"/>
  <c r="AL1" i="59"/>
  <c r="AL1" i="57"/>
  <c r="AL1" i="38"/>
  <c r="AL1" i="41"/>
  <c r="AM1" i="59"/>
  <c r="AM1" i="38"/>
  <c r="AM1" i="57"/>
  <c r="AM1" i="41"/>
  <c r="Q22" i="41"/>
  <c r="R22" i="41"/>
  <c r="AN1" i="41"/>
  <c r="AN1" i="59"/>
  <c r="AN1" i="38"/>
  <c r="AN1" i="57"/>
  <c r="P30" i="41"/>
  <c r="AO1" i="41"/>
  <c r="AO1" i="59"/>
  <c r="AO1" i="38"/>
  <c r="AO1" i="57"/>
  <c r="Q21" i="41"/>
  <c r="R21" i="41"/>
  <c r="Q33" i="60"/>
  <c r="AP1" i="41"/>
  <c r="AP1" i="59"/>
  <c r="AP1" i="38"/>
  <c r="AP1" i="57"/>
  <c r="V3" i="41"/>
  <c r="W3" i="41"/>
  <c r="X3" i="41"/>
  <c r="Y3" i="41"/>
  <c r="Z3" i="41"/>
  <c r="AA3" i="41"/>
  <c r="AB3" i="41"/>
  <c r="AC3" i="41"/>
  <c r="AD3" i="41"/>
  <c r="AE3" i="41"/>
  <c r="AF3" i="41"/>
  <c r="AG3" i="41"/>
  <c r="AH3" i="41"/>
  <c r="AI3" i="41"/>
  <c r="AJ3" i="41"/>
  <c r="AK3" i="41"/>
  <c r="AL3" i="41"/>
  <c r="AM3" i="41"/>
  <c r="AQ1" i="41"/>
  <c r="AQ1" i="59"/>
  <c r="AN3" i="41"/>
  <c r="AQ1" i="38"/>
  <c r="AQ1" i="57"/>
  <c r="AR1" i="41"/>
  <c r="AR1" i="59"/>
  <c r="Q4" i="41"/>
  <c r="AO3" i="41"/>
  <c r="AR1" i="38"/>
  <c r="AR1" i="57"/>
  <c r="AS1" i="41"/>
  <c r="AS1" i="59"/>
  <c r="R4" i="41"/>
  <c r="AP3" i="41"/>
  <c r="AS1" i="38"/>
  <c r="AS1" i="57"/>
  <c r="AT1" i="41"/>
  <c r="AT1" i="59"/>
  <c r="S4" i="41"/>
  <c r="AQ3" i="41"/>
  <c r="AT1" i="38"/>
  <c r="AT1" i="57"/>
  <c r="AU1" i="41"/>
  <c r="AU1" i="59"/>
  <c r="T4" i="41"/>
  <c r="AR3" i="41"/>
  <c r="AU1" i="38"/>
  <c r="AU1" i="57"/>
  <c r="AV1" i="41"/>
  <c r="AV1" i="59"/>
  <c r="V5" i="41"/>
  <c r="U4" i="41"/>
  <c r="AS3" i="41"/>
  <c r="AT3" i="41"/>
  <c r="AU3" i="41"/>
  <c r="AV3" i="41"/>
  <c r="AW3" i="41"/>
  <c r="AX3" i="41"/>
  <c r="AV1" i="38"/>
  <c r="AV1" i="57"/>
  <c r="AW1" i="41"/>
  <c r="AW1" i="59"/>
  <c r="V4" i="41"/>
  <c r="W5" i="41"/>
  <c r="AW1" i="38"/>
  <c r="AW1" i="57"/>
  <c r="AX1" i="59"/>
  <c r="W4" i="41"/>
  <c r="X5" i="41"/>
  <c r="AX1" i="38"/>
  <c r="AX1" i="57"/>
  <c r="X4" i="41"/>
  <c r="Y5" i="41"/>
  <c r="Y4" i="41"/>
  <c r="Z5" i="41"/>
  <c r="Z4" i="41"/>
  <c r="AA5" i="41"/>
  <c r="AA4" i="41"/>
  <c r="AB5" i="41"/>
  <c r="AB4" i="41"/>
  <c r="AC5" i="41"/>
  <c r="AC4" i="41"/>
  <c r="AD5" i="41"/>
  <c r="AD4" i="41"/>
  <c r="AE5" i="41"/>
  <c r="AE4" i="41"/>
  <c r="AF5" i="41"/>
  <c r="AF4" i="41"/>
  <c r="AG5" i="41"/>
  <c r="AG4" i="41"/>
  <c r="AH5" i="41"/>
  <c r="AH4" i="41"/>
  <c r="AI5" i="41"/>
  <c r="AI4" i="41"/>
  <c r="AJ5" i="41"/>
  <c r="AJ4" i="41"/>
  <c r="AK5" i="41"/>
  <c r="AK4" i="41"/>
  <c r="AL5" i="41"/>
  <c r="Q30" i="41"/>
  <c r="Q6" i="56"/>
  <c r="Q15" i="56"/>
  <c r="Q28" i="56"/>
  <c r="Q9" i="57"/>
  <c r="AL4" i="41"/>
  <c r="AM5" i="41"/>
  <c r="R30" i="41"/>
  <c r="AN5" i="41"/>
  <c r="AM4" i="41"/>
  <c r="AN4" i="41"/>
  <c r="AO5" i="41"/>
  <c r="T30" i="41"/>
  <c r="T9" i="57"/>
  <c r="T6" i="56"/>
  <c r="T15" i="56"/>
  <c r="T28" i="56"/>
  <c r="AO4" i="41"/>
  <c r="AP5" i="41"/>
  <c r="U30" i="41"/>
  <c r="U6" i="56"/>
  <c r="U15" i="56"/>
  <c r="U28" i="56"/>
  <c r="U9" i="57"/>
  <c r="AP4" i="41"/>
  <c r="AQ5" i="41"/>
  <c r="V30" i="41"/>
  <c r="V6" i="56"/>
  <c r="V15" i="56"/>
  <c r="V28" i="56"/>
  <c r="V9" i="57"/>
  <c r="AQ4" i="41"/>
  <c r="AR5" i="41"/>
  <c r="X30" i="41"/>
  <c r="X6" i="56"/>
  <c r="X15" i="56"/>
  <c r="X28" i="56"/>
  <c r="X9" i="57"/>
  <c r="AR4" i="41"/>
  <c r="AS5" i="41"/>
  <c r="Y30" i="41"/>
  <c r="Y6" i="56"/>
  <c r="Y15" i="56"/>
  <c r="Y28" i="56"/>
  <c r="Y9" i="57"/>
  <c r="AS4" i="41"/>
  <c r="AT5" i="41"/>
  <c r="Z30" i="41"/>
  <c r="Z9" i="57"/>
  <c r="Z6" i="56"/>
  <c r="Z15" i="56"/>
  <c r="Z28" i="56"/>
  <c r="AT4" i="41"/>
  <c r="AU5" i="41"/>
  <c r="AU4" i="41"/>
  <c r="AV5" i="41"/>
  <c r="AB30" i="41"/>
  <c r="AB9" i="57"/>
  <c r="AV4" i="41"/>
  <c r="AW5" i="41"/>
  <c r="AC30" i="41"/>
  <c r="AC6" i="56"/>
  <c r="AC15" i="56"/>
  <c r="AC28" i="56"/>
  <c r="AC9" i="57"/>
  <c r="AW4" i="41"/>
  <c r="AX5" i="41"/>
  <c r="AX4" i="41"/>
  <c r="AD30" i="41"/>
  <c r="AD6" i="56"/>
  <c r="AD15" i="56"/>
  <c r="AD28" i="56"/>
  <c r="AD9" i="57"/>
  <c r="AE30" i="41"/>
  <c r="AF30" i="41"/>
  <c r="AF6" i="56"/>
  <c r="AF15" i="56"/>
  <c r="AF28" i="56"/>
  <c r="AG30" i="41"/>
  <c r="AG6" i="56"/>
  <c r="AG15" i="56"/>
  <c r="AG28" i="56"/>
  <c r="AG9" i="57"/>
  <c r="AF9" i="57"/>
  <c r="AH30" i="41"/>
  <c r="AH6" i="56"/>
  <c r="AH15" i="56"/>
  <c r="AH28" i="56"/>
  <c r="AH9" i="57"/>
  <c r="AI30" i="41"/>
  <c r="AJ30" i="41"/>
  <c r="AJ6" i="56"/>
  <c r="AJ15" i="56"/>
  <c r="AJ28" i="56"/>
  <c r="AJ9" i="57"/>
  <c r="AK30" i="41"/>
  <c r="AK6" i="56"/>
  <c r="AK15" i="56"/>
  <c r="AK28" i="56"/>
  <c r="AK9" i="57"/>
  <c r="AL30" i="41"/>
  <c r="AL6" i="56"/>
  <c r="AL15" i="56"/>
  <c r="AL28" i="56"/>
  <c r="AL9" i="57"/>
  <c r="P15" i="55"/>
  <c r="R15" i="55"/>
  <c r="P7" i="41"/>
  <c r="P68" i="41"/>
  <c r="P28" i="60"/>
  <c r="P29" i="41"/>
  <c r="R7" i="41"/>
  <c r="R68" i="41"/>
  <c r="Q15" i="55"/>
  <c r="Q7" i="41"/>
  <c r="Q68" i="41"/>
  <c r="R28" i="60"/>
  <c r="R29" i="41"/>
  <c r="S15" i="55"/>
  <c r="S7" i="41"/>
  <c r="Q28" i="60"/>
  <c r="Q29" i="41"/>
  <c r="S28" i="60"/>
  <c r="S29" i="41"/>
  <c r="T15" i="55"/>
  <c r="T7" i="41"/>
  <c r="T68" i="41"/>
  <c r="U15" i="55"/>
  <c r="V15" i="55"/>
  <c r="N71" i="57"/>
  <c r="N72" i="57"/>
  <c r="N67" i="57"/>
  <c r="T28" i="60"/>
  <c r="T29" i="41"/>
  <c r="N39" i="57"/>
  <c r="N51" i="57"/>
  <c r="N52" i="57"/>
  <c r="N76" i="57"/>
  <c r="N57" i="57"/>
  <c r="W15" i="55"/>
  <c r="V7" i="41"/>
  <c r="U7" i="41"/>
  <c r="U68" i="41"/>
  <c r="N40" i="57"/>
  <c r="N44" i="57"/>
  <c r="N46" i="57"/>
  <c r="N78" i="57"/>
  <c r="O55" i="57"/>
  <c r="V29" i="41"/>
  <c r="V28" i="60"/>
  <c r="N61" i="57"/>
  <c r="N63" i="57"/>
  <c r="N65" i="57"/>
  <c r="N66" i="57"/>
  <c r="N68" i="57"/>
  <c r="N47" i="57"/>
  <c r="N48" i="57"/>
  <c r="V44" i="57"/>
  <c r="V61" i="57"/>
  <c r="V63" i="57"/>
  <c r="U28" i="60"/>
  <c r="U29" i="41"/>
  <c r="O39" i="57"/>
  <c r="O51" i="57"/>
  <c r="O52" i="57"/>
  <c r="O76" i="57"/>
  <c r="O56" i="57"/>
  <c r="O71" i="57"/>
  <c r="Q61" i="57"/>
  <c r="Q63" i="57"/>
  <c r="Q44" i="57"/>
  <c r="W7" i="41"/>
  <c r="X15" i="55"/>
  <c r="Y15" i="55"/>
  <c r="P44" i="57"/>
  <c r="P61" i="57"/>
  <c r="P63" i="57"/>
  <c r="W29" i="41"/>
  <c r="W28" i="60"/>
  <c r="N75" i="57"/>
  <c r="O60" i="57"/>
  <c r="W44" i="57"/>
  <c r="W61" i="57"/>
  <c r="W63" i="57"/>
  <c r="O43" i="57"/>
  <c r="O57" i="57"/>
  <c r="O61" i="57"/>
  <c r="O63" i="57"/>
  <c r="O72" i="57"/>
  <c r="O67" i="57"/>
  <c r="O40" i="57"/>
  <c r="O44" i="57"/>
  <c r="AA15" i="55"/>
  <c r="Y7" i="41"/>
  <c r="X7" i="41"/>
  <c r="Z15" i="55"/>
  <c r="R61" i="57"/>
  <c r="R63" i="57"/>
  <c r="R44" i="57"/>
  <c r="O53" i="41"/>
  <c r="O8" i="56"/>
  <c r="X29" i="41"/>
  <c r="X28" i="60"/>
  <c r="Y29" i="41"/>
  <c r="Y28" i="60"/>
  <c r="N77" i="57"/>
  <c r="N80" i="57"/>
  <c r="Y61" i="57"/>
  <c r="Y63" i="57"/>
  <c r="Y44" i="57"/>
  <c r="X44" i="57"/>
  <c r="X61" i="57"/>
  <c r="X63" i="57"/>
  <c r="O46" i="57"/>
  <c r="O65" i="57"/>
  <c r="O66" i="57"/>
  <c r="O78" i="57"/>
  <c r="T44" i="57"/>
  <c r="T61" i="57"/>
  <c r="T63" i="57"/>
  <c r="AA7" i="41"/>
  <c r="Z7" i="41"/>
  <c r="S44" i="57"/>
  <c r="S61" i="57"/>
  <c r="S63" i="57"/>
  <c r="AA29" i="41"/>
  <c r="AA28" i="60"/>
  <c r="Z29" i="41"/>
  <c r="Z28" i="60"/>
  <c r="O52" i="41"/>
  <c r="O47" i="57"/>
  <c r="O75" i="57"/>
  <c r="O68" i="57"/>
  <c r="AA61" i="57"/>
  <c r="AA63" i="57"/>
  <c r="AA44" i="57"/>
  <c r="Z61" i="57"/>
  <c r="Z63" i="57"/>
  <c r="Z44" i="57"/>
  <c r="AB15" i="55"/>
  <c r="U44" i="57"/>
  <c r="U61" i="57"/>
  <c r="U63" i="57"/>
  <c r="O48" i="57"/>
  <c r="P43" i="57"/>
  <c r="P46" i="57"/>
  <c r="P47" i="57"/>
  <c r="P75" i="57"/>
  <c r="O77" i="57"/>
  <c r="O80" i="57"/>
  <c r="P60" i="57"/>
  <c r="P65" i="57"/>
  <c r="P66" i="57"/>
  <c r="P77" i="57"/>
  <c r="AC15" i="55"/>
  <c r="AB7" i="41"/>
  <c r="AB29" i="41"/>
  <c r="AB28" i="60"/>
  <c r="P48" i="57"/>
  <c r="Q43" i="57"/>
  <c r="Q46" i="57"/>
  <c r="P80" i="57"/>
  <c r="P11" i="57"/>
  <c r="P68" i="57"/>
  <c r="Q60" i="57"/>
  <c r="Q65" i="57"/>
  <c r="Q66" i="57"/>
  <c r="Q77" i="57"/>
  <c r="AB44" i="57"/>
  <c r="AB61" i="57"/>
  <c r="AB63" i="57"/>
  <c r="AC7" i="41"/>
  <c r="AD15" i="55"/>
  <c r="AC29" i="41"/>
  <c r="AC28" i="60"/>
  <c r="Q68" i="57"/>
  <c r="R60" i="57"/>
  <c r="R65" i="57"/>
  <c r="R66" i="57"/>
  <c r="R77" i="57"/>
  <c r="AC44" i="57"/>
  <c r="AC61" i="57"/>
  <c r="AC63" i="57"/>
  <c r="AD7" i="41"/>
  <c r="AE15" i="55"/>
  <c r="Q47" i="57"/>
  <c r="Q75" i="57"/>
  <c r="Q80" i="57"/>
  <c r="Q11" i="57"/>
  <c r="AD29" i="41"/>
  <c r="AD28" i="60"/>
  <c r="AD44" i="57"/>
  <c r="AD61" i="57"/>
  <c r="AD63" i="57"/>
  <c r="Q48" i="57"/>
  <c r="R43" i="57"/>
  <c r="R46" i="57"/>
  <c r="R47" i="57"/>
  <c r="R68" i="57"/>
  <c r="S60" i="57"/>
  <c r="S65" i="57"/>
  <c r="AE7" i="41"/>
  <c r="AE29" i="41"/>
  <c r="AE28" i="60"/>
  <c r="AE44" i="57"/>
  <c r="AE61" i="57"/>
  <c r="AE63" i="57"/>
  <c r="AG15" i="55"/>
  <c r="AF15" i="55"/>
  <c r="S66" i="57"/>
  <c r="S77" i="57"/>
  <c r="R48" i="57"/>
  <c r="S43" i="57"/>
  <c r="S46" i="57"/>
  <c r="R75" i="57"/>
  <c r="R80" i="57"/>
  <c r="R11" i="57"/>
  <c r="AF7" i="41"/>
  <c r="S47" i="57"/>
  <c r="S75" i="57"/>
  <c r="S80" i="57"/>
  <c r="S11" i="57"/>
  <c r="AG7" i="41"/>
  <c r="S68" i="57"/>
  <c r="T60" i="57"/>
  <c r="T65" i="57"/>
  <c r="AH15" i="55"/>
  <c r="AF29" i="41"/>
  <c r="AF28" i="60"/>
  <c r="AG29" i="41"/>
  <c r="AG28" i="60"/>
  <c r="AG61" i="57"/>
  <c r="AG63" i="57"/>
  <c r="AG44" i="57"/>
  <c r="AF44" i="57"/>
  <c r="AF61" i="57"/>
  <c r="AF63" i="57"/>
  <c r="S48" i="57"/>
  <c r="T43" i="57"/>
  <c r="T46" i="57"/>
  <c r="T47" i="57"/>
  <c r="T75" i="57"/>
  <c r="AH7" i="41"/>
  <c r="T66" i="57"/>
  <c r="T77" i="57"/>
  <c r="AI15" i="55"/>
  <c r="AH29" i="41"/>
  <c r="AH28" i="60"/>
  <c r="AH61" i="57"/>
  <c r="AH63" i="57"/>
  <c r="AH44" i="57"/>
  <c r="AN51" i="41"/>
  <c r="AO51" i="41"/>
  <c r="AP51" i="41"/>
  <c r="AQ51" i="41"/>
  <c r="AR51" i="41"/>
  <c r="AS51" i="41"/>
  <c r="AT51" i="41"/>
  <c r="AU51" i="41"/>
  <c r="AV51" i="41"/>
  <c r="AW51" i="41"/>
  <c r="AX51" i="41"/>
  <c r="T48" i="57"/>
  <c r="U43" i="57"/>
  <c r="U46" i="57"/>
  <c r="AI7" i="41"/>
  <c r="AF51" i="41"/>
  <c r="T51" i="41"/>
  <c r="R51" i="41"/>
  <c r="AB51" i="41"/>
  <c r="O55" i="41"/>
  <c r="O4" i="56"/>
  <c r="O13" i="56"/>
  <c r="O20" i="56"/>
  <c r="AJ51" i="41"/>
  <c r="AH51" i="41"/>
  <c r="AM51" i="41"/>
  <c r="Z51" i="41"/>
  <c r="Y51" i="41"/>
  <c r="AK51" i="41"/>
  <c r="AC51" i="41"/>
  <c r="AD51" i="41"/>
  <c r="U51" i="41"/>
  <c r="AE51" i="41"/>
  <c r="V51" i="41"/>
  <c r="AL51" i="41"/>
  <c r="W51" i="41"/>
  <c r="X51" i="41"/>
  <c r="AI51" i="41"/>
  <c r="Q51" i="41"/>
  <c r="S51" i="41"/>
  <c r="P51" i="41"/>
  <c r="AG51" i="41"/>
  <c r="AA51" i="41"/>
  <c r="P52" i="41"/>
  <c r="P41" i="60"/>
  <c r="T68" i="57"/>
  <c r="U60" i="57"/>
  <c r="U65" i="57"/>
  <c r="T80" i="57"/>
  <c r="T11" i="57"/>
  <c r="AI29" i="41"/>
  <c r="AI28" i="60"/>
  <c r="O66" i="41"/>
  <c r="P63" i="41"/>
  <c r="P48" i="56"/>
  <c r="AI61" i="57"/>
  <c r="AI63" i="57"/>
  <c r="AI44" i="57"/>
  <c r="U47" i="57"/>
  <c r="U75" i="57"/>
  <c r="AK15" i="55"/>
  <c r="U66" i="57"/>
  <c r="U77" i="57"/>
  <c r="P64" i="41"/>
  <c r="U48" i="57"/>
  <c r="V43" i="57"/>
  <c r="V46" i="57"/>
  <c r="V47" i="57"/>
  <c r="U68" i="57"/>
  <c r="V60" i="57"/>
  <c r="V65" i="57"/>
  <c r="V66" i="57"/>
  <c r="U80" i="57"/>
  <c r="U11" i="57"/>
  <c r="AK7" i="41"/>
  <c r="AL15" i="55"/>
  <c r="Q52" i="41"/>
  <c r="Q41" i="60"/>
  <c r="AK29" i="41"/>
  <c r="AK28" i="60"/>
  <c r="AK44" i="57"/>
  <c r="AK61" i="57"/>
  <c r="AK63" i="57"/>
  <c r="V48" i="57"/>
  <c r="W43" i="57"/>
  <c r="W46" i="57"/>
  <c r="V75" i="57"/>
  <c r="V68" i="57"/>
  <c r="W60" i="57"/>
  <c r="W65" i="57"/>
  <c r="W66" i="57"/>
  <c r="V77" i="57"/>
  <c r="AL7" i="41"/>
  <c r="AM15" i="55"/>
  <c r="AJ15" i="55"/>
  <c r="AL29" i="41"/>
  <c r="AL28" i="60"/>
  <c r="V80" i="57"/>
  <c r="V11" i="57"/>
  <c r="AL44" i="57"/>
  <c r="AL61" i="57"/>
  <c r="AL63" i="57"/>
  <c r="W47" i="57"/>
  <c r="W75" i="57"/>
  <c r="W68" i="57"/>
  <c r="X60" i="57"/>
  <c r="X65" i="57"/>
  <c r="X66" i="57"/>
  <c r="W77" i="57"/>
  <c r="AJ7" i="41"/>
  <c r="AN15" i="55"/>
  <c r="AN7" i="41"/>
  <c r="R41" i="60"/>
  <c r="R52" i="41"/>
  <c r="AM7" i="41"/>
  <c r="AM29" i="41"/>
  <c r="AM28" i="60"/>
  <c r="AJ29" i="41"/>
  <c r="AJ28" i="60"/>
  <c r="AN29" i="41"/>
  <c r="AN28" i="60"/>
  <c r="W80" i="57"/>
  <c r="W11" i="57"/>
  <c r="W48" i="57"/>
  <c r="X43" i="57"/>
  <c r="X46" i="57"/>
  <c r="X47" i="57"/>
  <c r="X75" i="57"/>
  <c r="AM44" i="57"/>
  <c r="AM61" i="57"/>
  <c r="AM63" i="57"/>
  <c r="AJ44" i="57"/>
  <c r="AJ61" i="57"/>
  <c r="AJ63" i="57"/>
  <c r="X68" i="57"/>
  <c r="Y60" i="57"/>
  <c r="Y65" i="57"/>
  <c r="Y66" i="57"/>
  <c r="X77" i="57"/>
  <c r="AO15" i="55"/>
  <c r="AO7" i="41"/>
  <c r="AO29" i="41"/>
  <c r="AO28" i="60"/>
  <c r="X48" i="57"/>
  <c r="Y43" i="57"/>
  <c r="Y46" i="57"/>
  <c r="Y47" i="57"/>
  <c r="Y75" i="57"/>
  <c r="X80" i="57"/>
  <c r="X11" i="57"/>
  <c r="AN44" i="57"/>
  <c r="AN61" i="57"/>
  <c r="AN63" i="57"/>
  <c r="Y68" i="57"/>
  <c r="Z60" i="57"/>
  <c r="Z65" i="57"/>
  <c r="Z66" i="57"/>
  <c r="Y77" i="57"/>
  <c r="S52" i="41"/>
  <c r="S41" i="60"/>
  <c r="AP15" i="55"/>
  <c r="AP7" i="41"/>
  <c r="AP29" i="41"/>
  <c r="AP28" i="60"/>
  <c r="Y80" i="57"/>
  <c r="Y11" i="57"/>
  <c r="AO61" i="57"/>
  <c r="AO63" i="57"/>
  <c r="AO44" i="57"/>
  <c r="Y48" i="57"/>
  <c r="Z43" i="57"/>
  <c r="Z46" i="57"/>
  <c r="Z68" i="57"/>
  <c r="AA60" i="57"/>
  <c r="AA65" i="57"/>
  <c r="AA66" i="57"/>
  <c r="Z77" i="57"/>
  <c r="AR15" i="55"/>
  <c r="AR7" i="41"/>
  <c r="AQ15" i="55"/>
  <c r="AQ7" i="41"/>
  <c r="AQ29" i="41"/>
  <c r="AQ28" i="60"/>
  <c r="AR29" i="41"/>
  <c r="AR28" i="60"/>
  <c r="AP61" i="57"/>
  <c r="AP63" i="57"/>
  <c r="AP44" i="57"/>
  <c r="Z47" i="57"/>
  <c r="Z75" i="57"/>
  <c r="Z80" i="57"/>
  <c r="Z11" i="57"/>
  <c r="AA68" i="57"/>
  <c r="AB60" i="57"/>
  <c r="AB65" i="57"/>
  <c r="AB66" i="57"/>
  <c r="AA77" i="57"/>
  <c r="AS15" i="55"/>
  <c r="AS7" i="41"/>
  <c r="AS29" i="41"/>
  <c r="AS28" i="60"/>
  <c r="AQ61" i="57"/>
  <c r="AQ63" i="57"/>
  <c r="AQ44" i="57"/>
  <c r="Z48" i="57"/>
  <c r="AA43" i="57"/>
  <c r="AA46" i="57"/>
  <c r="AB68" i="57"/>
  <c r="AC60" i="57"/>
  <c r="AC65" i="57"/>
  <c r="AC66" i="57"/>
  <c r="AB77" i="57"/>
  <c r="T41" i="60"/>
  <c r="T52" i="41"/>
  <c r="AU15" i="55"/>
  <c r="AU7" i="41"/>
  <c r="AT15" i="55"/>
  <c r="AT7" i="41"/>
  <c r="AU29" i="41"/>
  <c r="AU28" i="60"/>
  <c r="AT29" i="41"/>
  <c r="AT28" i="60"/>
  <c r="AA47" i="57"/>
  <c r="AA75" i="57"/>
  <c r="AA80" i="57"/>
  <c r="AA11" i="57"/>
  <c r="AC68" i="57"/>
  <c r="AD60" i="57"/>
  <c r="AD65" i="57"/>
  <c r="AD66" i="57"/>
  <c r="AC77" i="57"/>
  <c r="AA48" i="57"/>
  <c r="AB43" i="57"/>
  <c r="AB46" i="57"/>
  <c r="AB47" i="57"/>
  <c r="AD68" i="57"/>
  <c r="AE60" i="57"/>
  <c r="AE65" i="57"/>
  <c r="AE66" i="57"/>
  <c r="AD77" i="57"/>
  <c r="AV15" i="55"/>
  <c r="AV7" i="41"/>
  <c r="AV29" i="41"/>
  <c r="AV28" i="60"/>
  <c r="AB48" i="57"/>
  <c r="AC43" i="57"/>
  <c r="AC46" i="57"/>
  <c r="AC47" i="57"/>
  <c r="AB75" i="57"/>
  <c r="AB80" i="57"/>
  <c r="AB11" i="57"/>
  <c r="AE68" i="57"/>
  <c r="AF60" i="57"/>
  <c r="AF65" i="57"/>
  <c r="AF66" i="57"/>
  <c r="AE77" i="57"/>
  <c r="U41" i="60"/>
  <c r="U52" i="41"/>
  <c r="U46" i="41"/>
  <c r="AW15" i="55"/>
  <c r="AW7" i="41"/>
  <c r="AW29" i="41"/>
  <c r="AW28" i="60"/>
  <c r="AC48" i="57"/>
  <c r="AD43" i="57"/>
  <c r="AD46" i="57"/>
  <c r="AD47" i="57"/>
  <c r="AC75" i="57"/>
  <c r="AC80" i="57"/>
  <c r="AC11" i="57"/>
  <c r="AF68" i="57"/>
  <c r="AG60" i="57"/>
  <c r="AG65" i="57"/>
  <c r="AG66" i="57"/>
  <c r="AF77" i="57"/>
  <c r="V52" i="41"/>
  <c r="AD48" i="57"/>
  <c r="AE43" i="57"/>
  <c r="AE46" i="57"/>
  <c r="AE47" i="57"/>
  <c r="AD75" i="57"/>
  <c r="AD80" i="57"/>
  <c r="AD11" i="57"/>
  <c r="AG68" i="57"/>
  <c r="AH60" i="57"/>
  <c r="AH65" i="57"/>
  <c r="AH66" i="57"/>
  <c r="AG77" i="57"/>
  <c r="AE48" i="57"/>
  <c r="AF43" i="57"/>
  <c r="AF46" i="57"/>
  <c r="AF47" i="57"/>
  <c r="AE75" i="57"/>
  <c r="AE80" i="57"/>
  <c r="AE11" i="57"/>
  <c r="AH68" i="57"/>
  <c r="AI60" i="57"/>
  <c r="AI65" i="57"/>
  <c r="AI66" i="57"/>
  <c r="AH77" i="57"/>
  <c r="W52" i="41"/>
  <c r="AX15" i="55"/>
  <c r="AX7" i="41"/>
  <c r="AX29" i="41"/>
  <c r="AX28" i="60"/>
  <c r="AF48" i="57"/>
  <c r="AG43" i="57"/>
  <c r="AG46" i="57"/>
  <c r="AG47" i="57"/>
  <c r="AF75" i="57"/>
  <c r="AF80" i="57"/>
  <c r="AF11" i="57"/>
  <c r="AI68" i="57"/>
  <c r="AJ60" i="57"/>
  <c r="AJ65" i="57"/>
  <c r="AJ66" i="57"/>
  <c r="AI77" i="57"/>
  <c r="AG48" i="57"/>
  <c r="AH43" i="57"/>
  <c r="AH46" i="57"/>
  <c r="AH47" i="57"/>
  <c r="AG75" i="57"/>
  <c r="AG80" i="57"/>
  <c r="AG11" i="57"/>
  <c r="AJ68" i="57"/>
  <c r="AK60" i="57"/>
  <c r="AK65" i="57"/>
  <c r="AK66" i="57"/>
  <c r="AJ77" i="57"/>
  <c r="X52" i="41"/>
  <c r="AH48" i="57"/>
  <c r="AI43" i="57"/>
  <c r="AI46" i="57"/>
  <c r="AI47" i="57"/>
  <c r="AH75" i="57"/>
  <c r="AH80" i="57"/>
  <c r="AH11" i="57"/>
  <c r="AK68" i="57"/>
  <c r="AL60" i="57"/>
  <c r="AL65" i="57"/>
  <c r="AL66" i="57"/>
  <c r="AK77" i="57"/>
  <c r="AI48" i="57"/>
  <c r="AJ43" i="57"/>
  <c r="AJ46" i="57"/>
  <c r="AJ47" i="57"/>
  <c r="AI75" i="57"/>
  <c r="AI80" i="57"/>
  <c r="AI11" i="57"/>
  <c r="AL68" i="57"/>
  <c r="AM60" i="57"/>
  <c r="AM65" i="57"/>
  <c r="AM66" i="57"/>
  <c r="AL77" i="57"/>
  <c r="Y52" i="41"/>
  <c r="AJ48" i="57"/>
  <c r="AK43" i="57"/>
  <c r="AK46" i="57"/>
  <c r="AK47" i="57"/>
  <c r="AJ75" i="57"/>
  <c r="AJ80" i="57"/>
  <c r="AJ11" i="57"/>
  <c r="AM68" i="57"/>
  <c r="AN60" i="57"/>
  <c r="AN65" i="57"/>
  <c r="AM77" i="57"/>
  <c r="AK48" i="57"/>
  <c r="AL43" i="57"/>
  <c r="AL46" i="57"/>
  <c r="AK75" i="57"/>
  <c r="AK80" i="57"/>
  <c r="AK11" i="57"/>
  <c r="AN66" i="57"/>
  <c r="AN77" i="57"/>
  <c r="Z52" i="41"/>
  <c r="AL47" i="57"/>
  <c r="AL75" i="57"/>
  <c r="AL80" i="57"/>
  <c r="AL11" i="57"/>
  <c r="AN68" i="57"/>
  <c r="AO60" i="57"/>
  <c r="AO65" i="57"/>
  <c r="AO66" i="57"/>
  <c r="AO77" i="57"/>
  <c r="AL48" i="57"/>
  <c r="AM43" i="57"/>
  <c r="AM46" i="57"/>
  <c r="AO68" i="57"/>
  <c r="AP60" i="57"/>
  <c r="AP65" i="57"/>
  <c r="AP66" i="57"/>
  <c r="AP77" i="57"/>
  <c r="AM47" i="57"/>
  <c r="AM75" i="57"/>
  <c r="AM80" i="57"/>
  <c r="AM11" i="57"/>
  <c r="AP68" i="57"/>
  <c r="AQ60" i="57"/>
  <c r="AQ65" i="57"/>
  <c r="AQ66" i="57"/>
  <c r="AQ68" i="57"/>
  <c r="AR60" i="57"/>
  <c r="AR65" i="57"/>
  <c r="AR66" i="57"/>
  <c r="AA52" i="41"/>
  <c r="AA46" i="41"/>
  <c r="AQ77" i="57"/>
  <c r="AM48" i="57"/>
  <c r="AN43" i="57"/>
  <c r="AN46" i="57"/>
  <c r="AR68" i="57"/>
  <c r="AS60" i="57"/>
  <c r="AS65" i="57"/>
  <c r="AS66" i="57"/>
  <c r="AR77" i="57"/>
  <c r="AB52" i="41"/>
  <c r="AN47" i="57"/>
  <c r="AN75" i="57"/>
  <c r="AN80" i="57"/>
  <c r="AN11" i="57"/>
  <c r="AS68" i="57"/>
  <c r="AT60" i="57"/>
  <c r="AT65" i="57"/>
  <c r="AS77" i="57"/>
  <c r="AN48" i="57"/>
  <c r="AO43" i="57"/>
  <c r="AO46" i="57"/>
  <c r="AO47" i="57"/>
  <c r="AT66" i="57"/>
  <c r="AT77" i="57"/>
  <c r="AC52" i="41"/>
  <c r="AT68" i="57"/>
  <c r="AU60" i="57"/>
  <c r="AU65" i="57"/>
  <c r="AU66" i="57"/>
  <c r="AU68" i="57"/>
  <c r="AV60" i="57"/>
  <c r="AV65" i="57"/>
  <c r="AV66" i="57"/>
  <c r="AO48" i="57"/>
  <c r="AP43" i="57"/>
  <c r="AP46" i="57"/>
  <c r="AP47" i="57"/>
  <c r="AO75" i="57"/>
  <c r="AO80" i="57"/>
  <c r="AO11" i="57"/>
  <c r="AU77" i="57"/>
  <c r="AP48" i="57"/>
  <c r="AQ43" i="57"/>
  <c r="AQ46" i="57"/>
  <c r="AQ47" i="57"/>
  <c r="AP75" i="57"/>
  <c r="AP80" i="57"/>
  <c r="AP11" i="57"/>
  <c r="AV68" i="57"/>
  <c r="AW60" i="57"/>
  <c r="AW65" i="57"/>
  <c r="AW66" i="57"/>
  <c r="AV77" i="57"/>
  <c r="AD52" i="41"/>
  <c r="AQ48" i="57"/>
  <c r="AR43" i="57"/>
  <c r="AR46" i="57"/>
  <c r="AR47" i="57"/>
  <c r="AQ75" i="57"/>
  <c r="AQ80" i="57"/>
  <c r="AQ11" i="57"/>
  <c r="AW68" i="57"/>
  <c r="AX60" i="57"/>
  <c r="AX65" i="57"/>
  <c r="AW77" i="57"/>
  <c r="AR48" i="57"/>
  <c r="AS43" i="57"/>
  <c r="AS46" i="57"/>
  <c r="AS47" i="57"/>
  <c r="AR75" i="57"/>
  <c r="AR80" i="57"/>
  <c r="AR11" i="57"/>
  <c r="AX66" i="57"/>
  <c r="AX77" i="57"/>
  <c r="AE52" i="41"/>
  <c r="AS48" i="57"/>
  <c r="AT43" i="57"/>
  <c r="AT46" i="57"/>
  <c r="AS75" i="57"/>
  <c r="AS80" i="57"/>
  <c r="AS11" i="57"/>
  <c r="AX68" i="57"/>
  <c r="AT47" i="57"/>
  <c r="AT75" i="57"/>
  <c r="AT80" i="57"/>
  <c r="AT11" i="57"/>
  <c r="AF52" i="41"/>
  <c r="AT48" i="57"/>
  <c r="AU43" i="57"/>
  <c r="AU46" i="57"/>
  <c r="AU47" i="57"/>
  <c r="AU75" i="57"/>
  <c r="AU80" i="57"/>
  <c r="AU11" i="57"/>
  <c r="AU48" i="57"/>
  <c r="AV43" i="57"/>
  <c r="AV46" i="57"/>
  <c r="AV47" i="57"/>
  <c r="AV75" i="57"/>
  <c r="AV80" i="57"/>
  <c r="AV11" i="57"/>
  <c r="AG52" i="41"/>
  <c r="AG46" i="41"/>
  <c r="AV48" i="57"/>
  <c r="AW43" i="57"/>
  <c r="AW46" i="57"/>
  <c r="AW47" i="57"/>
  <c r="AH52" i="41"/>
  <c r="AW48" i="57"/>
  <c r="AX43" i="57"/>
  <c r="AX46" i="57"/>
  <c r="AX47" i="57"/>
  <c r="AW75" i="57"/>
  <c r="AW80" i="57"/>
  <c r="AW11" i="57"/>
  <c r="AX48" i="57"/>
  <c r="AX75" i="57"/>
  <c r="AX80" i="57"/>
  <c r="AX11" i="57"/>
  <c r="AI52" i="41"/>
  <c r="AJ52" i="41"/>
  <c r="AK52" i="41"/>
  <c r="AL52" i="41"/>
  <c r="AM52" i="41"/>
  <c r="AM46" i="41"/>
  <c r="AN52" i="41"/>
  <c r="AT52" i="41"/>
  <c r="AO52" i="41"/>
  <c r="AU52" i="41"/>
  <c r="AP52" i="41"/>
  <c r="AV52" i="41"/>
  <c r="AQ52" i="41"/>
  <c r="AW52" i="41"/>
  <c r="AR52" i="41"/>
  <c r="O39" i="41"/>
  <c r="AX52" i="41"/>
  <c r="AX46" i="41"/>
  <c r="AS52" i="41"/>
  <c r="AS46" i="41"/>
  <c r="Q23" i="41"/>
  <c r="Q36" i="60"/>
  <c r="P44" i="41"/>
  <c r="Q35" i="60"/>
  <c r="R25" i="41"/>
  <c r="S25" i="41"/>
  <c r="S38" i="60"/>
  <c r="Q24" i="41"/>
  <c r="R26" i="41"/>
  <c r="S26" i="41"/>
  <c r="S39" i="60"/>
  <c r="Q34" i="60"/>
  <c r="R33" i="60"/>
  <c r="S20" i="41"/>
  <c r="S21" i="41"/>
  <c r="R34" i="60"/>
  <c r="R23" i="41"/>
  <c r="S22" i="41"/>
  <c r="R35" i="60"/>
  <c r="AI6" i="56"/>
  <c r="AI15" i="56"/>
  <c r="AI28" i="56"/>
  <c r="AI9" i="57"/>
  <c r="AW75" i="41"/>
  <c r="AW88" i="41"/>
  <c r="AW30" i="41"/>
  <c r="AW29" i="60"/>
  <c r="AS75" i="41"/>
  <c r="AS88" i="41"/>
  <c r="AS30" i="41"/>
  <c r="AO75" i="41"/>
  <c r="AO88" i="41"/>
  <c r="AO30" i="41"/>
  <c r="AO29" i="60"/>
  <c r="AE6" i="56"/>
  <c r="AE15" i="56"/>
  <c r="AE28" i="56"/>
  <c r="AE9" i="57"/>
  <c r="R9" i="57"/>
  <c r="R6" i="56"/>
  <c r="R15" i="56"/>
  <c r="R28" i="56"/>
  <c r="AM29" i="60"/>
  <c r="AM75" i="41"/>
  <c r="AM88" i="41"/>
  <c r="AM30" i="41"/>
  <c r="AE29" i="60"/>
  <c r="AE75" i="41"/>
  <c r="AE88" i="41"/>
  <c r="AA29" i="60"/>
  <c r="AA75" i="41"/>
  <c r="AA88" i="41"/>
  <c r="AA30" i="41"/>
  <c r="W75" i="41"/>
  <c r="W88" i="41"/>
  <c r="W30" i="41"/>
  <c r="S29" i="60"/>
  <c r="S30" i="41"/>
  <c r="S75" i="41"/>
  <c r="S88" i="41"/>
  <c r="S68" i="41"/>
  <c r="AP6" i="56"/>
  <c r="AP15" i="56"/>
  <c r="AP28" i="56"/>
  <c r="AP9" i="57"/>
  <c r="AI75" i="41"/>
  <c r="AI88" i="41"/>
  <c r="AB6" i="56"/>
  <c r="AB15" i="56"/>
  <c r="AB28" i="56"/>
  <c r="AU6" i="56"/>
  <c r="AU15" i="56"/>
  <c r="AU28" i="56"/>
  <c r="AU9" i="57"/>
  <c r="P9" i="57"/>
  <c r="P6" i="56"/>
  <c r="P15" i="56"/>
  <c r="P28" i="56"/>
  <c r="AN6" i="56"/>
  <c r="AN15" i="56"/>
  <c r="AN28" i="56"/>
  <c r="AN9" i="57"/>
  <c r="P5" i="56"/>
  <c r="P14" i="56"/>
  <c r="P27" i="56"/>
  <c r="P40" i="60"/>
  <c r="P58" i="41"/>
  <c r="P59" i="41"/>
  <c r="P73" i="41"/>
  <c r="P86" i="41"/>
  <c r="P8" i="57"/>
  <c r="P32" i="60"/>
  <c r="T26" i="41"/>
  <c r="T39" i="60"/>
  <c r="R38" i="60"/>
  <c r="R39" i="60"/>
  <c r="Q37" i="60"/>
  <c r="R24" i="41"/>
  <c r="T25" i="41"/>
  <c r="T38" i="60"/>
  <c r="T20" i="41"/>
  <c r="S33" i="60"/>
  <c r="S23" i="41"/>
  <c r="R36" i="60"/>
  <c r="T21" i="41"/>
  <c r="S34" i="60"/>
  <c r="T22" i="41"/>
  <c r="S35" i="60"/>
  <c r="AS6" i="56"/>
  <c r="AS15" i="56"/>
  <c r="AS28" i="56"/>
  <c r="AS9" i="57"/>
  <c r="S9" i="57"/>
  <c r="S6" i="56"/>
  <c r="S15" i="56"/>
  <c r="S28" i="56"/>
  <c r="AA6" i="56"/>
  <c r="AA15" i="56"/>
  <c r="AA28" i="56"/>
  <c r="AA9" i="57"/>
  <c r="AM9" i="57"/>
  <c r="AM6" i="56"/>
  <c r="AM15" i="56"/>
  <c r="AM28" i="56"/>
  <c r="AO6" i="56"/>
  <c r="AO15" i="56"/>
  <c r="AO28" i="56"/>
  <c r="AO9" i="57"/>
  <c r="W6" i="56"/>
  <c r="W15" i="56"/>
  <c r="W28" i="56"/>
  <c r="W9" i="57"/>
  <c r="AW9" i="57"/>
  <c r="AW6" i="56"/>
  <c r="AW15" i="56"/>
  <c r="AW28" i="56"/>
  <c r="P65" i="41"/>
  <c r="P66" i="41"/>
  <c r="Q63" i="41"/>
  <c r="Q64" i="41"/>
  <c r="P61" i="41"/>
  <c r="U26" i="41"/>
  <c r="V26" i="41"/>
  <c r="U25" i="41"/>
  <c r="U38" i="60"/>
  <c r="S24" i="41"/>
  <c r="R37" i="60"/>
  <c r="U20" i="41"/>
  <c r="T33" i="60"/>
  <c r="S36" i="60"/>
  <c r="T23" i="41"/>
  <c r="T34" i="60"/>
  <c r="U21" i="41"/>
  <c r="U22" i="41"/>
  <c r="T35" i="60"/>
  <c r="U39" i="60"/>
  <c r="P50" i="41"/>
  <c r="P53" i="41"/>
  <c r="Q57" i="41"/>
  <c r="V25" i="41"/>
  <c r="V38" i="60"/>
  <c r="T24" i="41"/>
  <c r="S37" i="60"/>
  <c r="U33" i="60"/>
  <c r="V20" i="41"/>
  <c r="V21" i="41"/>
  <c r="U34" i="60"/>
  <c r="U23" i="41"/>
  <c r="T36" i="60"/>
  <c r="W26" i="41"/>
  <c r="V39" i="60"/>
  <c r="V22" i="41"/>
  <c r="U35" i="60"/>
  <c r="Q60" i="41"/>
  <c r="P55" i="41"/>
  <c r="P8" i="56"/>
  <c r="P17" i="56"/>
  <c r="P41" i="56"/>
  <c r="P77" i="41"/>
  <c r="W25" i="41"/>
  <c r="T37" i="60"/>
  <c r="U24" i="41"/>
  <c r="V33" i="60"/>
  <c r="W20" i="41"/>
  <c r="X25" i="41"/>
  <c r="W38" i="60"/>
  <c r="U36" i="60"/>
  <c r="V23" i="41"/>
  <c r="W21" i="41"/>
  <c r="V34" i="60"/>
  <c r="V35" i="60"/>
  <c r="W22" i="41"/>
  <c r="X26" i="41"/>
  <c r="W39" i="60"/>
  <c r="P90" i="41"/>
  <c r="P92" i="41"/>
  <c r="P93" i="41"/>
  <c r="P79" i="41"/>
  <c r="P80" i="41"/>
  <c r="P4" i="56"/>
  <c r="P13" i="56"/>
  <c r="P20" i="56"/>
  <c r="P69" i="41"/>
  <c r="P70" i="41"/>
  <c r="V24" i="41"/>
  <c r="U37" i="60"/>
  <c r="X20" i="41"/>
  <c r="W33" i="60"/>
  <c r="Y25" i="41"/>
  <c r="X38" i="60"/>
  <c r="V36" i="60"/>
  <c r="W23" i="41"/>
  <c r="X21" i="41"/>
  <c r="W34" i="60"/>
  <c r="Y26" i="41"/>
  <c r="X39" i="60"/>
  <c r="X22" i="41"/>
  <c r="W35" i="60"/>
  <c r="Q48" i="56"/>
  <c r="P21" i="56"/>
  <c r="V37" i="60"/>
  <c r="W24" i="41"/>
  <c r="X33" i="60"/>
  <c r="Y20" i="41"/>
  <c r="Z25" i="41"/>
  <c r="Y38" i="60"/>
  <c r="X23" i="41"/>
  <c r="W36" i="60"/>
  <c r="Y21" i="41"/>
  <c r="X34" i="60"/>
  <c r="Y22" i="41"/>
  <c r="X35" i="60"/>
  <c r="Z26" i="41"/>
  <c r="Y39" i="60"/>
  <c r="P23" i="56"/>
  <c r="P58" i="56"/>
  <c r="X24" i="41"/>
  <c r="W37" i="60"/>
  <c r="Z20" i="41"/>
  <c r="Y33" i="60"/>
  <c r="Z38" i="60"/>
  <c r="AA25" i="41"/>
  <c r="X36" i="60"/>
  <c r="Y23" i="41"/>
  <c r="Z21" i="41"/>
  <c r="Y34" i="60"/>
  <c r="Y35" i="60"/>
  <c r="Z22" i="41"/>
  <c r="AA26" i="41"/>
  <c r="Z39" i="60"/>
  <c r="P25" i="56"/>
  <c r="P54" i="56"/>
  <c r="P57" i="56"/>
  <c r="P59" i="56"/>
  <c r="P66" i="56"/>
  <c r="Y24" i="41"/>
  <c r="X37" i="60"/>
  <c r="AA20" i="41"/>
  <c r="Z33" i="60"/>
  <c r="AA38" i="60"/>
  <c r="AB25" i="41"/>
  <c r="Z34" i="60"/>
  <c r="AA21" i="41"/>
  <c r="Y36" i="60"/>
  <c r="Z23" i="41"/>
  <c r="AA22" i="41"/>
  <c r="Z35" i="60"/>
  <c r="AB26" i="41"/>
  <c r="AA39" i="60"/>
  <c r="P10" i="57"/>
  <c r="P12" i="57"/>
  <c r="P30" i="56"/>
  <c r="Y37" i="60"/>
  <c r="Z24" i="41"/>
  <c r="AB20" i="41"/>
  <c r="AA33" i="60"/>
  <c r="AC25" i="41"/>
  <c r="AB38" i="60"/>
  <c r="Z36" i="60"/>
  <c r="AA23" i="41"/>
  <c r="AB21" i="41"/>
  <c r="AA34" i="60"/>
  <c r="AC26" i="41"/>
  <c r="AB39" i="60"/>
  <c r="AA35" i="60"/>
  <c r="AB22" i="41"/>
  <c r="P42" i="56"/>
  <c r="P44" i="56"/>
  <c r="P50" i="56"/>
  <c r="P34" i="56"/>
  <c r="P36" i="56"/>
  <c r="P21" i="57"/>
  <c r="P16" i="57"/>
  <c r="P20" i="57"/>
  <c r="P15" i="57"/>
  <c r="P24" i="57"/>
  <c r="P25" i="57"/>
  <c r="Z37" i="60"/>
  <c r="AA24" i="41"/>
  <c r="AC20" i="41"/>
  <c r="AB33" i="60"/>
  <c r="AC38" i="60"/>
  <c r="AD25" i="41"/>
  <c r="AB34" i="60"/>
  <c r="AC21" i="41"/>
  <c r="AB23" i="41"/>
  <c r="AA36" i="60"/>
  <c r="AC39" i="60"/>
  <c r="AD26" i="41"/>
  <c r="AC22" i="41"/>
  <c r="AB35" i="60"/>
  <c r="P22" i="57"/>
  <c r="Q19" i="57"/>
  <c r="P26" i="57"/>
  <c r="P29" i="56"/>
  <c r="P31" i="56"/>
  <c r="AA37" i="60"/>
  <c r="AB24" i="41"/>
  <c r="AC33" i="60"/>
  <c r="AD20" i="41"/>
  <c r="AE25" i="41"/>
  <c r="AD38" i="60"/>
  <c r="AB36" i="60"/>
  <c r="AC23" i="41"/>
  <c r="AC34" i="60"/>
  <c r="AD21" i="41"/>
  <c r="AE26" i="41"/>
  <c r="AD39" i="60"/>
  <c r="AC35" i="60"/>
  <c r="AD22" i="41"/>
  <c r="P53" i="56"/>
  <c r="P55" i="56"/>
  <c r="P65" i="56"/>
  <c r="P39" i="56"/>
  <c r="P43" i="56"/>
  <c r="P33" i="56"/>
  <c r="P35" i="56"/>
  <c r="P37" i="56"/>
  <c r="P62" i="56"/>
  <c r="AC24" i="41"/>
  <c r="AB37" i="60"/>
  <c r="AE20" i="41"/>
  <c r="AD33" i="60"/>
  <c r="AF25" i="41"/>
  <c r="AE38" i="60"/>
  <c r="AD34" i="60"/>
  <c r="AE21" i="41"/>
  <c r="AD23" i="41"/>
  <c r="AC36" i="60"/>
  <c r="AE22" i="41"/>
  <c r="AD35" i="60"/>
  <c r="AF26" i="41"/>
  <c r="AE39" i="60"/>
  <c r="P47" i="56"/>
  <c r="P49" i="56"/>
  <c r="P51" i="56"/>
  <c r="P64" i="56"/>
  <c r="P45" i="56"/>
  <c r="P63" i="56"/>
  <c r="AD24" i="41"/>
  <c r="AC37" i="60"/>
  <c r="AF20" i="41"/>
  <c r="AE33" i="60"/>
  <c r="AF38" i="60"/>
  <c r="AG25" i="41"/>
  <c r="AD36" i="60"/>
  <c r="AE23" i="41"/>
  <c r="AE34" i="60"/>
  <c r="AF21" i="41"/>
  <c r="AE35" i="60"/>
  <c r="AF22" i="41"/>
  <c r="AG26" i="41"/>
  <c r="AF39" i="60"/>
  <c r="AE24" i="41"/>
  <c r="AD37" i="60"/>
  <c r="AF33" i="60"/>
  <c r="AG20" i="41"/>
  <c r="AG38" i="60"/>
  <c r="AH25" i="41"/>
  <c r="AF34" i="60"/>
  <c r="AG21" i="41"/>
  <c r="AF23" i="41"/>
  <c r="AE36" i="60"/>
  <c r="AG22" i="41"/>
  <c r="AF35" i="60"/>
  <c r="AH26" i="41"/>
  <c r="AG39" i="60"/>
  <c r="AE37" i="60"/>
  <c r="AF24" i="41"/>
  <c r="AH20" i="41"/>
  <c r="AG33" i="60"/>
  <c r="AH38" i="60"/>
  <c r="AI25" i="41"/>
  <c r="AG23" i="41"/>
  <c r="AF36" i="60"/>
  <c r="AH21" i="41"/>
  <c r="AG34" i="60"/>
  <c r="AI26" i="41"/>
  <c r="AH39" i="60"/>
  <c r="AG35" i="60"/>
  <c r="AH22" i="41"/>
  <c r="AF37" i="60"/>
  <c r="AG24" i="41"/>
  <c r="AH33" i="60"/>
  <c r="AI20" i="41"/>
  <c r="AJ25" i="41"/>
  <c r="AI38" i="60"/>
  <c r="AH23" i="41"/>
  <c r="AG36" i="60"/>
  <c r="AH34" i="60"/>
  <c r="AI21" i="41"/>
  <c r="AI22" i="41"/>
  <c r="AH35" i="60"/>
  <c r="AJ26" i="41"/>
  <c r="AI39" i="60"/>
  <c r="AG37" i="60"/>
  <c r="AH24" i="41"/>
  <c r="AJ20" i="41"/>
  <c r="AI33" i="60"/>
  <c r="AK25" i="41"/>
  <c r="AJ38" i="60"/>
  <c r="AI34" i="60"/>
  <c r="AJ21" i="41"/>
  <c r="AH36" i="60"/>
  <c r="AI23" i="41"/>
  <c r="AI35" i="60"/>
  <c r="AJ22" i="41"/>
  <c r="AK26" i="41"/>
  <c r="AJ39" i="60"/>
  <c r="AH37" i="60"/>
  <c r="AI24" i="41"/>
  <c r="AK20" i="41"/>
  <c r="AJ33" i="60"/>
  <c r="AL25" i="41"/>
  <c r="AK38" i="60"/>
  <c r="AI36" i="60"/>
  <c r="AJ23" i="41"/>
  <c r="AJ34" i="60"/>
  <c r="AK21" i="41"/>
  <c r="AK22" i="41"/>
  <c r="AJ35" i="60"/>
  <c r="AL26" i="41"/>
  <c r="AK39" i="60"/>
  <c r="AJ24" i="41"/>
  <c r="AI37" i="60"/>
  <c r="AK33" i="60"/>
  <c r="AL20" i="41"/>
  <c r="AM25" i="41"/>
  <c r="AL38" i="60"/>
  <c r="AK23" i="41"/>
  <c r="AJ36" i="60"/>
  <c r="AL21" i="41"/>
  <c r="AK34" i="60"/>
  <c r="AL39" i="60"/>
  <c r="AM26" i="41"/>
  <c r="AK35" i="60"/>
  <c r="AL22" i="41"/>
  <c r="AJ37" i="60"/>
  <c r="AK24" i="41"/>
  <c r="AM20" i="41"/>
  <c r="AL33" i="60"/>
  <c r="AN25" i="41"/>
  <c r="AM38" i="60"/>
  <c r="AL34" i="60"/>
  <c r="AM21" i="41"/>
  <c r="AK36" i="60"/>
  <c r="AL23" i="41"/>
  <c r="AN26" i="41"/>
  <c r="AM39" i="60"/>
  <c r="AM22" i="41"/>
  <c r="AL35" i="60"/>
  <c r="AL24" i="41"/>
  <c r="AK37" i="60"/>
  <c r="AN20" i="41"/>
  <c r="AM33" i="60"/>
  <c r="AO25" i="41"/>
  <c r="AN38" i="60"/>
  <c r="AL36" i="60"/>
  <c r="AM23" i="41"/>
  <c r="AN21" i="41"/>
  <c r="AM34" i="60"/>
  <c r="AM35" i="60"/>
  <c r="AN22" i="41"/>
  <c r="AN39" i="60"/>
  <c r="AO26" i="41"/>
  <c r="AM24" i="41"/>
  <c r="AL37" i="60"/>
  <c r="AO20" i="41"/>
  <c r="AN33" i="60"/>
  <c r="AO38" i="60"/>
  <c r="AP25" i="41"/>
  <c r="AM36" i="60"/>
  <c r="AN23" i="41"/>
  <c r="AN34" i="60"/>
  <c r="AO21" i="41"/>
  <c r="AO22" i="41"/>
  <c r="AN35" i="60"/>
  <c r="AP26" i="41"/>
  <c r="AO39" i="60"/>
  <c r="AM37" i="60"/>
  <c r="AN24" i="41"/>
  <c r="AO33" i="60"/>
  <c r="AP20" i="41"/>
  <c r="AP38" i="60"/>
  <c r="AQ25" i="41"/>
  <c r="AP21" i="41"/>
  <c r="AO34" i="60"/>
  <c r="AO23" i="41"/>
  <c r="AN36" i="60"/>
  <c r="AQ26" i="41"/>
  <c r="AP39" i="60"/>
  <c r="AO35" i="60"/>
  <c r="AP22" i="41"/>
  <c r="AN37" i="60"/>
  <c r="AO24" i="41"/>
  <c r="AQ20" i="41"/>
  <c r="AP33" i="60"/>
  <c r="AR25" i="41"/>
  <c r="AQ38" i="60"/>
  <c r="AO36" i="60"/>
  <c r="AP23" i="41"/>
  <c r="AQ21" i="41"/>
  <c r="AP34" i="60"/>
  <c r="AQ22" i="41"/>
  <c r="AP35" i="60"/>
  <c r="AR26" i="41"/>
  <c r="AQ39" i="60"/>
  <c r="AP24" i="41"/>
  <c r="AO37" i="60"/>
  <c r="AQ33" i="60"/>
  <c r="AR20" i="41"/>
  <c r="AS25" i="41"/>
  <c r="AR38" i="60"/>
  <c r="AP36" i="60"/>
  <c r="AQ23" i="41"/>
  <c r="AR21" i="41"/>
  <c r="AQ34" i="60"/>
  <c r="AR22" i="41"/>
  <c r="AQ35" i="60"/>
  <c r="AS26" i="41"/>
  <c r="AR39" i="60"/>
  <c r="AQ24" i="41"/>
  <c r="AP37" i="60"/>
  <c r="AR33" i="60"/>
  <c r="AS20" i="41"/>
  <c r="AT25" i="41"/>
  <c r="AS38" i="60"/>
  <c r="AR23" i="41"/>
  <c r="AQ36" i="60"/>
  <c r="AS21" i="41"/>
  <c r="AR34" i="60"/>
  <c r="AT26" i="41"/>
  <c r="AS39" i="60"/>
  <c r="AS22" i="41"/>
  <c r="AR35" i="60"/>
  <c r="AR24" i="41"/>
  <c r="AQ37" i="60"/>
  <c r="AT20" i="41"/>
  <c r="AS33" i="60"/>
  <c r="AU25" i="41"/>
  <c r="AT38" i="60"/>
  <c r="AS23" i="41"/>
  <c r="AR36" i="60"/>
  <c r="AS34" i="60"/>
  <c r="AT21" i="41"/>
  <c r="AS35" i="60"/>
  <c r="AT22" i="41"/>
  <c r="AU26" i="41"/>
  <c r="AT39" i="60"/>
  <c r="AR37" i="60"/>
  <c r="AS24" i="41"/>
  <c r="AT33" i="60"/>
  <c r="AU20" i="41"/>
  <c r="AV25" i="41"/>
  <c r="AU38" i="60"/>
  <c r="AU21" i="41"/>
  <c r="AT34" i="60"/>
  <c r="AT23" i="41"/>
  <c r="AS36" i="60"/>
  <c r="AT35" i="60"/>
  <c r="AU22" i="41"/>
  <c r="AV26" i="41"/>
  <c r="AU39" i="60"/>
  <c r="AT24" i="41"/>
  <c r="AS37" i="60"/>
  <c r="AV20" i="41"/>
  <c r="AU33" i="60"/>
  <c r="AW25" i="41"/>
  <c r="AV38" i="60"/>
  <c r="AU23" i="41"/>
  <c r="AT36" i="60"/>
  <c r="AU34" i="60"/>
  <c r="AV21" i="41"/>
  <c r="AW26" i="41"/>
  <c r="AV39" i="60"/>
  <c r="AV22" i="41"/>
  <c r="AU35" i="60"/>
  <c r="AU24" i="41"/>
  <c r="AT37" i="60"/>
  <c r="AW20" i="41"/>
  <c r="AV33" i="60"/>
  <c r="AW38" i="60"/>
  <c r="AX25" i="41"/>
  <c r="AX38" i="60"/>
  <c r="AV23" i="41"/>
  <c r="AU36" i="60"/>
  <c r="AW21" i="41"/>
  <c r="AV34" i="60"/>
  <c r="AX26" i="41"/>
  <c r="AX39" i="60"/>
  <c r="AW39" i="60"/>
  <c r="AV35" i="60"/>
  <c r="AW22" i="41"/>
  <c r="AV24" i="41"/>
  <c r="AU37" i="60"/>
  <c r="AW33" i="60"/>
  <c r="AX20" i="41"/>
  <c r="AX33" i="60"/>
  <c r="AW34" i="60"/>
  <c r="AX21" i="41"/>
  <c r="AX34" i="60"/>
  <c r="AV36" i="60"/>
  <c r="AW23" i="41"/>
  <c r="AX22" i="41"/>
  <c r="AW35" i="60"/>
  <c r="AW24" i="41"/>
  <c r="AV37" i="60"/>
  <c r="AX23" i="41"/>
  <c r="AX36" i="60"/>
  <c r="AW36" i="60"/>
  <c r="AX35" i="60"/>
  <c r="AW37" i="60"/>
  <c r="AX24" i="41"/>
  <c r="AX37" i="60"/>
  <c r="AX28" i="41"/>
  <c r="AX5" i="56"/>
  <c r="AX14" i="56"/>
  <c r="AX27" i="56"/>
  <c r="AX8" i="57"/>
  <c r="Q28" i="41"/>
  <c r="Q32" i="41"/>
  <c r="Q58" i="41"/>
  <c r="Q59" i="41"/>
  <c r="Q61" i="41"/>
  <c r="R57" i="41"/>
  <c r="R28" i="41"/>
  <c r="R32" i="41"/>
  <c r="R58" i="41"/>
  <c r="R59" i="41"/>
  <c r="R60" i="41"/>
  <c r="R61" i="41"/>
  <c r="S57" i="41"/>
  <c r="S28" i="41"/>
  <c r="S32" i="41"/>
  <c r="S58" i="41"/>
  <c r="S59" i="41"/>
  <c r="S60" i="41"/>
  <c r="S61" i="41"/>
  <c r="T57" i="41"/>
  <c r="T28" i="41"/>
  <c r="T32" i="41"/>
  <c r="T58" i="41"/>
  <c r="T59" i="41"/>
  <c r="T60" i="41"/>
  <c r="T61" i="41"/>
  <c r="U57" i="41"/>
  <c r="U28" i="41"/>
  <c r="U32" i="41"/>
  <c r="U58" i="41"/>
  <c r="U59" i="41"/>
  <c r="U60" i="41"/>
  <c r="U61" i="41"/>
  <c r="V57" i="41"/>
  <c r="V28" i="41"/>
  <c r="V32" i="41"/>
  <c r="V58" i="41"/>
  <c r="V59" i="41"/>
  <c r="V60" i="41"/>
  <c r="V61" i="41"/>
  <c r="W57" i="41"/>
  <c r="W28" i="41"/>
  <c r="W32" i="41"/>
  <c r="W58" i="41"/>
  <c r="W59" i="41"/>
  <c r="W60" i="41"/>
  <c r="W61" i="41"/>
  <c r="X57" i="41"/>
  <c r="X28" i="41"/>
  <c r="X32" i="41"/>
  <c r="X58" i="41"/>
  <c r="X59" i="41"/>
  <c r="X60" i="41"/>
  <c r="X61" i="41"/>
  <c r="Y57" i="41"/>
  <c r="Y28" i="41"/>
  <c r="Y32" i="41"/>
  <c r="Y58" i="41"/>
  <c r="Y59" i="41"/>
  <c r="Y60" i="41"/>
  <c r="Y61" i="41"/>
  <c r="Z57" i="41"/>
  <c r="Z28" i="41"/>
  <c r="Z32" i="41"/>
  <c r="Z58" i="41"/>
  <c r="Z59" i="41"/>
  <c r="Z60" i="41"/>
  <c r="Z61" i="41"/>
  <c r="AA57" i="41"/>
  <c r="AA28" i="41"/>
  <c r="AA32" i="41"/>
  <c r="AA58" i="41"/>
  <c r="AA59" i="41"/>
  <c r="AA60" i="41"/>
  <c r="AA61" i="41"/>
  <c r="AB57" i="41"/>
  <c r="AB28" i="41"/>
  <c r="AB32" i="41"/>
  <c r="AB58" i="41"/>
  <c r="AB59" i="41"/>
  <c r="AB60" i="41"/>
  <c r="AB61" i="41"/>
  <c r="AC57" i="41"/>
  <c r="AC28" i="41"/>
  <c r="AC32" i="41"/>
  <c r="AC58" i="41"/>
  <c r="AC59" i="41"/>
  <c r="AC60" i="41"/>
  <c r="AC61" i="41"/>
  <c r="AD57" i="41"/>
  <c r="AD28" i="41"/>
  <c r="AD32" i="41"/>
  <c r="AD58" i="41"/>
  <c r="AD59" i="41"/>
  <c r="AD60" i="41"/>
  <c r="AD61" i="41"/>
  <c r="AE57" i="41"/>
  <c r="AE28" i="41"/>
  <c r="AE32" i="41"/>
  <c r="AE58" i="41"/>
  <c r="AE59" i="41"/>
  <c r="AE60" i="41"/>
  <c r="AE61" i="41"/>
  <c r="AF57" i="41"/>
  <c r="AF28" i="41"/>
  <c r="AF32" i="41"/>
  <c r="AF58" i="41"/>
  <c r="AF59" i="41"/>
  <c r="AF60" i="41"/>
  <c r="AF61" i="41"/>
  <c r="AG57" i="41"/>
  <c r="AG28" i="41"/>
  <c r="AG32" i="41"/>
  <c r="AG58" i="41"/>
  <c r="AG59" i="41"/>
  <c r="AG60" i="41"/>
  <c r="AG61" i="41"/>
  <c r="AH57" i="41"/>
  <c r="AH28" i="41"/>
  <c r="AH32" i="41"/>
  <c r="AH58" i="41"/>
  <c r="AH59" i="41"/>
  <c r="AH60" i="41"/>
  <c r="AH61" i="41"/>
  <c r="AI57" i="41"/>
  <c r="AI28" i="41"/>
  <c r="AI32" i="41"/>
  <c r="AI58" i="41"/>
  <c r="AI59" i="41"/>
  <c r="AI60" i="41"/>
  <c r="AI61" i="41"/>
  <c r="AJ57" i="41"/>
  <c r="AJ28" i="41"/>
  <c r="AJ32" i="41"/>
  <c r="AJ58" i="41"/>
  <c r="AJ59" i="41"/>
  <c r="AJ60" i="41"/>
  <c r="AJ61" i="41"/>
  <c r="AK57" i="41"/>
  <c r="AK28" i="41"/>
  <c r="AK32" i="41"/>
  <c r="AK58" i="41"/>
  <c r="AK59" i="41"/>
  <c r="AK60" i="41"/>
  <c r="AK61" i="41"/>
  <c r="AL57" i="41"/>
  <c r="AL28" i="41"/>
  <c r="AL32" i="41"/>
  <c r="AL58" i="41"/>
  <c r="AL59" i="41"/>
  <c r="AL60" i="41"/>
  <c r="AL61" i="41"/>
  <c r="AM57" i="41"/>
  <c r="AM28" i="41"/>
  <c r="AM32" i="41"/>
  <c r="AM58" i="41"/>
  <c r="AM59" i="41"/>
  <c r="AM60" i="41"/>
  <c r="AM61" i="41"/>
  <c r="AN57" i="41"/>
  <c r="AN28" i="41"/>
  <c r="AN32" i="41"/>
  <c r="AN58" i="41"/>
  <c r="AN59" i="41"/>
  <c r="AN60" i="41"/>
  <c r="AN61" i="41"/>
  <c r="AO57" i="41"/>
  <c r="AO28" i="41"/>
  <c r="AO32" i="41"/>
  <c r="AO58" i="41"/>
  <c r="AO59" i="41"/>
  <c r="AO60" i="41"/>
  <c r="AO61" i="41"/>
  <c r="AP57" i="41"/>
  <c r="AP28" i="41"/>
  <c r="AP32" i="41"/>
  <c r="AP58" i="41"/>
  <c r="AP59" i="41"/>
  <c r="AP60" i="41"/>
  <c r="AP61" i="41"/>
  <c r="AQ57" i="41"/>
  <c r="AQ28" i="41"/>
  <c r="AQ32" i="41"/>
  <c r="AQ58" i="41"/>
  <c r="AQ59" i="41"/>
  <c r="AQ60" i="41"/>
  <c r="AQ61" i="41"/>
  <c r="AR57" i="41"/>
  <c r="AR28" i="41"/>
  <c r="AR32" i="41"/>
  <c r="AR58" i="41"/>
  <c r="AR59" i="41"/>
  <c r="AR60" i="41"/>
  <c r="AR61" i="41"/>
  <c r="AS57" i="41"/>
  <c r="AS28" i="41"/>
  <c r="AS32" i="41"/>
  <c r="AS58" i="41"/>
  <c r="AS59" i="41"/>
  <c r="AS60" i="41"/>
  <c r="AS61" i="41"/>
  <c r="AT57" i="41"/>
  <c r="AT28" i="41"/>
  <c r="AT32" i="41"/>
  <c r="AT58" i="41"/>
  <c r="AT59" i="41"/>
  <c r="AT60" i="41"/>
  <c r="AT61" i="41"/>
  <c r="AU57" i="41"/>
  <c r="AU28" i="41"/>
  <c r="AU32" i="41"/>
  <c r="AU58" i="41"/>
  <c r="AU59" i="41"/>
  <c r="AU60" i="41"/>
  <c r="AU61" i="41"/>
  <c r="AV57" i="41"/>
  <c r="AV28" i="41"/>
  <c r="AV32" i="41"/>
  <c r="AV58" i="41"/>
  <c r="AV59" i="41"/>
  <c r="AV60" i="41"/>
  <c r="AV61" i="41"/>
  <c r="AW57" i="41"/>
  <c r="AW28" i="41"/>
  <c r="AW32" i="41"/>
  <c r="AW58" i="41"/>
  <c r="AW59" i="41"/>
  <c r="AW60" i="41"/>
  <c r="AW61" i="41"/>
  <c r="AW50" i="41"/>
  <c r="AW53" i="41"/>
  <c r="AW55" i="41"/>
  <c r="AW4" i="56"/>
  <c r="AW13" i="56"/>
  <c r="AW20" i="56"/>
  <c r="AX57" i="41"/>
  <c r="AX32" i="41"/>
  <c r="AX58" i="41"/>
  <c r="AX59" i="41"/>
  <c r="AX60" i="41"/>
  <c r="AX61" i="41"/>
  <c r="AX50" i="41"/>
  <c r="AX53" i="41"/>
  <c r="AX55" i="41"/>
  <c r="AX4" i="56"/>
  <c r="AX13" i="56"/>
  <c r="AX20" i="56"/>
  <c r="AX21" i="56"/>
  <c r="AX23" i="56"/>
  <c r="AX25" i="56"/>
  <c r="AX10" i="57"/>
  <c r="AX12" i="57"/>
  <c r="Q8" i="57"/>
  <c r="Q50" i="41"/>
  <c r="Q53" i="41"/>
  <c r="Q55" i="41"/>
  <c r="Q4" i="56"/>
  <c r="Q13" i="56"/>
  <c r="Q20" i="56"/>
  <c r="Q21" i="56"/>
  <c r="Q23" i="56"/>
  <c r="Q25" i="56"/>
  <c r="Q10" i="57"/>
  <c r="Q12" i="57"/>
  <c r="Q16" i="57"/>
  <c r="Q20" i="57"/>
  <c r="Q21" i="57"/>
  <c r="Q22" i="57"/>
  <c r="R19" i="57"/>
  <c r="R8" i="57"/>
  <c r="R50" i="41"/>
  <c r="R53" i="41"/>
  <c r="R55" i="41"/>
  <c r="R4" i="56"/>
  <c r="R13" i="56"/>
  <c r="R20" i="56"/>
  <c r="R21" i="56"/>
  <c r="R23" i="56"/>
  <c r="R25" i="56"/>
  <c r="R10" i="57"/>
  <c r="R12" i="57"/>
  <c r="R16" i="57"/>
  <c r="R20" i="57"/>
  <c r="R21" i="57"/>
  <c r="R22" i="57"/>
  <c r="S19" i="57"/>
  <c r="S8" i="57"/>
  <c r="S50" i="41"/>
  <c r="S53" i="41"/>
  <c r="S55" i="41"/>
  <c r="S4" i="56"/>
  <c r="S13" i="56"/>
  <c r="S20" i="56"/>
  <c r="S21" i="56"/>
  <c r="S23" i="56"/>
  <c r="S25" i="56"/>
  <c r="S10" i="57"/>
  <c r="S12" i="57"/>
  <c r="S16" i="57"/>
  <c r="S20" i="57"/>
  <c r="S21" i="57"/>
  <c r="S22" i="57"/>
  <c r="T19" i="57"/>
  <c r="T8" i="57"/>
  <c r="T50" i="41"/>
  <c r="T53" i="41"/>
  <c r="T55" i="41"/>
  <c r="T4" i="56"/>
  <c r="T13" i="56"/>
  <c r="T20" i="56"/>
  <c r="T21" i="56"/>
  <c r="T23" i="56"/>
  <c r="T25" i="56"/>
  <c r="T10" i="57"/>
  <c r="T12" i="57"/>
  <c r="T16" i="57"/>
  <c r="T20" i="57"/>
  <c r="T21" i="57"/>
  <c r="T22" i="57"/>
  <c r="U19" i="57"/>
  <c r="U8" i="57"/>
  <c r="U50" i="41"/>
  <c r="U53" i="41"/>
  <c r="U55" i="41"/>
  <c r="U4" i="56"/>
  <c r="U13" i="56"/>
  <c r="U20" i="56"/>
  <c r="U21" i="56"/>
  <c r="U23" i="56"/>
  <c r="U25" i="56"/>
  <c r="U10" i="57"/>
  <c r="U12" i="57"/>
  <c r="U16" i="57"/>
  <c r="U20" i="57"/>
  <c r="U21" i="57"/>
  <c r="U22" i="57"/>
  <c r="V19" i="57"/>
  <c r="V8" i="57"/>
  <c r="V50" i="41"/>
  <c r="V53" i="41"/>
  <c r="V55" i="41"/>
  <c r="V4" i="56"/>
  <c r="V13" i="56"/>
  <c r="V20" i="56"/>
  <c r="V21" i="56"/>
  <c r="V23" i="56"/>
  <c r="V25" i="56"/>
  <c r="V10" i="57"/>
  <c r="V12" i="57"/>
  <c r="V16" i="57"/>
  <c r="V20" i="57"/>
  <c r="V21" i="57"/>
  <c r="V22" i="57"/>
  <c r="W19" i="57"/>
  <c r="W8" i="57"/>
  <c r="W50" i="41"/>
  <c r="W53" i="41"/>
  <c r="W55" i="41"/>
  <c r="W4" i="56"/>
  <c r="W13" i="56"/>
  <c r="W20" i="56"/>
  <c r="W21" i="56"/>
  <c r="W23" i="56"/>
  <c r="W25" i="56"/>
  <c r="W10" i="57"/>
  <c r="W12" i="57"/>
  <c r="W16" i="57"/>
  <c r="W20" i="57"/>
  <c r="W21" i="57"/>
  <c r="W22" i="57"/>
  <c r="X19" i="57"/>
  <c r="X8" i="57"/>
  <c r="X50" i="41"/>
  <c r="X53" i="41"/>
  <c r="X55" i="41"/>
  <c r="X4" i="56"/>
  <c r="X13" i="56"/>
  <c r="X20" i="56"/>
  <c r="X21" i="56"/>
  <c r="X23" i="56"/>
  <c r="X25" i="56"/>
  <c r="X10" i="57"/>
  <c r="X12" i="57"/>
  <c r="X16" i="57"/>
  <c r="X20" i="57"/>
  <c r="X21" i="57"/>
  <c r="X22" i="57"/>
  <c r="Y19" i="57"/>
  <c r="Y8" i="57"/>
  <c r="Y50" i="41"/>
  <c r="Y53" i="41"/>
  <c r="Y55" i="41"/>
  <c r="Y4" i="56"/>
  <c r="Y13" i="56"/>
  <c r="Y20" i="56"/>
  <c r="Y21" i="56"/>
  <c r="Y23" i="56"/>
  <c r="Y25" i="56"/>
  <c r="Y10" i="57"/>
  <c r="Y12" i="57"/>
  <c r="Y16" i="57"/>
  <c r="Y20" i="57"/>
  <c r="Y21" i="57"/>
  <c r="Y22" i="57"/>
  <c r="Z19" i="57"/>
  <c r="Z8" i="57"/>
  <c r="Z50" i="41"/>
  <c r="Z53" i="41"/>
  <c r="Z55" i="41"/>
  <c r="Z4" i="56"/>
  <c r="Z13" i="56"/>
  <c r="Z20" i="56"/>
  <c r="Z21" i="56"/>
  <c r="Z23" i="56"/>
  <c r="Z25" i="56"/>
  <c r="Z10" i="57"/>
  <c r="Z12" i="57"/>
  <c r="Z16" i="57"/>
  <c r="Z20" i="57"/>
  <c r="Z21" i="57"/>
  <c r="Z22" i="57"/>
  <c r="AA19" i="57"/>
  <c r="AA8" i="57"/>
  <c r="AA50" i="41"/>
  <c r="AA53" i="41"/>
  <c r="AA55" i="41"/>
  <c r="AA4" i="56"/>
  <c r="AA13" i="56"/>
  <c r="AA20" i="56"/>
  <c r="AA21" i="56"/>
  <c r="AA23" i="56"/>
  <c r="AA25" i="56"/>
  <c r="AA10" i="57"/>
  <c r="AA12" i="57"/>
  <c r="AA16" i="57"/>
  <c r="AA20" i="57"/>
  <c r="AA21" i="57"/>
  <c r="AA22" i="57"/>
  <c r="AB19" i="57"/>
  <c r="AB16" i="57"/>
  <c r="AB20" i="57"/>
  <c r="AB8" i="57"/>
  <c r="AB50" i="41"/>
  <c r="AB53" i="41"/>
  <c r="AB55" i="41"/>
  <c r="AB4" i="56"/>
  <c r="AB13" i="56"/>
  <c r="AB20" i="56"/>
  <c r="AB21" i="56"/>
  <c r="AB23" i="56"/>
  <c r="AB25" i="56"/>
  <c r="AB10" i="57"/>
  <c r="AB12" i="57"/>
  <c r="AB21" i="57"/>
  <c r="AB22" i="57"/>
  <c r="AC19" i="57"/>
  <c r="AC16" i="57"/>
  <c r="AC20" i="57"/>
  <c r="AC8" i="57"/>
  <c r="AC50" i="41"/>
  <c r="AC53" i="41"/>
  <c r="AC55" i="41"/>
  <c r="AC4" i="56"/>
  <c r="AC13" i="56"/>
  <c r="AC20" i="56"/>
  <c r="AC21" i="56"/>
  <c r="AC23" i="56"/>
  <c r="AC25" i="56"/>
  <c r="AC10" i="57"/>
  <c r="AC12" i="57"/>
  <c r="AC21" i="57"/>
  <c r="AC22" i="57"/>
  <c r="AD19" i="57"/>
  <c r="AD16" i="57"/>
  <c r="AD20" i="57"/>
  <c r="AD8" i="57"/>
  <c r="AD50" i="41"/>
  <c r="AD53" i="41"/>
  <c r="AD55" i="41"/>
  <c r="AD4" i="56"/>
  <c r="AD13" i="56"/>
  <c r="AD20" i="56"/>
  <c r="AD21" i="56"/>
  <c r="AD23" i="56"/>
  <c r="AD25" i="56"/>
  <c r="AD10" i="57"/>
  <c r="AD12" i="57"/>
  <c r="AD21" i="57"/>
  <c r="AD22" i="57"/>
  <c r="AE19" i="57"/>
  <c r="AE16" i="57"/>
  <c r="AE20" i="57"/>
  <c r="AE8" i="57"/>
  <c r="AE50" i="41"/>
  <c r="AE53" i="41"/>
  <c r="AE55" i="41"/>
  <c r="AE4" i="56"/>
  <c r="AE13" i="56"/>
  <c r="AE20" i="56"/>
  <c r="AE21" i="56"/>
  <c r="AE23" i="56"/>
  <c r="AE25" i="56"/>
  <c r="AE10" i="57"/>
  <c r="AE12" i="57"/>
  <c r="AE21" i="57"/>
  <c r="AE22" i="57"/>
  <c r="AF19" i="57"/>
  <c r="AF16" i="57"/>
  <c r="AF20" i="57"/>
  <c r="AF8" i="57"/>
  <c r="AF50" i="41"/>
  <c r="AF53" i="41"/>
  <c r="AF55" i="41"/>
  <c r="AF4" i="56"/>
  <c r="AF13" i="56"/>
  <c r="AF20" i="56"/>
  <c r="AF21" i="56"/>
  <c r="AF23" i="56"/>
  <c r="AF25" i="56"/>
  <c r="AF10" i="57"/>
  <c r="AF12" i="57"/>
  <c r="AF21" i="57"/>
  <c r="AF22" i="57"/>
  <c r="AG19" i="57"/>
  <c r="AG16" i="57"/>
  <c r="AG20" i="57"/>
  <c r="AG8" i="57"/>
  <c r="AG50" i="41"/>
  <c r="AG53" i="41"/>
  <c r="AG55" i="41"/>
  <c r="AG4" i="56"/>
  <c r="AG13" i="56"/>
  <c r="AG20" i="56"/>
  <c r="AG21" i="56"/>
  <c r="AG23" i="56"/>
  <c r="AG25" i="56"/>
  <c r="AG10" i="57"/>
  <c r="AG12" i="57"/>
  <c r="AG21" i="57"/>
  <c r="AG22" i="57"/>
  <c r="AH19" i="57"/>
  <c r="AH16" i="57"/>
  <c r="AH20" i="57"/>
  <c r="AH8" i="57"/>
  <c r="AH50" i="41"/>
  <c r="AH53" i="41"/>
  <c r="AH55" i="41"/>
  <c r="AH4" i="56"/>
  <c r="AH13" i="56"/>
  <c r="AH20" i="56"/>
  <c r="AH21" i="56"/>
  <c r="AH23" i="56"/>
  <c r="AH25" i="56"/>
  <c r="AH10" i="57"/>
  <c r="AH12" i="57"/>
  <c r="AH21" i="57"/>
  <c r="AH22" i="57"/>
  <c r="AI19" i="57"/>
  <c r="AI16" i="57"/>
  <c r="AI20" i="57"/>
  <c r="AI8" i="57"/>
  <c r="AI50" i="41"/>
  <c r="AI53" i="41"/>
  <c r="AI55" i="41"/>
  <c r="AI4" i="56"/>
  <c r="AI13" i="56"/>
  <c r="AI20" i="56"/>
  <c r="AI21" i="56"/>
  <c r="AI23" i="56"/>
  <c r="AI25" i="56"/>
  <c r="AI10" i="57"/>
  <c r="AI12" i="57"/>
  <c r="AI21" i="57"/>
  <c r="AI22" i="57"/>
  <c r="AJ19" i="57"/>
  <c r="AJ16" i="57"/>
  <c r="AJ20" i="57"/>
  <c r="AJ8" i="57"/>
  <c r="AJ50" i="41"/>
  <c r="AJ53" i="41"/>
  <c r="AJ55" i="41"/>
  <c r="AJ4" i="56"/>
  <c r="AJ13" i="56"/>
  <c r="AJ20" i="56"/>
  <c r="AJ21" i="56"/>
  <c r="AJ23" i="56"/>
  <c r="AJ25" i="56"/>
  <c r="AJ10" i="57"/>
  <c r="AJ12" i="57"/>
  <c r="AJ21" i="57"/>
  <c r="AJ22" i="57"/>
  <c r="AK19" i="57"/>
  <c r="AK16" i="57"/>
  <c r="AK20" i="57"/>
  <c r="AK8" i="57"/>
  <c r="AK50" i="41"/>
  <c r="AK53" i="41"/>
  <c r="AK55" i="41"/>
  <c r="AK4" i="56"/>
  <c r="AK13" i="56"/>
  <c r="AK20" i="56"/>
  <c r="AK21" i="56"/>
  <c r="AK23" i="56"/>
  <c r="AK25" i="56"/>
  <c r="AK10" i="57"/>
  <c r="AK12" i="57"/>
  <c r="AK21" i="57"/>
  <c r="AK22" i="57"/>
  <c r="AL19" i="57"/>
  <c r="AL16" i="57"/>
  <c r="AL20" i="57"/>
  <c r="AL8" i="57"/>
  <c r="AL50" i="41"/>
  <c r="AL53" i="41"/>
  <c r="AL55" i="41"/>
  <c r="AL4" i="56"/>
  <c r="AL13" i="56"/>
  <c r="AL20" i="56"/>
  <c r="AL21" i="56"/>
  <c r="AL23" i="56"/>
  <c r="AL25" i="56"/>
  <c r="AL10" i="57"/>
  <c r="AL12" i="57"/>
  <c r="AL21" i="57"/>
  <c r="AL22" i="57"/>
  <c r="AM19" i="57"/>
  <c r="AM16" i="57"/>
  <c r="AM20" i="57"/>
  <c r="AM8" i="57"/>
  <c r="AM50" i="41"/>
  <c r="AM53" i="41"/>
  <c r="AM55" i="41"/>
  <c r="AM4" i="56"/>
  <c r="AM13" i="56"/>
  <c r="AM20" i="56"/>
  <c r="AM21" i="56"/>
  <c r="AM23" i="56"/>
  <c r="AM25" i="56"/>
  <c r="AM10" i="57"/>
  <c r="AM12" i="57"/>
  <c r="AM21" i="57"/>
  <c r="AM22" i="57"/>
  <c r="AN19" i="57"/>
  <c r="AN16" i="57"/>
  <c r="AN20" i="57"/>
  <c r="AN8" i="57"/>
  <c r="AN50" i="41"/>
  <c r="AN53" i="41"/>
  <c r="AN55" i="41"/>
  <c r="AN4" i="56"/>
  <c r="AN13" i="56"/>
  <c r="AN20" i="56"/>
  <c r="AN21" i="56"/>
  <c r="AN23" i="56"/>
  <c r="AN25" i="56"/>
  <c r="AN10" i="57"/>
  <c r="AN12" i="57"/>
  <c r="AN21" i="57"/>
  <c r="AN22" i="57"/>
  <c r="AO19" i="57"/>
  <c r="AO16" i="57"/>
  <c r="AO20" i="57"/>
  <c r="AO8" i="57"/>
  <c r="AO50" i="41"/>
  <c r="AO53" i="41"/>
  <c r="AO55" i="41"/>
  <c r="AO4" i="56"/>
  <c r="AO13" i="56"/>
  <c r="AO20" i="56"/>
  <c r="AO21" i="56"/>
  <c r="AO23" i="56"/>
  <c r="AO25" i="56"/>
  <c r="AO10" i="57"/>
  <c r="AO12" i="57"/>
  <c r="AO21" i="57"/>
  <c r="AO22" i="57"/>
  <c r="AP19" i="57"/>
  <c r="AP16" i="57"/>
  <c r="AP20" i="57"/>
  <c r="AP8" i="57"/>
  <c r="AP50" i="41"/>
  <c r="AP53" i="41"/>
  <c r="AP55" i="41"/>
  <c r="AP4" i="56"/>
  <c r="AP13" i="56"/>
  <c r="AP20" i="56"/>
  <c r="AP21" i="56"/>
  <c r="AP23" i="56"/>
  <c r="AP25" i="56"/>
  <c r="AP10" i="57"/>
  <c r="AP12" i="57"/>
  <c r="AP21" i="57"/>
  <c r="AP22" i="57"/>
  <c r="AQ19" i="57"/>
  <c r="AQ16" i="57"/>
  <c r="AQ20" i="57"/>
  <c r="AQ8" i="57"/>
  <c r="AQ50" i="41"/>
  <c r="AQ53" i="41"/>
  <c r="AQ55" i="41"/>
  <c r="AQ4" i="56"/>
  <c r="AQ13" i="56"/>
  <c r="AQ20" i="56"/>
  <c r="AQ21" i="56"/>
  <c r="AQ23" i="56"/>
  <c r="AQ25" i="56"/>
  <c r="AQ10" i="57"/>
  <c r="AQ12" i="57"/>
  <c r="AQ21" i="57"/>
  <c r="AQ22" i="57"/>
  <c r="AR19" i="57"/>
  <c r="AR16" i="57"/>
  <c r="AR20" i="57"/>
  <c r="AR8" i="57"/>
  <c r="AR50" i="41"/>
  <c r="AR53" i="41"/>
  <c r="AR55" i="41"/>
  <c r="AR4" i="56"/>
  <c r="AR13" i="56"/>
  <c r="AR20" i="56"/>
  <c r="AR21" i="56"/>
  <c r="AR23" i="56"/>
  <c r="AR25" i="56"/>
  <c r="AR10" i="57"/>
  <c r="AR12" i="57"/>
  <c r="AR21" i="57"/>
  <c r="AR22" i="57"/>
  <c r="AS19" i="57"/>
  <c r="AS16" i="57"/>
  <c r="AS20" i="57"/>
  <c r="AS8" i="57"/>
  <c r="AS50" i="41"/>
  <c r="AS53" i="41"/>
  <c r="AS55" i="41"/>
  <c r="AS4" i="56"/>
  <c r="AS13" i="56"/>
  <c r="AS20" i="56"/>
  <c r="AS21" i="56"/>
  <c r="AS23" i="56"/>
  <c r="AS25" i="56"/>
  <c r="AS10" i="57"/>
  <c r="AS12" i="57"/>
  <c r="AS21" i="57"/>
  <c r="AS22" i="57"/>
  <c r="AT19" i="57"/>
  <c r="AT16" i="57"/>
  <c r="AT20" i="57"/>
  <c r="AT8" i="57"/>
  <c r="AT50" i="41"/>
  <c r="AT53" i="41"/>
  <c r="AT55" i="41"/>
  <c r="AT4" i="56"/>
  <c r="AT13" i="56"/>
  <c r="AT20" i="56"/>
  <c r="AT21" i="56"/>
  <c r="AT23" i="56"/>
  <c r="AT25" i="56"/>
  <c r="AT10" i="57"/>
  <c r="AT12" i="57"/>
  <c r="AT21" i="57"/>
  <c r="AT22" i="57"/>
  <c r="AU19" i="57"/>
  <c r="AU16" i="57"/>
  <c r="AU20" i="57"/>
  <c r="AU8" i="57"/>
  <c r="AU50" i="41"/>
  <c r="AU53" i="41"/>
  <c r="AU55" i="41"/>
  <c r="AU4" i="56"/>
  <c r="AU13" i="56"/>
  <c r="AU20" i="56"/>
  <c r="AU21" i="56"/>
  <c r="AU23" i="56"/>
  <c r="AU25" i="56"/>
  <c r="AU10" i="57"/>
  <c r="AU12" i="57"/>
  <c r="AU21" i="57"/>
  <c r="AU22" i="57"/>
  <c r="AV19" i="57"/>
  <c r="AV16" i="57"/>
  <c r="AV20" i="57"/>
  <c r="AV8" i="57"/>
  <c r="AV50" i="41"/>
  <c r="AV53" i="41"/>
  <c r="AV55" i="41"/>
  <c r="AV4" i="56"/>
  <c r="AV13" i="56"/>
  <c r="AV20" i="56"/>
  <c r="AV21" i="56"/>
  <c r="AV23" i="56"/>
  <c r="AV25" i="56"/>
  <c r="AV10" i="57"/>
  <c r="AV12" i="57"/>
  <c r="AV21" i="57"/>
  <c r="AV22" i="57"/>
  <c r="AW19" i="57"/>
  <c r="AW16" i="57"/>
  <c r="AW20" i="57"/>
  <c r="AW8" i="57"/>
  <c r="AW21" i="56"/>
  <c r="AW23" i="56"/>
  <c r="AW25" i="56"/>
  <c r="AW10" i="57"/>
  <c r="AW12" i="57"/>
  <c r="AW21" i="57"/>
  <c r="AW22" i="57"/>
  <c r="AX19" i="57"/>
  <c r="AX16" i="57"/>
  <c r="AX20" i="57"/>
  <c r="AX24" i="57"/>
  <c r="AX25" i="57"/>
  <c r="AX29" i="56"/>
  <c r="AX30" i="56"/>
  <c r="AX31" i="56"/>
  <c r="AX39" i="56"/>
  <c r="AX8" i="56"/>
  <c r="AW8" i="56"/>
  <c r="AX17" i="56"/>
  <c r="AX41" i="56"/>
  <c r="AX42" i="56"/>
  <c r="AX43" i="56"/>
  <c r="AX47" i="56"/>
  <c r="AX48" i="56"/>
  <c r="AX49" i="56"/>
  <c r="AX44" i="56"/>
  <c r="AX50" i="56"/>
  <c r="AX51" i="56"/>
  <c r="AX64" i="56"/>
  <c r="AX45" i="56"/>
  <c r="AX63" i="56"/>
  <c r="AX53" i="56"/>
  <c r="AX54" i="56"/>
  <c r="AX55" i="56"/>
  <c r="AX65" i="56"/>
  <c r="AX33" i="56"/>
  <c r="AX34" i="56"/>
  <c r="AX35" i="56"/>
  <c r="AX36" i="56"/>
  <c r="AX37" i="56"/>
  <c r="AX62" i="56"/>
  <c r="AW5" i="56"/>
  <c r="AW14" i="56"/>
  <c r="AW27" i="56"/>
  <c r="AW24" i="57"/>
  <c r="AW25" i="57"/>
  <c r="AW29" i="56"/>
  <c r="AW30" i="56"/>
  <c r="AW31" i="56"/>
  <c r="AW39" i="56"/>
  <c r="AV8" i="56"/>
  <c r="AW17" i="56"/>
  <c r="AW41" i="56"/>
  <c r="AW42" i="56"/>
  <c r="AW43" i="56"/>
  <c r="AW47" i="56"/>
  <c r="AW48" i="56"/>
  <c r="AW49" i="56"/>
  <c r="AW44" i="56"/>
  <c r="AW50" i="56"/>
  <c r="AW51" i="56"/>
  <c r="AW64" i="56"/>
  <c r="AW45" i="56"/>
  <c r="AW63" i="56"/>
  <c r="AX21" i="57"/>
  <c r="AX22" i="57"/>
  <c r="Q24" i="57"/>
  <c r="Q25" i="57"/>
  <c r="Q26" i="57"/>
  <c r="R24" i="57"/>
  <c r="R25" i="57"/>
  <c r="R26" i="57"/>
  <c r="S24" i="57"/>
  <c r="S25" i="57"/>
  <c r="S26" i="57"/>
  <c r="T24" i="57"/>
  <c r="T25" i="57"/>
  <c r="T26" i="57"/>
  <c r="U24" i="57"/>
  <c r="U25" i="57"/>
  <c r="U26" i="57"/>
  <c r="V24" i="57"/>
  <c r="V25" i="57"/>
  <c r="V26" i="57"/>
  <c r="W24" i="57"/>
  <c r="W25" i="57"/>
  <c r="W26" i="57"/>
  <c r="X24" i="57"/>
  <c r="X25" i="57"/>
  <c r="X26" i="57"/>
  <c r="Y24" i="57"/>
  <c r="Y25" i="57"/>
  <c r="Y26" i="57"/>
  <c r="Z24" i="57"/>
  <c r="Z25" i="57"/>
  <c r="Z26" i="57"/>
  <c r="AA24" i="57"/>
  <c r="AA25" i="57"/>
  <c r="AA26" i="57"/>
  <c r="AB24" i="57"/>
  <c r="AB25" i="57"/>
  <c r="AB26" i="57"/>
  <c r="AC24" i="57"/>
  <c r="AC25" i="57"/>
  <c r="AC26" i="57"/>
  <c r="AD24" i="57"/>
  <c r="AD25" i="57"/>
  <c r="AD26" i="57"/>
  <c r="AE24" i="57"/>
  <c r="AE25" i="57"/>
  <c r="AE26" i="57"/>
  <c r="AF24" i="57"/>
  <c r="AF25" i="57"/>
  <c r="AF26" i="57"/>
  <c r="AG24" i="57"/>
  <c r="AG25" i="57"/>
  <c r="AG26" i="57"/>
  <c r="AH24" i="57"/>
  <c r="AH25" i="57"/>
  <c r="AH26" i="57"/>
  <c r="AI24" i="57"/>
  <c r="AI25" i="57"/>
  <c r="AI26" i="57"/>
  <c r="AJ24" i="57"/>
  <c r="AJ25" i="57"/>
  <c r="AJ26" i="57"/>
  <c r="AK24" i="57"/>
  <c r="AK25" i="57"/>
  <c r="AK26" i="57"/>
  <c r="AL24" i="57"/>
  <c r="AL25" i="57"/>
  <c r="AL26" i="57"/>
  <c r="AM24" i="57"/>
  <c r="AM25" i="57"/>
  <c r="AM26" i="57"/>
  <c r="AN24" i="57"/>
  <c r="AN25" i="57"/>
  <c r="AN26" i="57"/>
  <c r="AO24" i="57"/>
  <c r="AO25" i="57"/>
  <c r="AO26" i="57"/>
  <c r="AP24" i="57"/>
  <c r="AP25" i="57"/>
  <c r="AP26" i="57"/>
  <c r="AQ24" i="57"/>
  <c r="AQ25" i="57"/>
  <c r="AQ26" i="57"/>
  <c r="AR24" i="57"/>
  <c r="AR25" i="57"/>
  <c r="AR26" i="57"/>
  <c r="AS24" i="57"/>
  <c r="AS25" i="57"/>
  <c r="AS26" i="57"/>
  <c r="AT24" i="57"/>
  <c r="AT25" i="57"/>
  <c r="AT26" i="57"/>
  <c r="AU24" i="57"/>
  <c r="AU25" i="57"/>
  <c r="AU26" i="57"/>
  <c r="AV24" i="57"/>
  <c r="AV25" i="57"/>
  <c r="AV26" i="57"/>
  <c r="AW26" i="57"/>
  <c r="AX26" i="57"/>
  <c r="R40" i="41"/>
  <c r="AW53" i="56"/>
  <c r="AW54" i="56"/>
  <c r="AW55" i="56"/>
  <c r="AW65" i="56"/>
  <c r="AW33" i="56"/>
  <c r="AW34" i="56"/>
  <c r="AW35" i="56"/>
  <c r="AW36" i="56"/>
  <c r="AW37" i="56"/>
  <c r="AW62" i="56"/>
  <c r="AV5" i="56"/>
  <c r="AV14" i="56"/>
  <c r="AV27" i="56"/>
  <c r="AV29" i="56"/>
  <c r="AV30" i="56"/>
  <c r="AV31" i="56"/>
  <c r="AV39" i="56"/>
  <c r="AU8" i="56"/>
  <c r="AV17" i="56"/>
  <c r="AV41" i="56"/>
  <c r="AV42" i="56"/>
  <c r="AV43" i="56"/>
  <c r="AV44" i="56"/>
  <c r="AV45" i="56"/>
  <c r="AV63" i="56"/>
  <c r="AV47" i="56"/>
  <c r="AV48" i="56"/>
  <c r="AV49" i="56"/>
  <c r="AV50" i="56"/>
  <c r="AV51" i="56"/>
  <c r="AV64" i="56"/>
  <c r="AX15" i="57"/>
  <c r="AV33" i="56"/>
  <c r="AV34" i="56"/>
  <c r="AV35" i="56"/>
  <c r="AV36" i="56"/>
  <c r="AV37" i="56"/>
  <c r="AV62" i="56"/>
  <c r="AV53" i="56"/>
  <c r="AV54" i="56"/>
  <c r="AV55" i="56"/>
  <c r="AV65" i="56"/>
  <c r="AW15" i="57"/>
  <c r="AU5" i="56"/>
  <c r="AU14" i="56"/>
  <c r="AU27" i="56"/>
  <c r="AU29" i="56"/>
  <c r="AU30" i="56"/>
  <c r="AU31" i="56"/>
  <c r="AU39" i="56"/>
  <c r="AT8" i="56"/>
  <c r="AU17" i="56"/>
  <c r="AU41" i="56"/>
  <c r="AU42" i="56"/>
  <c r="AU43" i="56"/>
  <c r="AU44" i="56"/>
  <c r="AU45" i="56"/>
  <c r="AU63" i="56"/>
  <c r="AU47" i="56"/>
  <c r="AU48" i="56"/>
  <c r="AU49" i="56"/>
  <c r="AU50" i="56"/>
  <c r="AU51" i="56"/>
  <c r="AU64" i="56"/>
  <c r="AX57" i="56"/>
  <c r="AX58" i="56"/>
  <c r="AX59" i="56"/>
  <c r="AX66" i="56"/>
  <c r="AW57" i="56"/>
  <c r="AW58" i="56"/>
  <c r="AW59" i="56"/>
  <c r="AW66" i="56"/>
  <c r="AU53" i="56"/>
  <c r="AU54" i="56"/>
  <c r="AU55" i="56"/>
  <c r="AU65" i="56"/>
  <c r="AU33" i="56"/>
  <c r="AU34" i="56"/>
  <c r="AU35" i="56"/>
  <c r="AU36" i="56"/>
  <c r="AU37" i="56"/>
  <c r="AU62" i="56"/>
  <c r="Q65" i="41"/>
  <c r="Q66" i="41"/>
  <c r="R63" i="41"/>
  <c r="R64" i="41"/>
  <c r="R65" i="41"/>
  <c r="R66" i="41"/>
  <c r="S63" i="41"/>
  <c r="S64" i="41"/>
  <c r="S65" i="41"/>
  <c r="S66" i="41"/>
  <c r="T63" i="41"/>
  <c r="T64" i="41"/>
  <c r="T65" i="41"/>
  <c r="T66" i="41"/>
  <c r="U63" i="41"/>
  <c r="U64" i="41"/>
  <c r="U65" i="41"/>
  <c r="U66" i="41"/>
  <c r="V63" i="41"/>
  <c r="V64" i="41"/>
  <c r="V65" i="41"/>
  <c r="V66" i="41"/>
  <c r="W63" i="41"/>
  <c r="W64" i="41"/>
  <c r="W65" i="41"/>
  <c r="W66" i="41"/>
  <c r="X63" i="41"/>
  <c r="X64" i="41"/>
  <c r="X65" i="41"/>
  <c r="X66" i="41"/>
  <c r="Y63" i="41"/>
  <c r="Y64" i="41"/>
  <c r="Y65" i="41"/>
  <c r="Y66" i="41"/>
  <c r="Z63" i="41"/>
  <c r="Z64" i="41"/>
  <c r="Z65" i="41"/>
  <c r="Z66" i="41"/>
  <c r="AA63" i="41"/>
  <c r="AA64" i="41"/>
  <c r="AA65" i="41"/>
  <c r="AA66" i="41"/>
  <c r="AB63" i="41"/>
  <c r="AB64" i="41"/>
  <c r="AB65" i="41"/>
  <c r="AB66" i="41"/>
  <c r="AC63" i="41"/>
  <c r="AC64" i="41"/>
  <c r="AC65" i="41"/>
  <c r="AC66" i="41"/>
  <c r="AD63" i="41"/>
  <c r="AD64" i="41"/>
  <c r="AD65" i="41"/>
  <c r="AD66" i="41"/>
  <c r="AE63" i="41"/>
  <c r="AE64" i="41"/>
  <c r="AE65" i="41"/>
  <c r="AE66" i="41"/>
  <c r="AF63" i="41"/>
  <c r="AF64" i="41"/>
  <c r="AF65" i="41"/>
  <c r="AF66" i="41"/>
  <c r="AG63" i="41"/>
  <c r="AG64" i="41"/>
  <c r="AG65" i="41"/>
  <c r="AG66" i="41"/>
  <c r="AH63" i="41"/>
  <c r="AH64" i="41"/>
  <c r="AH65" i="41"/>
  <c r="AH66" i="41"/>
  <c r="AI63" i="41"/>
  <c r="AI64" i="41"/>
  <c r="AI65" i="41"/>
  <c r="AI66" i="41"/>
  <c r="AJ63" i="41"/>
  <c r="AJ64" i="41"/>
  <c r="AJ65" i="41"/>
  <c r="AJ66" i="41"/>
  <c r="AK63" i="41"/>
  <c r="AK64" i="41"/>
  <c r="AK65" i="41"/>
  <c r="AK66" i="41"/>
  <c r="AL63" i="41"/>
  <c r="AL64" i="41"/>
  <c r="AL65" i="41"/>
  <c r="AL66" i="41"/>
  <c r="AM63" i="41"/>
  <c r="AM64" i="41"/>
  <c r="AM65" i="41"/>
  <c r="AM66" i="41"/>
  <c r="AN63" i="41"/>
  <c r="AN64" i="41"/>
  <c r="AN65" i="41"/>
  <c r="AN66" i="41"/>
  <c r="AO63" i="41"/>
  <c r="AO64" i="41"/>
  <c r="AO65" i="41"/>
  <c r="AO66" i="41"/>
  <c r="AP63" i="41"/>
  <c r="AP64" i="41"/>
  <c r="AP65" i="41"/>
  <c r="AP66" i="41"/>
  <c r="AQ63" i="41"/>
  <c r="AQ64" i="41"/>
  <c r="AQ65" i="41"/>
  <c r="AQ66" i="41"/>
  <c r="AR63" i="41"/>
  <c r="AR64" i="41"/>
  <c r="AR65" i="41"/>
  <c r="AR66" i="41"/>
  <c r="AS63" i="41"/>
  <c r="AS64" i="41"/>
  <c r="AS65" i="41"/>
  <c r="AS66" i="41"/>
  <c r="AT63" i="41"/>
  <c r="AT64" i="41"/>
  <c r="AT65" i="41"/>
  <c r="AT66" i="41"/>
  <c r="AU63" i="41"/>
  <c r="AU64" i="41"/>
  <c r="AU65" i="41"/>
  <c r="AU66" i="41"/>
  <c r="AV63" i="41"/>
  <c r="AV64" i="41"/>
  <c r="AV65" i="41"/>
  <c r="AV66" i="41"/>
  <c r="AW63" i="41"/>
  <c r="AW64" i="41"/>
  <c r="AW65" i="41"/>
  <c r="AW66" i="41"/>
  <c r="AX63" i="41"/>
  <c r="AX73" i="41"/>
  <c r="AX77" i="41"/>
  <c r="AX79" i="41"/>
  <c r="AX80" i="41"/>
  <c r="AX86" i="41"/>
  <c r="AX90" i="41"/>
  <c r="AX92" i="41"/>
  <c r="AX93" i="41"/>
  <c r="AT5" i="56"/>
  <c r="AT14" i="56"/>
  <c r="AT27" i="56"/>
  <c r="AT29" i="56"/>
  <c r="AT30" i="56"/>
  <c r="AT31" i="56"/>
  <c r="AT39" i="56"/>
  <c r="AS8" i="56"/>
  <c r="AT17" i="56"/>
  <c r="AT41" i="56"/>
  <c r="AT42" i="56"/>
  <c r="AT43" i="56"/>
  <c r="AT44" i="56"/>
  <c r="AT45" i="56"/>
  <c r="AT63" i="56"/>
  <c r="AT47" i="56"/>
  <c r="AT48" i="56"/>
  <c r="AT49" i="56"/>
  <c r="AT50" i="56"/>
  <c r="AT51" i="56"/>
  <c r="AT64" i="56"/>
  <c r="AV15" i="57"/>
  <c r="AV57" i="56"/>
  <c r="AV58" i="56"/>
  <c r="AV59" i="56"/>
  <c r="AV66" i="56"/>
  <c r="AT53" i="56"/>
  <c r="AT54" i="56"/>
  <c r="AT55" i="56"/>
  <c r="AT65" i="56"/>
  <c r="AT33" i="56"/>
  <c r="AT34" i="56"/>
  <c r="AT35" i="56"/>
  <c r="AT36" i="56"/>
  <c r="AT37" i="56"/>
  <c r="AT62" i="56"/>
  <c r="AW73" i="41"/>
  <c r="AW77" i="41"/>
  <c r="AW79" i="41"/>
  <c r="AW80" i="41"/>
  <c r="AW86" i="41"/>
  <c r="AW90" i="41"/>
  <c r="AW92" i="41"/>
  <c r="AW93" i="41"/>
  <c r="AS5" i="56"/>
  <c r="AS14" i="56"/>
  <c r="AS27" i="56"/>
  <c r="AS29" i="56"/>
  <c r="AS30" i="56"/>
  <c r="AS31" i="56"/>
  <c r="AS39" i="56"/>
  <c r="AR8" i="56"/>
  <c r="AS17" i="56"/>
  <c r="AS41" i="56"/>
  <c r="AS42" i="56"/>
  <c r="AS43" i="56"/>
  <c r="AS44" i="56"/>
  <c r="AS45" i="56"/>
  <c r="AS63" i="56"/>
  <c r="AS47" i="56"/>
  <c r="AS48" i="56"/>
  <c r="AS49" i="56"/>
  <c r="AS50" i="56"/>
  <c r="AS51" i="56"/>
  <c r="AS64" i="56"/>
  <c r="AU15" i="57"/>
  <c r="AS53" i="56"/>
  <c r="AS54" i="56"/>
  <c r="AS55" i="56"/>
  <c r="AS65" i="56"/>
  <c r="AS33" i="56"/>
  <c r="AS34" i="56"/>
  <c r="AS35" i="56"/>
  <c r="AS36" i="56"/>
  <c r="AS37" i="56"/>
  <c r="AS62" i="56"/>
  <c r="AV73" i="41"/>
  <c r="AV77" i="41"/>
  <c r="AV79" i="41"/>
  <c r="AV80" i="41"/>
  <c r="AV86" i="41"/>
  <c r="AV90" i="41"/>
  <c r="AV92" i="41"/>
  <c r="AV93" i="41"/>
  <c r="AU57" i="56"/>
  <c r="AU58" i="56"/>
  <c r="AU59" i="56"/>
  <c r="AU66" i="56"/>
  <c r="AR5" i="56"/>
  <c r="AR14" i="56"/>
  <c r="AR27" i="56"/>
  <c r="AR29" i="56"/>
  <c r="AR30" i="56"/>
  <c r="AR31" i="56"/>
  <c r="AR39" i="56"/>
  <c r="AQ8" i="56"/>
  <c r="AR17" i="56"/>
  <c r="AR41" i="56"/>
  <c r="AR42" i="56"/>
  <c r="AR43" i="56"/>
  <c r="AR47" i="56"/>
  <c r="AR48" i="56"/>
  <c r="AR49" i="56"/>
  <c r="AR44" i="56"/>
  <c r="AR50" i="56"/>
  <c r="AR51" i="56"/>
  <c r="AR64" i="56"/>
  <c r="AR45" i="56"/>
  <c r="AR63" i="56"/>
  <c r="AT15" i="57"/>
  <c r="AT57" i="56"/>
  <c r="AT58" i="56"/>
  <c r="AT59" i="56"/>
  <c r="AT66" i="56"/>
  <c r="AR53" i="56"/>
  <c r="AR54" i="56"/>
  <c r="AR55" i="56"/>
  <c r="AR65" i="56"/>
  <c r="AR33" i="56"/>
  <c r="AR34" i="56"/>
  <c r="AR35" i="56"/>
  <c r="AR36" i="56"/>
  <c r="AR37" i="56"/>
  <c r="AR62" i="56"/>
  <c r="AU73" i="41"/>
  <c r="AU77" i="41"/>
  <c r="AU79" i="41"/>
  <c r="AU80" i="41"/>
  <c r="AU86" i="41"/>
  <c r="AU90" i="41"/>
  <c r="AU92" i="41"/>
  <c r="AU93" i="41"/>
  <c r="AQ5" i="56"/>
  <c r="AQ14" i="56"/>
  <c r="AQ27" i="56"/>
  <c r="AQ29" i="56"/>
  <c r="AQ30" i="56"/>
  <c r="AQ31" i="56"/>
  <c r="AQ39" i="56"/>
  <c r="AP8" i="56"/>
  <c r="AQ17" i="56"/>
  <c r="AQ41" i="56"/>
  <c r="AQ42" i="56"/>
  <c r="AQ43" i="56"/>
  <c r="AQ44" i="56"/>
  <c r="AQ45" i="56"/>
  <c r="AQ63" i="56"/>
  <c r="AQ47" i="56"/>
  <c r="AQ48" i="56"/>
  <c r="AQ49" i="56"/>
  <c r="AQ50" i="56"/>
  <c r="AQ51" i="56"/>
  <c r="AQ64" i="56"/>
  <c r="AS15" i="57"/>
  <c r="AS57" i="56"/>
  <c r="AS58" i="56"/>
  <c r="AS59" i="56"/>
  <c r="AS66" i="56"/>
  <c r="AT73" i="41"/>
  <c r="AT77" i="41"/>
  <c r="AT79" i="41"/>
  <c r="AT80" i="41"/>
  <c r="AT86" i="41"/>
  <c r="AT90" i="41"/>
  <c r="AT92" i="41"/>
  <c r="AT93" i="41"/>
  <c r="AQ53" i="56"/>
  <c r="AQ54" i="56"/>
  <c r="AQ55" i="56"/>
  <c r="AQ65" i="56"/>
  <c r="AQ33" i="56"/>
  <c r="AQ34" i="56"/>
  <c r="AQ35" i="56"/>
  <c r="AQ36" i="56"/>
  <c r="AQ37" i="56"/>
  <c r="AQ62" i="56"/>
  <c r="AP5" i="56"/>
  <c r="AP14" i="56"/>
  <c r="AP27" i="56"/>
  <c r="AP29" i="56"/>
  <c r="AP30" i="56"/>
  <c r="AP31" i="56"/>
  <c r="AP39" i="56"/>
  <c r="AO8" i="56"/>
  <c r="AP17" i="56"/>
  <c r="AP41" i="56"/>
  <c r="AP42" i="56"/>
  <c r="AP43" i="56"/>
  <c r="AP44" i="56"/>
  <c r="AP45" i="56"/>
  <c r="AP63" i="56"/>
  <c r="AP47" i="56"/>
  <c r="AP48" i="56"/>
  <c r="AP49" i="56"/>
  <c r="AP50" i="56"/>
  <c r="AP51" i="56"/>
  <c r="AP64" i="56"/>
  <c r="AR15" i="57"/>
  <c r="AP53" i="56"/>
  <c r="AP54" i="56"/>
  <c r="AP55" i="56"/>
  <c r="AP65" i="56"/>
  <c r="AP33" i="56"/>
  <c r="AP34" i="56"/>
  <c r="AP35" i="56"/>
  <c r="AP36" i="56"/>
  <c r="AP37" i="56"/>
  <c r="AP62" i="56"/>
  <c r="AR57" i="56"/>
  <c r="AR58" i="56"/>
  <c r="AR59" i="56"/>
  <c r="AR66" i="56"/>
  <c r="AS73" i="41"/>
  <c r="AS77" i="41"/>
  <c r="AS79" i="41"/>
  <c r="AS80" i="41"/>
  <c r="AS86" i="41"/>
  <c r="AS90" i="41"/>
  <c r="AS92" i="41"/>
  <c r="AS93" i="41"/>
  <c r="AO5" i="56"/>
  <c r="AO14" i="56"/>
  <c r="AO27" i="56"/>
  <c r="AO29" i="56"/>
  <c r="AO30" i="56"/>
  <c r="AO31" i="56"/>
  <c r="AO39" i="56"/>
  <c r="AN8" i="56"/>
  <c r="AO17" i="56"/>
  <c r="AO41" i="56"/>
  <c r="AO42" i="56"/>
  <c r="AO43" i="56"/>
  <c r="AO47" i="56"/>
  <c r="AO48" i="56"/>
  <c r="AO49" i="56"/>
  <c r="AO44" i="56"/>
  <c r="AO50" i="56"/>
  <c r="AO51" i="56"/>
  <c r="AO64" i="56"/>
  <c r="AO45" i="56"/>
  <c r="AO63" i="56"/>
  <c r="AQ15" i="57"/>
  <c r="AR73" i="41"/>
  <c r="AR77" i="41"/>
  <c r="AR79" i="41"/>
  <c r="AR80" i="41"/>
  <c r="AR86" i="41"/>
  <c r="AR90" i="41"/>
  <c r="AR92" i="41"/>
  <c r="AR93" i="41"/>
  <c r="AQ57" i="56"/>
  <c r="AQ58" i="56"/>
  <c r="AQ59" i="56"/>
  <c r="AQ66" i="56"/>
  <c r="AO33" i="56"/>
  <c r="AO34" i="56"/>
  <c r="AO35" i="56"/>
  <c r="AO36" i="56"/>
  <c r="AO37" i="56"/>
  <c r="AO62" i="56"/>
  <c r="AO53" i="56"/>
  <c r="AO54" i="56"/>
  <c r="AO55" i="56"/>
  <c r="AO65" i="56"/>
  <c r="AP15" i="57"/>
  <c r="AN5" i="56"/>
  <c r="AN14" i="56"/>
  <c r="AN27" i="56"/>
  <c r="AN29" i="56"/>
  <c r="AN30" i="56"/>
  <c r="AN31" i="56"/>
  <c r="AN39" i="56"/>
  <c r="AM8" i="56"/>
  <c r="AN17" i="56"/>
  <c r="AN41" i="56"/>
  <c r="AN42" i="56"/>
  <c r="AN43" i="56"/>
  <c r="AN44" i="56"/>
  <c r="AN45" i="56"/>
  <c r="AN63" i="56"/>
  <c r="AN47" i="56"/>
  <c r="AN48" i="56"/>
  <c r="AN49" i="56"/>
  <c r="AN50" i="56"/>
  <c r="AN51" i="56"/>
  <c r="AN64" i="56"/>
  <c r="AN53" i="56"/>
  <c r="AN54" i="56"/>
  <c r="AN55" i="56"/>
  <c r="AN65" i="56"/>
  <c r="AN33" i="56"/>
  <c r="AN34" i="56"/>
  <c r="AN35" i="56"/>
  <c r="AN36" i="56"/>
  <c r="AN37" i="56"/>
  <c r="AN62" i="56"/>
  <c r="AP57" i="56"/>
  <c r="AP58" i="56"/>
  <c r="AP59" i="56"/>
  <c r="AP66" i="56"/>
  <c r="AQ73" i="41"/>
  <c r="AQ77" i="41"/>
  <c r="AQ79" i="41"/>
  <c r="AQ80" i="41"/>
  <c r="AQ86" i="41"/>
  <c r="AQ90" i="41"/>
  <c r="AQ92" i="41"/>
  <c r="AQ93" i="41"/>
  <c r="AM5" i="56"/>
  <c r="AM14" i="56"/>
  <c r="AM27" i="56"/>
  <c r="AM29" i="56"/>
  <c r="AM30" i="56"/>
  <c r="AM31" i="56"/>
  <c r="AM39" i="56"/>
  <c r="AL8" i="56"/>
  <c r="AM17" i="56"/>
  <c r="AM41" i="56"/>
  <c r="AM42" i="56"/>
  <c r="AM43" i="56"/>
  <c r="AM47" i="56"/>
  <c r="AM48" i="56"/>
  <c r="AM49" i="56"/>
  <c r="AM44" i="56"/>
  <c r="AM50" i="56"/>
  <c r="AM51" i="56"/>
  <c r="AM64" i="56"/>
  <c r="AM45" i="56"/>
  <c r="AM63" i="56"/>
  <c r="AO15" i="57"/>
  <c r="AO57" i="56"/>
  <c r="AO58" i="56"/>
  <c r="AO59" i="56"/>
  <c r="AO66" i="56"/>
  <c r="AP73" i="41"/>
  <c r="AP77" i="41"/>
  <c r="AP79" i="41"/>
  <c r="AP80" i="41"/>
  <c r="AP86" i="41"/>
  <c r="AP90" i="41"/>
  <c r="AP92" i="41"/>
  <c r="AP93" i="41"/>
  <c r="AM53" i="56"/>
  <c r="AM54" i="56"/>
  <c r="AM55" i="56"/>
  <c r="AM65" i="56"/>
  <c r="AM33" i="56"/>
  <c r="AM34" i="56"/>
  <c r="AM35" i="56"/>
  <c r="AM36" i="56"/>
  <c r="AM37" i="56"/>
  <c r="AM62" i="56"/>
  <c r="AN15" i="57"/>
  <c r="AL5" i="56"/>
  <c r="AL14" i="56"/>
  <c r="AL27" i="56"/>
  <c r="AL29" i="56"/>
  <c r="AL30" i="56"/>
  <c r="AL31" i="56"/>
  <c r="AL39" i="56"/>
  <c r="AK8" i="56"/>
  <c r="AL17" i="56"/>
  <c r="AL41" i="56"/>
  <c r="AL42" i="56"/>
  <c r="AL43" i="56"/>
  <c r="AL47" i="56"/>
  <c r="AL48" i="56"/>
  <c r="AL49" i="56"/>
  <c r="AL44" i="56"/>
  <c r="AL50" i="56"/>
  <c r="AL51" i="56"/>
  <c r="AL64" i="56"/>
  <c r="AL45" i="56"/>
  <c r="AL63" i="56"/>
  <c r="AL33" i="56"/>
  <c r="AL34" i="56"/>
  <c r="AL35" i="56"/>
  <c r="AL36" i="56"/>
  <c r="AL37" i="56"/>
  <c r="AL62" i="56"/>
  <c r="AL53" i="56"/>
  <c r="AL54" i="56"/>
  <c r="AL55" i="56"/>
  <c r="AL65" i="56"/>
  <c r="AO73" i="41"/>
  <c r="AO77" i="41"/>
  <c r="AO79" i="41"/>
  <c r="AO80" i="41"/>
  <c r="AO86" i="41"/>
  <c r="AO90" i="41"/>
  <c r="AO92" i="41"/>
  <c r="AO93" i="41"/>
  <c r="AN57" i="56"/>
  <c r="AN58" i="56"/>
  <c r="AN59" i="56"/>
  <c r="AN66" i="56"/>
  <c r="AM15" i="57"/>
  <c r="AK5" i="56"/>
  <c r="AK14" i="56"/>
  <c r="AK27" i="56"/>
  <c r="AK29" i="56"/>
  <c r="AK30" i="56"/>
  <c r="AK31" i="56"/>
  <c r="AK39" i="56"/>
  <c r="AJ8" i="56"/>
  <c r="AK17" i="56"/>
  <c r="AK41" i="56"/>
  <c r="AK42" i="56"/>
  <c r="AK43" i="56"/>
  <c r="AK44" i="56"/>
  <c r="AK45" i="56"/>
  <c r="AK63" i="56"/>
  <c r="AK47" i="56"/>
  <c r="AK48" i="56"/>
  <c r="AK49" i="56"/>
  <c r="AK50" i="56"/>
  <c r="AK51" i="56"/>
  <c r="AK64" i="56"/>
  <c r="AK53" i="56"/>
  <c r="AK54" i="56"/>
  <c r="AK55" i="56"/>
  <c r="AK65" i="56"/>
  <c r="AK33" i="56"/>
  <c r="AK34" i="56"/>
  <c r="AK35" i="56"/>
  <c r="AK36" i="56"/>
  <c r="AK37" i="56"/>
  <c r="AK62" i="56"/>
  <c r="AM57" i="56"/>
  <c r="AM58" i="56"/>
  <c r="AM59" i="56"/>
  <c r="AM66" i="56"/>
  <c r="AN73" i="41"/>
  <c r="AN77" i="41"/>
  <c r="AN79" i="41"/>
  <c r="AN80" i="41"/>
  <c r="AN86" i="41"/>
  <c r="AN90" i="41"/>
  <c r="AN92" i="41"/>
  <c r="AN93" i="41"/>
  <c r="AJ5" i="56"/>
  <c r="AJ14" i="56"/>
  <c r="AJ27" i="56"/>
  <c r="AJ29" i="56"/>
  <c r="AJ30" i="56"/>
  <c r="AJ31" i="56"/>
  <c r="AJ39" i="56"/>
  <c r="AI8" i="56"/>
  <c r="AJ17" i="56"/>
  <c r="AJ41" i="56"/>
  <c r="AJ42" i="56"/>
  <c r="AJ43" i="56"/>
  <c r="AJ44" i="56"/>
  <c r="AJ45" i="56"/>
  <c r="AJ63" i="56"/>
  <c r="AJ47" i="56"/>
  <c r="AJ48" i="56"/>
  <c r="AJ49" i="56"/>
  <c r="AJ50" i="56"/>
  <c r="AJ51" i="56"/>
  <c r="AJ64" i="56"/>
  <c r="AL15" i="57"/>
  <c r="AJ53" i="56"/>
  <c r="AJ54" i="56"/>
  <c r="AJ55" i="56"/>
  <c r="AJ65" i="56"/>
  <c r="AJ33" i="56"/>
  <c r="AJ34" i="56"/>
  <c r="AJ35" i="56"/>
  <c r="AJ36" i="56"/>
  <c r="AJ37" i="56"/>
  <c r="AJ62" i="56"/>
  <c r="AM73" i="41"/>
  <c r="AM77" i="41"/>
  <c r="AM79" i="41"/>
  <c r="AM80" i="41"/>
  <c r="AM86" i="41"/>
  <c r="AM90" i="41"/>
  <c r="AM92" i="41"/>
  <c r="AM93" i="41"/>
  <c r="AL57" i="56"/>
  <c r="AL58" i="56"/>
  <c r="AL59" i="56"/>
  <c r="AL66" i="56"/>
  <c r="AI5" i="56"/>
  <c r="AI14" i="56"/>
  <c r="AI27" i="56"/>
  <c r="AI29" i="56"/>
  <c r="AI30" i="56"/>
  <c r="AI31" i="56"/>
  <c r="AI39" i="56"/>
  <c r="AH8" i="56"/>
  <c r="AI17" i="56"/>
  <c r="AI41" i="56"/>
  <c r="AI42" i="56"/>
  <c r="AI43" i="56"/>
  <c r="AI47" i="56"/>
  <c r="AI48" i="56"/>
  <c r="AI49" i="56"/>
  <c r="AI44" i="56"/>
  <c r="AI50" i="56"/>
  <c r="AI51" i="56"/>
  <c r="AI64" i="56"/>
  <c r="AI45" i="56"/>
  <c r="AI63" i="56"/>
  <c r="AK15" i="57"/>
  <c r="AI53" i="56"/>
  <c r="AI54" i="56"/>
  <c r="AI55" i="56"/>
  <c r="AI65" i="56"/>
  <c r="AI33" i="56"/>
  <c r="AI34" i="56"/>
  <c r="AI35" i="56"/>
  <c r="AI36" i="56"/>
  <c r="AI37" i="56"/>
  <c r="AI62" i="56"/>
  <c r="AL73" i="41"/>
  <c r="AL77" i="41"/>
  <c r="AL79" i="41"/>
  <c r="AL80" i="41"/>
  <c r="AL86" i="41"/>
  <c r="AL90" i="41"/>
  <c r="AL92" i="41"/>
  <c r="AL93" i="41"/>
  <c r="AK57" i="56"/>
  <c r="AK58" i="56"/>
  <c r="AK59" i="56"/>
  <c r="AK66" i="56"/>
  <c r="AH5" i="56"/>
  <c r="AH14" i="56"/>
  <c r="AH27" i="56"/>
  <c r="AH29" i="56"/>
  <c r="AH30" i="56"/>
  <c r="AH31" i="56"/>
  <c r="AH39" i="56"/>
  <c r="AG8" i="56"/>
  <c r="AH17" i="56"/>
  <c r="AH41" i="56"/>
  <c r="AH42" i="56"/>
  <c r="AH43" i="56"/>
  <c r="AH44" i="56"/>
  <c r="AH45" i="56"/>
  <c r="AH63" i="56"/>
  <c r="AH47" i="56"/>
  <c r="AH48" i="56"/>
  <c r="AH49" i="56"/>
  <c r="AH50" i="56"/>
  <c r="AH51" i="56"/>
  <c r="AH64" i="56"/>
  <c r="AJ15" i="57"/>
  <c r="AK73" i="41"/>
  <c r="AK77" i="41"/>
  <c r="AK79" i="41"/>
  <c r="AK80" i="41"/>
  <c r="AK86" i="41"/>
  <c r="AK90" i="41"/>
  <c r="AK92" i="41"/>
  <c r="AK93" i="41"/>
  <c r="AJ57" i="56"/>
  <c r="AJ58" i="56"/>
  <c r="AJ59" i="56"/>
  <c r="AJ66" i="56"/>
  <c r="AH33" i="56"/>
  <c r="AH34" i="56"/>
  <c r="AH35" i="56"/>
  <c r="AH36" i="56"/>
  <c r="AH37" i="56"/>
  <c r="AH62" i="56"/>
  <c r="AH53" i="56"/>
  <c r="AH54" i="56"/>
  <c r="AH55" i="56"/>
  <c r="AH65" i="56"/>
  <c r="AG5" i="56"/>
  <c r="AG14" i="56"/>
  <c r="AG27" i="56"/>
  <c r="AG29" i="56"/>
  <c r="AG30" i="56"/>
  <c r="AG31" i="56"/>
  <c r="AG39" i="56"/>
  <c r="AF8" i="56"/>
  <c r="AG17" i="56"/>
  <c r="AG41" i="56"/>
  <c r="AG42" i="56"/>
  <c r="AG43" i="56"/>
  <c r="AG47" i="56"/>
  <c r="AG48" i="56"/>
  <c r="AG49" i="56"/>
  <c r="AG44" i="56"/>
  <c r="AG50" i="56"/>
  <c r="AG51" i="56"/>
  <c r="AG64" i="56"/>
  <c r="AG45" i="56"/>
  <c r="AG63" i="56"/>
  <c r="AI15" i="57"/>
  <c r="AI57" i="56"/>
  <c r="AI58" i="56"/>
  <c r="AI59" i="56"/>
  <c r="AI66" i="56"/>
  <c r="AG33" i="56"/>
  <c r="AG34" i="56"/>
  <c r="AG35" i="56"/>
  <c r="AG36" i="56"/>
  <c r="AG37" i="56"/>
  <c r="AG62" i="56"/>
  <c r="AG53" i="56"/>
  <c r="AG54" i="56"/>
  <c r="AG55" i="56"/>
  <c r="AG65" i="56"/>
  <c r="AJ73" i="41"/>
  <c r="AJ77" i="41"/>
  <c r="AJ79" i="41"/>
  <c r="AJ80" i="41"/>
  <c r="AJ86" i="41"/>
  <c r="AJ90" i="41"/>
  <c r="AJ92" i="41"/>
  <c r="AJ93" i="41"/>
  <c r="AF5" i="56"/>
  <c r="AF14" i="56"/>
  <c r="AF27" i="56"/>
  <c r="AF29" i="56"/>
  <c r="AF30" i="56"/>
  <c r="AF31" i="56"/>
  <c r="AF39" i="56"/>
  <c r="AE8" i="56"/>
  <c r="AF17" i="56"/>
  <c r="AF41" i="56"/>
  <c r="AF42" i="56"/>
  <c r="AF43" i="56"/>
  <c r="AF44" i="56"/>
  <c r="AF45" i="56"/>
  <c r="AF63" i="56"/>
  <c r="AF47" i="56"/>
  <c r="AF48" i="56"/>
  <c r="AF49" i="56"/>
  <c r="AF50" i="56"/>
  <c r="AF51" i="56"/>
  <c r="AF64" i="56"/>
  <c r="AH15" i="57"/>
  <c r="AI73" i="41"/>
  <c r="AI77" i="41"/>
  <c r="AI79" i="41"/>
  <c r="AI80" i="41"/>
  <c r="AI86" i="41"/>
  <c r="AI90" i="41"/>
  <c r="AI92" i="41"/>
  <c r="AI93" i="41"/>
  <c r="AF53" i="56"/>
  <c r="AF54" i="56"/>
  <c r="AF55" i="56"/>
  <c r="AF65" i="56"/>
  <c r="AF33" i="56"/>
  <c r="AF34" i="56"/>
  <c r="AF35" i="56"/>
  <c r="AF36" i="56"/>
  <c r="AF37" i="56"/>
  <c r="AF62" i="56"/>
  <c r="AH57" i="56"/>
  <c r="AH58" i="56"/>
  <c r="AH59" i="56"/>
  <c r="AH66" i="56"/>
  <c r="AE5" i="56"/>
  <c r="AE14" i="56"/>
  <c r="AE27" i="56"/>
  <c r="AE29" i="56"/>
  <c r="AE30" i="56"/>
  <c r="AE31" i="56"/>
  <c r="AE39" i="56"/>
  <c r="AD8" i="56"/>
  <c r="AE17" i="56"/>
  <c r="AE41" i="56"/>
  <c r="AE42" i="56"/>
  <c r="AE43" i="56"/>
  <c r="AE47" i="56"/>
  <c r="AE48" i="56"/>
  <c r="AE49" i="56"/>
  <c r="AE44" i="56"/>
  <c r="AE50" i="56"/>
  <c r="AE51" i="56"/>
  <c r="AE64" i="56"/>
  <c r="AE45" i="56"/>
  <c r="AE63" i="56"/>
  <c r="AG15" i="57"/>
  <c r="AG57" i="56"/>
  <c r="AG58" i="56"/>
  <c r="AG59" i="56"/>
  <c r="AG66" i="56"/>
  <c r="AE33" i="56"/>
  <c r="AE34" i="56"/>
  <c r="AE35" i="56"/>
  <c r="AE36" i="56"/>
  <c r="AE37" i="56"/>
  <c r="AE62" i="56"/>
  <c r="AE53" i="56"/>
  <c r="AE54" i="56"/>
  <c r="AE55" i="56"/>
  <c r="AE65" i="56"/>
  <c r="AH73" i="41"/>
  <c r="AH77" i="41"/>
  <c r="AH79" i="41"/>
  <c r="AH80" i="41"/>
  <c r="AH86" i="41"/>
  <c r="AH90" i="41"/>
  <c r="AH92" i="41"/>
  <c r="AH93" i="41"/>
  <c r="AD5" i="56"/>
  <c r="AD14" i="56"/>
  <c r="AD27" i="56"/>
  <c r="AD29" i="56"/>
  <c r="AD30" i="56"/>
  <c r="AD31" i="56"/>
  <c r="AD39" i="56"/>
  <c r="AC8" i="56"/>
  <c r="AD17" i="56"/>
  <c r="AD41" i="56"/>
  <c r="AD42" i="56"/>
  <c r="AD43" i="56"/>
  <c r="AD47" i="56"/>
  <c r="AD48" i="56"/>
  <c r="AD49" i="56"/>
  <c r="AD44" i="56"/>
  <c r="AD50" i="56"/>
  <c r="AD51" i="56"/>
  <c r="AD64" i="56"/>
  <c r="AD45" i="56"/>
  <c r="AD63" i="56"/>
  <c r="AF15" i="57"/>
  <c r="AF57" i="56"/>
  <c r="AF58" i="56"/>
  <c r="AF59" i="56"/>
  <c r="AF66" i="56"/>
  <c r="AG73" i="41"/>
  <c r="AG77" i="41"/>
  <c r="AG79" i="41"/>
  <c r="AG80" i="41"/>
  <c r="AG86" i="41"/>
  <c r="AG90" i="41"/>
  <c r="AG92" i="41"/>
  <c r="AG93" i="41"/>
  <c r="AC5" i="56"/>
  <c r="AC14" i="56"/>
  <c r="AC27" i="56"/>
  <c r="AC29" i="56"/>
  <c r="AC30" i="56"/>
  <c r="AC31" i="56"/>
  <c r="AC39" i="56"/>
  <c r="AB8" i="56"/>
  <c r="AC17" i="56"/>
  <c r="AC41" i="56"/>
  <c r="AC42" i="56"/>
  <c r="AC43" i="56"/>
  <c r="AC44" i="56"/>
  <c r="AC45" i="56"/>
  <c r="AC63" i="56"/>
  <c r="AC47" i="56"/>
  <c r="AC48" i="56"/>
  <c r="AC49" i="56"/>
  <c r="AC50" i="56"/>
  <c r="AC51" i="56"/>
  <c r="AC64" i="56"/>
  <c r="AD53" i="56"/>
  <c r="AD54" i="56"/>
  <c r="AD55" i="56"/>
  <c r="AD65" i="56"/>
  <c r="AD33" i="56"/>
  <c r="AD34" i="56"/>
  <c r="AD35" i="56"/>
  <c r="AD36" i="56"/>
  <c r="AD37" i="56"/>
  <c r="AD62" i="56"/>
  <c r="AC53" i="56"/>
  <c r="AC54" i="56"/>
  <c r="AC55" i="56"/>
  <c r="AC65" i="56"/>
  <c r="AC33" i="56"/>
  <c r="AC34" i="56"/>
  <c r="AC35" i="56"/>
  <c r="AC36" i="56"/>
  <c r="AC37" i="56"/>
  <c r="AC62" i="56"/>
  <c r="AE15" i="57"/>
  <c r="AX64" i="41"/>
  <c r="AX65" i="41"/>
  <c r="AX66" i="41"/>
  <c r="AT44" i="41"/>
  <c r="AU44" i="41"/>
  <c r="AV44" i="41"/>
  <c r="AW44" i="41"/>
  <c r="AX44" i="41"/>
  <c r="AN44" i="41"/>
  <c r="AO44" i="41"/>
  <c r="AP44" i="41"/>
  <c r="AQ44" i="41"/>
  <c r="AR44" i="41"/>
  <c r="AS44" i="41"/>
  <c r="AH44" i="41"/>
  <c r="AI44" i="41"/>
  <c r="AJ44" i="41"/>
  <c r="AK44" i="41"/>
  <c r="AL44" i="41"/>
  <c r="AM44" i="41"/>
  <c r="AB44" i="41"/>
  <c r="AC44" i="41"/>
  <c r="AD44" i="41"/>
  <c r="AE44" i="41"/>
  <c r="AF44" i="41"/>
  <c r="AG44" i="41"/>
  <c r="V44" i="41"/>
  <c r="W44" i="41"/>
  <c r="X44" i="41"/>
  <c r="Y44" i="41"/>
  <c r="Z44" i="41"/>
  <c r="AA44" i="41"/>
  <c r="Q44" i="41"/>
  <c r="R44" i="41"/>
  <c r="S44" i="41"/>
  <c r="T44" i="41"/>
  <c r="U44" i="41"/>
  <c r="U47" i="41"/>
  <c r="U42" i="41"/>
  <c r="AA45" i="41"/>
  <c r="AA47" i="41"/>
  <c r="AA42" i="41"/>
  <c r="AG45" i="41"/>
  <c r="AG47" i="41"/>
  <c r="AG42" i="41"/>
  <c r="AM45" i="41"/>
  <c r="AM47" i="41"/>
  <c r="AM42" i="41"/>
  <c r="AS45" i="41"/>
  <c r="AS47" i="41"/>
  <c r="AS42" i="41"/>
  <c r="AX45" i="41"/>
  <c r="AX47" i="41"/>
  <c r="AX43" i="60"/>
  <c r="AX42" i="41"/>
  <c r="AX42" i="60"/>
  <c r="AF73" i="41"/>
  <c r="AF77" i="41"/>
  <c r="AF79" i="41"/>
  <c r="AF80" i="41"/>
  <c r="AF86" i="41"/>
  <c r="AF90" i="41"/>
  <c r="AF92" i="41"/>
  <c r="AF93" i="41"/>
  <c r="AE57" i="56"/>
  <c r="AE58" i="56"/>
  <c r="AE59" i="56"/>
  <c r="AE66" i="56"/>
  <c r="AX32" i="60"/>
  <c r="AB5" i="56"/>
  <c r="AB14" i="56"/>
  <c r="AB27" i="56"/>
  <c r="AB29" i="56"/>
  <c r="AB30" i="56"/>
  <c r="AB31" i="56"/>
  <c r="AB39" i="56"/>
  <c r="AA8" i="56"/>
  <c r="AB17" i="56"/>
  <c r="AB41" i="56"/>
  <c r="AB42" i="56"/>
  <c r="AB43" i="56"/>
  <c r="AB44" i="56"/>
  <c r="AB45" i="56"/>
  <c r="AB63" i="56"/>
  <c r="AB47" i="56"/>
  <c r="AB48" i="56"/>
  <c r="AB49" i="56"/>
  <c r="AB50" i="56"/>
  <c r="AB51" i="56"/>
  <c r="AB64" i="56"/>
  <c r="AD15" i="57"/>
  <c r="AX40" i="60"/>
  <c r="AW32" i="60"/>
  <c r="AA5" i="56"/>
  <c r="AA14" i="56"/>
  <c r="AA27" i="56"/>
  <c r="AA29" i="56"/>
  <c r="AA30" i="56"/>
  <c r="AA31" i="56"/>
  <c r="AA39" i="56"/>
  <c r="Z8" i="56"/>
  <c r="AA17" i="56"/>
  <c r="AA41" i="56"/>
  <c r="AA42" i="56"/>
  <c r="AA43" i="56"/>
  <c r="AA47" i="56"/>
  <c r="AA48" i="56"/>
  <c r="AA49" i="56"/>
  <c r="AA44" i="56"/>
  <c r="AA50" i="56"/>
  <c r="AA51" i="56"/>
  <c r="AA64" i="56"/>
  <c r="AA45" i="56"/>
  <c r="AA63" i="56"/>
  <c r="AD57" i="56"/>
  <c r="AD58" i="56"/>
  <c r="AD59" i="56"/>
  <c r="AD66" i="56"/>
  <c r="AE73" i="41"/>
  <c r="AE77" i="41"/>
  <c r="AE79" i="41"/>
  <c r="AE80" i="41"/>
  <c r="AE86" i="41"/>
  <c r="AE90" i="41"/>
  <c r="AE92" i="41"/>
  <c r="AE93" i="41"/>
  <c r="AB53" i="56"/>
  <c r="AB54" i="56"/>
  <c r="AB55" i="56"/>
  <c r="AB65" i="56"/>
  <c r="AB33" i="56"/>
  <c r="AB34" i="56"/>
  <c r="AB35" i="56"/>
  <c r="AB36" i="56"/>
  <c r="AB37" i="56"/>
  <c r="AB62" i="56"/>
  <c r="AV32" i="60"/>
  <c r="AW40" i="60"/>
  <c r="AA53" i="56"/>
  <c r="AA54" i="56"/>
  <c r="AA55" i="56"/>
  <c r="AA65" i="56"/>
  <c r="AA33" i="56"/>
  <c r="AA34" i="56"/>
  <c r="AA35" i="56"/>
  <c r="AA36" i="56"/>
  <c r="AA37" i="56"/>
  <c r="AA62" i="56"/>
  <c r="AC15" i="57"/>
  <c r="AU32" i="60"/>
  <c r="AS42" i="60"/>
  <c r="AV40" i="60"/>
  <c r="AC57" i="56"/>
  <c r="AC58" i="56"/>
  <c r="AC59" i="56"/>
  <c r="AC66" i="56"/>
  <c r="AD73" i="41"/>
  <c r="AD77" i="41"/>
  <c r="AD79" i="41"/>
  <c r="AD80" i="41"/>
  <c r="AD86" i="41"/>
  <c r="AD90" i="41"/>
  <c r="AD92" i="41"/>
  <c r="AD93" i="41"/>
  <c r="AB15" i="57"/>
  <c r="AS43" i="60"/>
  <c r="AT32" i="60"/>
  <c r="AU40" i="60"/>
  <c r="Z5" i="56"/>
  <c r="Z14" i="56"/>
  <c r="Z27" i="56"/>
  <c r="Z29" i="56"/>
  <c r="Z30" i="56"/>
  <c r="Z31" i="56"/>
  <c r="Z39" i="56"/>
  <c r="Y8" i="56"/>
  <c r="Z17" i="56"/>
  <c r="Z41" i="56"/>
  <c r="Z42" i="56"/>
  <c r="Z43" i="56"/>
  <c r="Z47" i="56"/>
  <c r="Z48" i="56"/>
  <c r="Z49" i="56"/>
  <c r="Z44" i="56"/>
  <c r="Z50" i="56"/>
  <c r="Z51" i="56"/>
  <c r="Z64" i="56"/>
  <c r="Z45" i="56"/>
  <c r="Z63" i="56"/>
  <c r="AT40" i="60"/>
  <c r="AS32" i="60"/>
  <c r="AA15" i="57"/>
  <c r="AB57" i="56"/>
  <c r="AB58" i="56"/>
  <c r="AB59" i="56"/>
  <c r="AB66" i="56"/>
  <c r="Y5" i="56"/>
  <c r="Y14" i="56"/>
  <c r="Y27" i="56"/>
  <c r="Y29" i="56"/>
  <c r="Y30" i="56"/>
  <c r="Y31" i="56"/>
  <c r="Y39" i="56"/>
  <c r="X8" i="56"/>
  <c r="Y17" i="56"/>
  <c r="Y41" i="56"/>
  <c r="Y42" i="56"/>
  <c r="Y43" i="56"/>
  <c r="Y44" i="56"/>
  <c r="Y45" i="56"/>
  <c r="Y63" i="56"/>
  <c r="Y47" i="56"/>
  <c r="Y48" i="56"/>
  <c r="Y49" i="56"/>
  <c r="Y50" i="56"/>
  <c r="Y51" i="56"/>
  <c r="Y64" i="56"/>
  <c r="Z53" i="56"/>
  <c r="Z54" i="56"/>
  <c r="Z55" i="56"/>
  <c r="Z65" i="56"/>
  <c r="Z33" i="56"/>
  <c r="Z34" i="56"/>
  <c r="Z35" i="56"/>
  <c r="Z36" i="56"/>
  <c r="Z37" i="56"/>
  <c r="Z62" i="56"/>
  <c r="AC73" i="41"/>
  <c r="AC77" i="41"/>
  <c r="AC79" i="41"/>
  <c r="AC80" i="41"/>
  <c r="AC86" i="41"/>
  <c r="AC90" i="41"/>
  <c r="AC92" i="41"/>
  <c r="AC93" i="41"/>
  <c r="AS40" i="60"/>
  <c r="AR32" i="60"/>
  <c r="Y33" i="56"/>
  <c r="Y34" i="56"/>
  <c r="Y35" i="56"/>
  <c r="Y36" i="56"/>
  <c r="Y37" i="56"/>
  <c r="Y62" i="56"/>
  <c r="Y53" i="56"/>
  <c r="Y54" i="56"/>
  <c r="Y55" i="56"/>
  <c r="Y65" i="56"/>
  <c r="AR40" i="60"/>
  <c r="AQ32" i="60"/>
  <c r="Z15" i="57"/>
  <c r="AB73" i="41"/>
  <c r="AB77" i="41"/>
  <c r="AB79" i="41"/>
  <c r="AB80" i="41"/>
  <c r="AB86" i="41"/>
  <c r="AB90" i="41"/>
  <c r="AB92" i="41"/>
  <c r="AB93" i="41"/>
  <c r="AA57" i="56"/>
  <c r="AA58" i="56"/>
  <c r="AA59" i="56"/>
  <c r="AA66" i="56"/>
  <c r="X5" i="56"/>
  <c r="X14" i="56"/>
  <c r="X27" i="56"/>
  <c r="X29" i="56"/>
  <c r="X30" i="56"/>
  <c r="X31" i="56"/>
  <c r="X39" i="56"/>
  <c r="W8" i="56"/>
  <c r="X17" i="56"/>
  <c r="X41" i="56"/>
  <c r="X42" i="56"/>
  <c r="X43" i="56"/>
  <c r="X44" i="56"/>
  <c r="X45" i="56"/>
  <c r="X63" i="56"/>
  <c r="X47" i="56"/>
  <c r="X48" i="56"/>
  <c r="X49" i="56"/>
  <c r="X50" i="56"/>
  <c r="X51" i="56"/>
  <c r="X64" i="56"/>
  <c r="AP32" i="60"/>
  <c r="AQ40" i="60"/>
  <c r="X33" i="56"/>
  <c r="X34" i="56"/>
  <c r="X35" i="56"/>
  <c r="X36" i="56"/>
  <c r="X37" i="56"/>
  <c r="X62" i="56"/>
  <c r="X53" i="56"/>
  <c r="X54" i="56"/>
  <c r="X55" i="56"/>
  <c r="X65" i="56"/>
  <c r="AM42" i="60"/>
  <c r="AO32" i="60"/>
  <c r="AP40" i="60"/>
  <c r="AA73" i="41"/>
  <c r="AA77" i="41"/>
  <c r="AA79" i="41"/>
  <c r="AA80" i="41"/>
  <c r="AA86" i="41"/>
  <c r="AA90" i="41"/>
  <c r="AA92" i="41"/>
  <c r="AA93" i="41"/>
  <c r="Y15" i="57"/>
  <c r="Z57" i="56"/>
  <c r="Z58" i="56"/>
  <c r="Z59" i="56"/>
  <c r="Z66" i="56"/>
  <c r="AN32" i="60"/>
  <c r="AO40" i="60"/>
  <c r="AM43" i="60"/>
  <c r="W5" i="56"/>
  <c r="W14" i="56"/>
  <c r="W27" i="56"/>
  <c r="W29" i="56"/>
  <c r="W30" i="56"/>
  <c r="W31" i="56"/>
  <c r="W39" i="56"/>
  <c r="V8" i="56"/>
  <c r="W17" i="56"/>
  <c r="W41" i="56"/>
  <c r="W42" i="56"/>
  <c r="W43" i="56"/>
  <c r="W47" i="56"/>
  <c r="W48" i="56"/>
  <c r="W49" i="56"/>
  <c r="W44" i="56"/>
  <c r="W50" i="56"/>
  <c r="W51" i="56"/>
  <c r="W64" i="56"/>
  <c r="W45" i="56"/>
  <c r="W63" i="56"/>
  <c r="AN40" i="60"/>
  <c r="AM32" i="60"/>
  <c r="W33" i="56"/>
  <c r="W34" i="56"/>
  <c r="W35" i="56"/>
  <c r="W36" i="56"/>
  <c r="W37" i="56"/>
  <c r="W62" i="56"/>
  <c r="W53" i="56"/>
  <c r="W54" i="56"/>
  <c r="W55" i="56"/>
  <c r="W65" i="56"/>
  <c r="Y57" i="56"/>
  <c r="Y58" i="56"/>
  <c r="Y59" i="56"/>
  <c r="Y66" i="56"/>
  <c r="X15" i="57"/>
  <c r="Z73" i="41"/>
  <c r="Z77" i="41"/>
  <c r="Z79" i="41"/>
  <c r="Z80" i="41"/>
  <c r="Z86" i="41"/>
  <c r="Z90" i="41"/>
  <c r="Z92" i="41"/>
  <c r="Z93" i="41"/>
  <c r="V5" i="56"/>
  <c r="V14" i="56"/>
  <c r="V27" i="56"/>
  <c r="V29" i="56"/>
  <c r="V30" i="56"/>
  <c r="V31" i="56"/>
  <c r="V39" i="56"/>
  <c r="U8" i="56"/>
  <c r="V17" i="56"/>
  <c r="V41" i="56"/>
  <c r="V42" i="56"/>
  <c r="V43" i="56"/>
  <c r="V47" i="56"/>
  <c r="V48" i="56"/>
  <c r="V49" i="56"/>
  <c r="V44" i="56"/>
  <c r="V50" i="56"/>
  <c r="V51" i="56"/>
  <c r="V64" i="56"/>
  <c r="V45" i="56"/>
  <c r="V63" i="56"/>
  <c r="AM40" i="60"/>
  <c r="AL32" i="60"/>
  <c r="V33" i="56"/>
  <c r="V34" i="56"/>
  <c r="V35" i="56"/>
  <c r="V36" i="56"/>
  <c r="V37" i="56"/>
  <c r="V62" i="56"/>
  <c r="V53" i="56"/>
  <c r="V54" i="56"/>
  <c r="V55" i="56"/>
  <c r="V65" i="56"/>
  <c r="AL40" i="60"/>
  <c r="AK32" i="60"/>
  <c r="X57" i="56"/>
  <c r="X58" i="56"/>
  <c r="X59" i="56"/>
  <c r="X66" i="56"/>
  <c r="W15" i="57"/>
  <c r="U5" i="56"/>
  <c r="U14" i="56"/>
  <c r="U27" i="56"/>
  <c r="U29" i="56"/>
  <c r="U30" i="56"/>
  <c r="U31" i="56"/>
  <c r="U39" i="56"/>
  <c r="T8" i="56"/>
  <c r="U17" i="56"/>
  <c r="U41" i="56"/>
  <c r="U42" i="56"/>
  <c r="U43" i="56"/>
  <c r="U44" i="56"/>
  <c r="U45" i="56"/>
  <c r="U63" i="56"/>
  <c r="U47" i="56"/>
  <c r="U48" i="56"/>
  <c r="U49" i="56"/>
  <c r="U50" i="56"/>
  <c r="U51" i="56"/>
  <c r="U64" i="56"/>
  <c r="Y73" i="41"/>
  <c r="Y77" i="41"/>
  <c r="Y79" i="41"/>
  <c r="Y80" i="41"/>
  <c r="Y86" i="41"/>
  <c r="Y90" i="41"/>
  <c r="Y92" i="41"/>
  <c r="Y93" i="41"/>
  <c r="AJ32" i="60"/>
  <c r="AK40" i="60"/>
  <c r="U53" i="56"/>
  <c r="U54" i="56"/>
  <c r="U55" i="56"/>
  <c r="U65" i="56"/>
  <c r="U33" i="56"/>
  <c r="U34" i="56"/>
  <c r="U35" i="56"/>
  <c r="U36" i="56"/>
  <c r="U37" i="56"/>
  <c r="U62" i="56"/>
  <c r="AJ40" i="60"/>
  <c r="W57" i="56"/>
  <c r="W58" i="56"/>
  <c r="W59" i="56"/>
  <c r="W66" i="56"/>
  <c r="T5" i="56"/>
  <c r="T14" i="56"/>
  <c r="T27" i="56"/>
  <c r="T29" i="56"/>
  <c r="T30" i="56"/>
  <c r="T31" i="56"/>
  <c r="T39" i="56"/>
  <c r="S8" i="56"/>
  <c r="T17" i="56"/>
  <c r="T41" i="56"/>
  <c r="T42" i="56"/>
  <c r="T43" i="56"/>
  <c r="T44" i="56"/>
  <c r="T45" i="56"/>
  <c r="T63" i="56"/>
  <c r="T47" i="56"/>
  <c r="T48" i="56"/>
  <c r="T49" i="56"/>
  <c r="T50" i="56"/>
  <c r="T51" i="56"/>
  <c r="T64" i="56"/>
  <c r="X73" i="41"/>
  <c r="X77" i="41"/>
  <c r="X79" i="41"/>
  <c r="X80" i="41"/>
  <c r="X86" i="41"/>
  <c r="X90" i="41"/>
  <c r="X92" i="41"/>
  <c r="X93" i="41"/>
  <c r="V15" i="57"/>
  <c r="AH32" i="60"/>
  <c r="AG42" i="60"/>
  <c r="T33" i="56"/>
  <c r="T34" i="56"/>
  <c r="T35" i="56"/>
  <c r="T36" i="56"/>
  <c r="T37" i="56"/>
  <c r="T62" i="56"/>
  <c r="T53" i="56"/>
  <c r="T54" i="56"/>
  <c r="T55" i="56"/>
  <c r="T65" i="56"/>
  <c r="U15" i="57"/>
  <c r="AI32" i="60"/>
  <c r="AH40" i="60"/>
  <c r="W73" i="41"/>
  <c r="W77" i="41"/>
  <c r="W79" i="41"/>
  <c r="W80" i="41"/>
  <c r="W86" i="41"/>
  <c r="W90" i="41"/>
  <c r="W92" i="41"/>
  <c r="W93" i="41"/>
  <c r="S5" i="56"/>
  <c r="S14" i="56"/>
  <c r="S27" i="56"/>
  <c r="S29" i="56"/>
  <c r="S30" i="56"/>
  <c r="S31" i="56"/>
  <c r="S39" i="56"/>
  <c r="R8" i="56"/>
  <c r="S17" i="56"/>
  <c r="S41" i="56"/>
  <c r="S42" i="56"/>
  <c r="S43" i="56"/>
  <c r="S44" i="56"/>
  <c r="S45" i="56"/>
  <c r="S63" i="56"/>
  <c r="S47" i="56"/>
  <c r="S48" i="56"/>
  <c r="S49" i="56"/>
  <c r="S50" i="56"/>
  <c r="S51" i="56"/>
  <c r="S64" i="56"/>
  <c r="AI40" i="60"/>
  <c r="AG43" i="60"/>
  <c r="AG32" i="60"/>
  <c r="S33" i="56"/>
  <c r="S34" i="56"/>
  <c r="S35" i="56"/>
  <c r="S36" i="56"/>
  <c r="S37" i="56"/>
  <c r="S62" i="56"/>
  <c r="S53" i="56"/>
  <c r="S54" i="56"/>
  <c r="S55" i="56"/>
  <c r="S65" i="56"/>
  <c r="U57" i="56"/>
  <c r="U58" i="56"/>
  <c r="U59" i="56"/>
  <c r="U66" i="56"/>
  <c r="V57" i="56"/>
  <c r="V58" i="56"/>
  <c r="V59" i="56"/>
  <c r="V66" i="56"/>
  <c r="AE32" i="60"/>
  <c r="V73" i="41"/>
  <c r="V77" i="41"/>
  <c r="V79" i="41"/>
  <c r="V80" i="41"/>
  <c r="V86" i="41"/>
  <c r="V90" i="41"/>
  <c r="V92" i="41"/>
  <c r="V93" i="41"/>
  <c r="T15" i="57"/>
  <c r="R5" i="56"/>
  <c r="R14" i="56"/>
  <c r="R27" i="56"/>
  <c r="R29" i="56"/>
  <c r="R30" i="56"/>
  <c r="R31" i="56"/>
  <c r="R39" i="56"/>
  <c r="Q8" i="56"/>
  <c r="R17" i="56"/>
  <c r="R41" i="56"/>
  <c r="R42" i="56"/>
  <c r="R43" i="56"/>
  <c r="R44" i="56"/>
  <c r="R45" i="56"/>
  <c r="R63" i="56"/>
  <c r="R47" i="56"/>
  <c r="R48" i="56"/>
  <c r="R49" i="56"/>
  <c r="R50" i="56"/>
  <c r="R51" i="56"/>
  <c r="R64" i="56"/>
  <c r="AF32" i="60"/>
  <c r="AG40" i="60"/>
  <c r="AE40" i="60"/>
  <c r="S15" i="57"/>
  <c r="R33" i="56"/>
  <c r="R34" i="56"/>
  <c r="R35" i="56"/>
  <c r="R36" i="56"/>
  <c r="R37" i="56"/>
  <c r="R62" i="56"/>
  <c r="R53" i="56"/>
  <c r="R54" i="56"/>
  <c r="R55" i="56"/>
  <c r="R65" i="56"/>
  <c r="T57" i="56"/>
  <c r="T58" i="56"/>
  <c r="T59" i="56"/>
  <c r="T66" i="56"/>
  <c r="AF40" i="60"/>
  <c r="AA42" i="60"/>
  <c r="AC32" i="60"/>
  <c r="Q5" i="56"/>
  <c r="Q14" i="56"/>
  <c r="Q27" i="56"/>
  <c r="Q29" i="56"/>
  <c r="Q30" i="56"/>
  <c r="Q31" i="56"/>
  <c r="Q39" i="56"/>
  <c r="Q17" i="56"/>
  <c r="Q41" i="56"/>
  <c r="Q42" i="56"/>
  <c r="Q43" i="56"/>
  <c r="Q47" i="56"/>
  <c r="Q49" i="56"/>
  <c r="Q44" i="56"/>
  <c r="Q50" i="56"/>
  <c r="Q51" i="56"/>
  <c r="Q64" i="56"/>
  <c r="Q45" i="56"/>
  <c r="Q63" i="56"/>
  <c r="U69" i="41"/>
  <c r="U70" i="41"/>
  <c r="U73" i="41"/>
  <c r="U77" i="41"/>
  <c r="U79" i="41"/>
  <c r="U80" i="41"/>
  <c r="U86" i="41"/>
  <c r="U90" i="41"/>
  <c r="U92" i="41"/>
  <c r="U93" i="41"/>
  <c r="AD32" i="60"/>
  <c r="AD40" i="60"/>
  <c r="AB32" i="60"/>
  <c r="AC40" i="60"/>
  <c r="AA43" i="60"/>
  <c r="R15" i="57"/>
  <c r="S57" i="56"/>
  <c r="S58" i="56"/>
  <c r="S59" i="56"/>
  <c r="S66" i="56"/>
  <c r="Q53" i="56"/>
  <c r="Q54" i="56"/>
  <c r="Q55" i="56"/>
  <c r="Q65" i="56"/>
  <c r="Q33" i="56"/>
  <c r="Q34" i="56"/>
  <c r="Q35" i="56"/>
  <c r="Q36" i="56"/>
  <c r="Q37" i="56"/>
  <c r="Q62" i="56"/>
  <c r="AA32" i="60"/>
  <c r="AB40" i="60"/>
  <c r="T73" i="41"/>
  <c r="T77" i="41"/>
  <c r="T79" i="41"/>
  <c r="T80" i="41"/>
  <c r="T86" i="41"/>
  <c r="T90" i="41"/>
  <c r="T92" i="41"/>
  <c r="T93" i="41"/>
  <c r="T69" i="41"/>
  <c r="T70" i="41"/>
  <c r="AA40" i="60"/>
  <c r="R57" i="56"/>
  <c r="R58" i="56"/>
  <c r="R59" i="56"/>
  <c r="R66" i="56"/>
  <c r="Q15" i="57"/>
  <c r="Z40" i="60"/>
  <c r="Z32" i="60"/>
  <c r="S69" i="41"/>
  <c r="S70" i="41"/>
  <c r="S73" i="41"/>
  <c r="S77" i="41"/>
  <c r="S79" i="41"/>
  <c r="S80" i="41"/>
  <c r="S86" i="41"/>
  <c r="S90" i="41"/>
  <c r="S92" i="41"/>
  <c r="S93" i="41"/>
  <c r="X32" i="60"/>
  <c r="Q57" i="56"/>
  <c r="Q58" i="56"/>
  <c r="Q59" i="56"/>
  <c r="Q66" i="56"/>
  <c r="U42" i="60"/>
  <c r="X40" i="60"/>
  <c r="Y40" i="60"/>
  <c r="Y32" i="60"/>
  <c r="R73" i="41"/>
  <c r="R77" i="41"/>
  <c r="R79" i="41"/>
  <c r="R80" i="41"/>
  <c r="R86" i="41"/>
  <c r="R90" i="41"/>
  <c r="R92" i="41"/>
  <c r="R93" i="41"/>
  <c r="R69" i="41"/>
  <c r="R70" i="41"/>
  <c r="U43" i="60"/>
  <c r="W40" i="60"/>
  <c r="W32" i="60"/>
  <c r="U32" i="60"/>
  <c r="V32" i="60"/>
  <c r="Q69" i="41"/>
  <c r="Q70" i="41"/>
  <c r="Q73" i="41"/>
  <c r="Q77" i="41"/>
  <c r="Q79" i="41"/>
  <c r="Q80" i="41"/>
  <c r="Q86" i="41"/>
  <c r="Q90" i="41"/>
  <c r="Q92" i="41"/>
  <c r="Q93" i="41"/>
  <c r="T32" i="60"/>
  <c r="U40" i="60"/>
  <c r="V40" i="60"/>
  <c r="S32" i="60"/>
  <c r="T40" i="60"/>
  <c r="R32" i="60"/>
  <c r="S40" i="60"/>
  <c r="R40" i="60"/>
  <c r="Q40" i="60"/>
  <c r="Q32" i="60"/>
  <c r="Q34" i="41"/>
  <c r="R34" i="41"/>
  <c r="S34" i="41"/>
  <c r="T34" i="41"/>
  <c r="U34" i="41"/>
  <c r="V34" i="41"/>
  <c r="W34" i="41"/>
  <c r="X34" i="41"/>
  <c r="Y34" i="41"/>
  <c r="Z34" i="41"/>
  <c r="AA34" i="41"/>
  <c r="AB34" i="41"/>
  <c r="AC34" i="41"/>
  <c r="AD34" i="41"/>
  <c r="AE34" i="41"/>
  <c r="AF34" i="41"/>
  <c r="AG34" i="41"/>
  <c r="AH34" i="41"/>
  <c r="AI34" i="41"/>
  <c r="AJ34" i="41"/>
  <c r="AK34" i="41"/>
  <c r="AL34" i="41"/>
  <c r="AM34" i="41"/>
  <c r="AN34" i="41"/>
  <c r="AO34" i="41"/>
  <c r="AP34" i="41"/>
  <c r="AQ34" i="41"/>
  <c r="AR34" i="41"/>
  <c r="AS34" i="41"/>
  <c r="AT34" i="41"/>
  <c r="AU34" i="41"/>
  <c r="AV34" i="41"/>
  <c r="AW34" i="41"/>
  <c r="AX34" i="41"/>
  <c r="O34" i="41"/>
  <c r="O40" i="41"/>
</calcChain>
</file>

<file path=xl/sharedStrings.xml><?xml version="1.0" encoding="utf-8"?>
<sst xmlns="http://schemas.openxmlformats.org/spreadsheetml/2006/main" count="496" uniqueCount="304">
  <si>
    <t>TRV</t>
  </si>
  <si>
    <t>DAV</t>
  </si>
  <si>
    <t>PA</t>
  </si>
  <si>
    <t>Capex</t>
  </si>
  <si>
    <t>Cashflows</t>
  </si>
  <si>
    <t>Closing DAV</t>
  </si>
  <si>
    <t>Real Return pa</t>
  </si>
  <si>
    <t>Discount Factor (Yr End)</t>
  </si>
  <si>
    <t>Opex</t>
  </si>
  <si>
    <t>Allowed Revenue</t>
  </si>
  <si>
    <t>Discounted Cashflow</t>
  </si>
  <si>
    <t>Total Regulatory Value (TRV)</t>
  </si>
  <si>
    <t>Adjusted Cashflows</t>
  </si>
  <si>
    <t>Closing TRV (Incl Return)</t>
  </si>
  <si>
    <t>Calculated PA</t>
  </si>
  <si>
    <t>Volumes (therms '000)</t>
  </si>
  <si>
    <t>£/therm</t>
  </si>
  <si>
    <t>Opening DAV (Incl Rolling Capex Incentive)</t>
  </si>
  <si>
    <t>Volumes (Therms)</t>
  </si>
  <si>
    <t>P1</t>
  </si>
  <si>
    <t>P2</t>
  </si>
  <si>
    <t>Contract</t>
  </si>
  <si>
    <t>Core asset depreciation</t>
  </si>
  <si>
    <t>PMICR</t>
  </si>
  <si>
    <t>Tax</t>
  </si>
  <si>
    <t>Interest</t>
  </si>
  <si>
    <t>Losses</t>
  </si>
  <si>
    <t>Debt</t>
  </si>
  <si>
    <t>Average debt</t>
  </si>
  <si>
    <t>Average TRV</t>
  </si>
  <si>
    <t>Opening:</t>
  </si>
  <si>
    <t>Cshflow:</t>
  </si>
  <si>
    <t>Return on in year cashflow:</t>
  </si>
  <si>
    <t>Return on in year opening:</t>
  </si>
  <si>
    <t>Closing:</t>
  </si>
  <si>
    <t>Cashflow</t>
  </si>
  <si>
    <t>Opening TRV incl. return</t>
  </si>
  <si>
    <t xml:space="preserve">DAV </t>
  </si>
  <si>
    <t xml:space="preserve">PA </t>
  </si>
  <si>
    <t>Domestic/Very Small IC</t>
  </si>
  <si>
    <t>V Dom/Very Small IC Tariff (&lt;2,500 tpa) (P1)</t>
  </si>
  <si>
    <t>V Small/Med Tariff IC (2,500 - 25k tpa) (P2)</t>
  </si>
  <si>
    <t>Small/Medium IC</t>
  </si>
  <si>
    <t>V Large Tariff (25k tpa - 75k tpa) (P3)</t>
  </si>
  <si>
    <t>V Contract IC (&gt;75k tpa) (P4)</t>
  </si>
  <si>
    <t>P Dom/Very Small IC Tariff (&lt;2,500 tpa) (P1)</t>
  </si>
  <si>
    <t>P Small/Med Tariff IC (2,500 - 25k tpa) (P2)</t>
  </si>
  <si>
    <t>P Large Tariff (25k tpa - 75k tpa) (P3)</t>
  </si>
  <si>
    <t>P Contract IC (&gt;75k tpa) (P4)</t>
  </si>
  <si>
    <t xml:space="preserve">Large IC </t>
  </si>
  <si>
    <t>P3</t>
  </si>
  <si>
    <t>P4</t>
  </si>
  <si>
    <t>Real Return</t>
  </si>
  <si>
    <t>Year</t>
  </si>
  <si>
    <t>Opening DAV/TRV (2023)</t>
  </si>
  <si>
    <t xml:space="preserve">Rolling </t>
  </si>
  <si>
    <t>Opening DAV (excl Rolling Capex Incentive)</t>
  </si>
  <si>
    <t>Total Volume</t>
  </si>
  <si>
    <t>Profile adjustment movement</t>
  </si>
  <si>
    <t>Financial Year Corporation Tax Rate:</t>
  </si>
  <si>
    <t>Calendar Year Corporation Tax Rate:</t>
  </si>
  <si>
    <t>Revenue:</t>
  </si>
  <si>
    <t>Less opex:</t>
  </si>
  <si>
    <t>Less interest:</t>
  </si>
  <si>
    <t>Less capital allowances:</t>
  </si>
  <si>
    <t>Profits attributable to corporation tax:</t>
  </si>
  <si>
    <t>Total For Capital Allowances</t>
  </si>
  <si>
    <t>Capital Allowances Pro-Rata Percentages</t>
  </si>
  <si>
    <t>Plant &amp; Machinery (inc ECA) 18%</t>
  </si>
  <si>
    <t>Long Life Assets - Plant &amp; Machinery 6%</t>
  </si>
  <si>
    <t>Structures &amp; Buildings Allowance 2%</t>
  </si>
  <si>
    <t>Assets not qualifying for capital allowances or revenue deductions</t>
  </si>
  <si>
    <t>GENERAL POOL</t>
  </si>
  <si>
    <t>General Pool Brought Forward</t>
  </si>
  <si>
    <t>Total</t>
  </si>
  <si>
    <t>Capital Allowances at 18%</t>
  </si>
  <si>
    <t>General Pool Closing Balance</t>
  </si>
  <si>
    <t>SUPER DEDUCTION POOL</t>
  </si>
  <si>
    <t>Additions</t>
  </si>
  <si>
    <t>Capital Allowances at 130%</t>
  </si>
  <si>
    <t>LONG LIFE ASSET POOL</t>
  </si>
  <si>
    <t>Long Life Pool Brought Forward</t>
  </si>
  <si>
    <t>Capital Allowances at 6%</t>
  </si>
  <si>
    <t>LLA Closing Balance</t>
  </si>
  <si>
    <t>Total Allowances</t>
  </si>
  <si>
    <t>Losses brought forward</t>
  </si>
  <si>
    <t>Losses used in the period</t>
  </si>
  <si>
    <t>Losses carried forward</t>
  </si>
  <si>
    <t>Adjusted profit</t>
  </si>
  <si>
    <t>Revenue</t>
  </si>
  <si>
    <t>Funds from operations (FFO)</t>
  </si>
  <si>
    <t>FFO</t>
  </si>
  <si>
    <t>FFO Excluding Interest</t>
  </si>
  <si>
    <t>FFO Interest Cover</t>
  </si>
  <si>
    <t>Post Maintenance FFO</t>
  </si>
  <si>
    <t>Net Debt</t>
  </si>
  <si>
    <t>FFO / Net Debt</t>
  </si>
  <si>
    <t>RCV</t>
  </si>
  <si>
    <t>Gearing</t>
  </si>
  <si>
    <t>Financeability Summary</t>
  </si>
  <si>
    <t>Operating  costs</t>
  </si>
  <si>
    <t>General</t>
  </si>
  <si>
    <t>Long life</t>
  </si>
  <si>
    <t>Tax Assumptions</t>
  </si>
  <si>
    <t>General Pool %</t>
  </si>
  <si>
    <t>Super Deduction Pool %</t>
  </si>
  <si>
    <t xml:space="preserve">Assets Qualifying for 100% FYA </t>
  </si>
  <si>
    <t>Long Life Pool %</t>
  </si>
  <si>
    <t>SR Pool %</t>
  </si>
  <si>
    <t>SBA Pool Opening Balance</t>
  </si>
  <si>
    <t>Structures &amp; Buildings %</t>
  </si>
  <si>
    <t>Discounted DAV2046</t>
  </si>
  <si>
    <t>Assets Qualifying for 100% AIA</t>
  </si>
  <si>
    <t>Annual Investment Allowance</t>
  </si>
  <si>
    <t>Special Rate Pool</t>
  </si>
  <si>
    <t>Contributions</t>
  </si>
  <si>
    <t>Remaining balance for pools</t>
  </si>
  <si>
    <t>Capital Allowances at 50%</t>
  </si>
  <si>
    <t>Addback remaining balance from SR Pool</t>
  </si>
  <si>
    <t>Super Deduction Pool</t>
  </si>
  <si>
    <t>SR Pool</t>
  </si>
  <si>
    <t>TOTAL ALLOWANCES</t>
  </si>
  <si>
    <t>Total Capex</t>
  </si>
  <si>
    <t>Capex 40 Year</t>
  </si>
  <si>
    <t>Capex 15 Year</t>
  </si>
  <si>
    <t>Capex 5 Year</t>
  </si>
  <si>
    <t>Capex 35 Year - Services</t>
  </si>
  <si>
    <t>Capex 40 Year - TMA</t>
  </si>
  <si>
    <t>Annual Depreciation Capex 40 Year</t>
  </si>
  <si>
    <t>Annual Depreciation Capex 15 Year</t>
  </si>
  <si>
    <t>Annual Depreciation Capex 5 Year</t>
  </si>
  <si>
    <t>Annual Depreciation Capex 35 Year - Services</t>
  </si>
  <si>
    <t>Annual Depreciation Capex 40 Year - TMA</t>
  </si>
  <si>
    <t>Depreciation Capex 40 Year</t>
  </si>
  <si>
    <t>Depreciation Capex 15 Year</t>
  </si>
  <si>
    <t>Depreciation Capex 5 Year</t>
  </si>
  <si>
    <t>Depreciation Capex 35 Year - Services</t>
  </si>
  <si>
    <t>Depreciation Capex 40 Year - TMA</t>
  </si>
  <si>
    <t>Depreciation Opening DAV</t>
  </si>
  <si>
    <t>Opening DAV</t>
  </si>
  <si>
    <t>GD17 UM Adjusted - 2014 Prices</t>
  </si>
  <si>
    <t>m</t>
  </si>
  <si>
    <t>n</t>
  </si>
  <si>
    <t>q</t>
  </si>
  <si>
    <t>RPI</t>
  </si>
  <si>
    <t>Designated Parameters</t>
  </si>
  <si>
    <t>Determined Values</t>
  </si>
  <si>
    <t>i = 1</t>
  </si>
  <si>
    <t>i = 2</t>
  </si>
  <si>
    <t>i = 3</t>
  </si>
  <si>
    <t>i = 4</t>
  </si>
  <si>
    <t>t =</t>
  </si>
  <si>
    <t>Assumed Geaing</t>
  </si>
  <si>
    <t>Nominal Cost of Debt</t>
  </si>
  <si>
    <t>Contributions (Capital) (Based on total Figure)</t>
  </si>
  <si>
    <r>
      <t>Additions (Based on Net Figure</t>
    </r>
    <r>
      <rPr>
        <sz val="10"/>
        <rFont val="Arial Narrow"/>
        <family val="2"/>
      </rPr>
      <t>)</t>
    </r>
  </si>
  <si>
    <t>Additional TRV and PA calculations on an annual basis</t>
  </si>
  <si>
    <t>GD23</t>
  </si>
  <si>
    <t>GDN</t>
  </si>
  <si>
    <t>Price Control</t>
  </si>
  <si>
    <t>Determination</t>
  </si>
  <si>
    <t xml:space="preserve">Gearing </t>
  </si>
  <si>
    <t>Nominal interest rate</t>
  </si>
  <si>
    <t>Firm Contract</t>
  </si>
  <si>
    <t>Interruptible Contract</t>
  </si>
  <si>
    <t>P5</t>
  </si>
  <si>
    <t>P6</t>
  </si>
  <si>
    <t>Super Deduction Pool Allocation %</t>
  </si>
  <si>
    <t>General Pool Allocation %</t>
  </si>
  <si>
    <t>Special Rate Pool Allocation %</t>
  </si>
  <si>
    <t>Non Qualifying CA Allocation</t>
  </si>
  <si>
    <t>GENERAL POOL ALLOCATIONS FOR SPECIALS</t>
  </si>
  <si>
    <t>Allocate to super deduction pool</t>
  </si>
  <si>
    <t>Allocate remaninder to general pool</t>
  </si>
  <si>
    <t>Special Rate Pool FYA % Allocation</t>
  </si>
  <si>
    <t>SPECIAL RATE POOL ALLOCATIONS FOR SPECIALS</t>
  </si>
  <si>
    <t>Allocate to additional 50% SR pool</t>
  </si>
  <si>
    <t>Allocate remaninder direct to special rate pool</t>
  </si>
  <si>
    <t xml:space="preserve">Super User I&amp;C </t>
  </si>
  <si>
    <t>P7</t>
  </si>
  <si>
    <t>General Pool Opening Balance (5% of opening)</t>
  </si>
  <si>
    <t>P Firm Contract (P5)</t>
  </si>
  <si>
    <t>P Interruptible Contract (P6)</t>
  </si>
  <si>
    <t>P Super User Contract (P7)</t>
  </si>
  <si>
    <t>Discount Factor (Mid Year)</t>
  </si>
  <si>
    <t>Tax Payable (Hardcoded)</t>
  </si>
  <si>
    <t>SBA Pool Allocation %</t>
  </si>
  <si>
    <t>Additions Qualifying</t>
  </si>
  <si>
    <t>Additions Total</t>
  </si>
  <si>
    <t>Tax Losses B/F (Nominal)</t>
  </si>
  <si>
    <t>First 5m allowable loss</t>
  </si>
  <si>
    <t>50% Profits exceeding 5m available for loss</t>
  </si>
  <si>
    <t>Total Profits available for loss relief</t>
  </si>
  <si>
    <t>Losses unused in the period</t>
  </si>
  <si>
    <t>SGN</t>
  </si>
  <si>
    <t>Long Life Pool (95% Opening Balance)</t>
  </si>
  <si>
    <t>Actual Depreciation</t>
  </si>
  <si>
    <t>Determined Depreciation</t>
  </si>
  <si>
    <t>Totex</t>
  </si>
  <si>
    <t>Totex to TRV</t>
  </si>
  <si>
    <t>GD17 FD - 2014 Prices</t>
  </si>
  <si>
    <t>GD17 UM Adjustments - 2014 Prices</t>
  </si>
  <si>
    <t>GD17 UM Adjusted  - 2020 Prices</t>
  </si>
  <si>
    <t>Depreciation Rates</t>
  </si>
  <si>
    <t>Solved</t>
  </si>
  <si>
    <t>Tariff allocation relative to P1</t>
  </si>
  <si>
    <t>UM Opex incl RoR</t>
  </si>
  <si>
    <t>Capex RoR</t>
  </si>
  <si>
    <t>Dav Pi</t>
  </si>
  <si>
    <t>GD17 FD</t>
  </si>
  <si>
    <t>GD17 UM</t>
  </si>
  <si>
    <t>Inflation factor</t>
  </si>
  <si>
    <t>Tax in 2020 prices for Pi</t>
  </si>
  <si>
    <t>TRV indexation</t>
  </si>
  <si>
    <t>Nominal Post Maintenance FFO</t>
  </si>
  <si>
    <t>Nominal PMICR</t>
  </si>
  <si>
    <t>Opening DAV anf TRV</t>
  </si>
  <si>
    <t>Inflation Assumptions</t>
  </si>
  <si>
    <t>Historical Index</t>
  </si>
  <si>
    <t>RPI (Year Average)</t>
  </si>
  <si>
    <t>RPI (Year End)</t>
  </si>
  <si>
    <t>2020 RPI</t>
  </si>
  <si>
    <t>OAV</t>
  </si>
  <si>
    <t>Opex OAV</t>
  </si>
  <si>
    <t>Revenue OAV</t>
  </si>
  <si>
    <t>2020 Prices</t>
  </si>
  <si>
    <t>Operating costs</t>
  </si>
  <si>
    <t>Core Asset depreciation</t>
  </si>
  <si>
    <t>Profile Adjustment</t>
  </si>
  <si>
    <t>Nominal Prices</t>
  </si>
  <si>
    <t>Act</t>
  </si>
  <si>
    <t>Forecast</t>
  </si>
  <si>
    <t>Annual Inflation</t>
  </si>
  <si>
    <t>Vanilla, Real (CPIH)</t>
  </si>
  <si>
    <t>CPIH (Year Average)</t>
  </si>
  <si>
    <t>CPIH (Year End)</t>
  </si>
  <si>
    <t>RPI  to CPIH Switch</t>
  </si>
  <si>
    <t>CPIH</t>
  </si>
  <si>
    <t>2020 CPIH</t>
  </si>
  <si>
    <t>Description</t>
  </si>
  <si>
    <t>Rate of return</t>
  </si>
  <si>
    <t>Trigger for review</t>
  </si>
  <si>
    <t>Trigger for previous review</t>
  </si>
  <si>
    <t>Forecasting horizon</t>
  </si>
  <si>
    <t>Indexation base</t>
  </si>
  <si>
    <t>Averaging factor</t>
  </si>
  <si>
    <t>Incentive period</t>
  </si>
  <si>
    <t>Opex roller switch</t>
  </si>
  <si>
    <t>Capex roller switch</t>
  </si>
  <si>
    <t>Depreciation switch</t>
  </si>
  <si>
    <t>Deemed asset life</t>
  </si>
  <si>
    <r>
      <t>r</t>
    </r>
    <r>
      <rPr>
        <i/>
        <vertAlign val="subscript"/>
        <sz val="10"/>
        <rFont val="Arial Narrow"/>
        <family val="2"/>
      </rPr>
      <t>t</t>
    </r>
  </si>
  <si>
    <r>
      <t>f</t>
    </r>
    <r>
      <rPr>
        <i/>
        <vertAlign val="subscript"/>
        <sz val="10"/>
        <rFont val="Arial Narrow"/>
        <family val="2"/>
      </rPr>
      <t>t</t>
    </r>
  </si>
  <si>
    <t>w</t>
  </si>
  <si>
    <t>g</t>
  </si>
  <si>
    <t>h</t>
  </si>
  <si>
    <t>d</t>
  </si>
  <si>
    <t>l</t>
  </si>
  <si>
    <r>
      <t>ά</t>
    </r>
    <r>
      <rPr>
        <i/>
        <vertAlign val="subscript"/>
        <sz val="10"/>
        <rFont val="Arial Narrow"/>
        <family val="2"/>
      </rPr>
      <t>t</t>
    </r>
  </si>
  <si>
    <r>
      <t>δ</t>
    </r>
    <r>
      <rPr>
        <i/>
        <vertAlign val="subscript"/>
        <sz val="10"/>
        <rFont val="Arial Narrow"/>
        <family val="2"/>
      </rPr>
      <t>t</t>
    </r>
  </si>
  <si>
    <r>
      <t>X</t>
    </r>
    <r>
      <rPr>
        <vertAlign val="subscript"/>
        <sz val="10"/>
        <rFont val="Arial Narrow"/>
        <family val="2"/>
      </rPr>
      <t>O,t</t>
    </r>
  </si>
  <si>
    <r>
      <t>X</t>
    </r>
    <r>
      <rPr>
        <vertAlign val="subscript"/>
        <sz val="10"/>
        <rFont val="Arial Narrow"/>
        <family val="2"/>
      </rPr>
      <t>U,t</t>
    </r>
  </si>
  <si>
    <t>Under-recovery terms</t>
  </si>
  <si>
    <t>Volume (therms)</t>
  </si>
  <si>
    <r>
      <t>V</t>
    </r>
    <r>
      <rPr>
        <i/>
        <vertAlign val="subscript"/>
        <sz val="10"/>
        <rFont val="Arial Narrow"/>
        <family val="2"/>
      </rPr>
      <t>E,I,t</t>
    </r>
  </si>
  <si>
    <t>Capital Expenditure</t>
  </si>
  <si>
    <r>
      <t>C</t>
    </r>
    <r>
      <rPr>
        <i/>
        <vertAlign val="subscript"/>
        <sz val="10"/>
        <rFont val="Arial Narrow"/>
        <family val="2"/>
      </rPr>
      <t>E,t</t>
    </r>
  </si>
  <si>
    <t>Operarting Expenditure</t>
  </si>
  <si>
    <r>
      <t>O</t>
    </r>
    <r>
      <rPr>
        <i/>
        <vertAlign val="subscript"/>
        <sz val="10"/>
        <rFont val="Arial Narrow"/>
        <family val="2"/>
      </rPr>
      <t>E,t</t>
    </r>
  </si>
  <si>
    <t>Depreciation</t>
  </si>
  <si>
    <r>
      <t>D</t>
    </r>
    <r>
      <rPr>
        <i/>
        <vertAlign val="subscript"/>
        <sz val="10"/>
        <rFont val="Arial Narrow"/>
        <family val="2"/>
      </rPr>
      <t>E,t</t>
    </r>
  </si>
  <si>
    <r>
      <t>F</t>
    </r>
    <r>
      <rPr>
        <i/>
        <vertAlign val="subscript"/>
        <sz val="10"/>
        <rFont val="Arial Narrow"/>
        <family val="2"/>
      </rPr>
      <t>E,t</t>
    </r>
  </si>
  <si>
    <t>Revenue per unit</t>
  </si>
  <si>
    <r>
      <t>P</t>
    </r>
    <r>
      <rPr>
        <i/>
        <vertAlign val="subscript"/>
        <sz val="10"/>
        <rFont val="Arial Narrow"/>
        <family val="2"/>
      </rPr>
      <t>E,I,t</t>
    </r>
  </si>
  <si>
    <t>i = 5</t>
  </si>
  <si>
    <t>i = 6</t>
  </si>
  <si>
    <t>i = 7</t>
  </si>
  <si>
    <t>Total Revenue</t>
  </si>
  <si>
    <r>
      <t>R</t>
    </r>
    <r>
      <rPr>
        <i/>
        <vertAlign val="subscript"/>
        <sz val="10"/>
        <rFont val="Arial Narrow"/>
        <family val="2"/>
      </rPr>
      <t>E,t</t>
    </r>
  </si>
  <si>
    <t>Depreciated Asset Value</t>
  </si>
  <si>
    <r>
      <t>DAV</t>
    </r>
    <r>
      <rPr>
        <i/>
        <vertAlign val="subscript"/>
        <sz val="10"/>
        <rFont val="Arial Narrow"/>
        <family val="2"/>
      </rPr>
      <t>E,t</t>
    </r>
  </si>
  <si>
    <t>Total Regulated Value</t>
  </si>
  <si>
    <r>
      <t>TRV</t>
    </r>
    <r>
      <rPr>
        <i/>
        <vertAlign val="subscript"/>
        <sz val="10"/>
        <rFont val="Arial Narrow"/>
        <family val="2"/>
      </rPr>
      <t>E,m</t>
    </r>
  </si>
  <si>
    <r>
      <t>PA</t>
    </r>
    <r>
      <rPr>
        <i/>
        <vertAlign val="subscript"/>
        <sz val="10"/>
        <rFont val="Arial Narrow"/>
        <family val="2"/>
      </rPr>
      <t>E,m</t>
    </r>
  </si>
  <si>
    <r>
      <t>T</t>
    </r>
    <r>
      <rPr>
        <i/>
        <vertAlign val="subscript"/>
        <sz val="10"/>
        <rFont val="Arial Narrow"/>
        <family val="2"/>
      </rPr>
      <t>E,t</t>
    </r>
  </si>
  <si>
    <t>OAV RoR</t>
  </si>
  <si>
    <t>tax check</t>
  </si>
  <si>
    <r>
      <t xml:space="preserve">Goalseek to 0 by running Macro </t>
    </r>
    <r>
      <rPr>
        <sz val="10"/>
        <color rgb="FF0066FF"/>
        <rFont val="Arial Narrow"/>
        <family val="2"/>
      </rPr>
      <t>Ctrl + s</t>
    </r>
    <r>
      <rPr>
        <sz val="10"/>
        <rFont val="Arial Narrow"/>
        <family val="2"/>
      </rPr>
      <t xml:space="preserve"> </t>
    </r>
    <r>
      <rPr>
        <sz val="10"/>
        <color rgb="FFFF0000"/>
        <rFont val="Arial Narrow"/>
        <family val="2"/>
      </rPr>
      <t>until tax is zero</t>
    </r>
  </si>
  <si>
    <t>Profile Adjustment Movement</t>
  </si>
  <si>
    <t>Return on</t>
  </si>
  <si>
    <t>Return of</t>
  </si>
  <si>
    <t xml:space="preserve">Opex </t>
  </si>
  <si>
    <t>tax</t>
  </si>
  <si>
    <t>Capex Roller Adjustments to DAV</t>
  </si>
  <si>
    <t>REVENUE</t>
  </si>
  <si>
    <t>TRV x WACC</t>
  </si>
  <si>
    <t>DAV depreciation</t>
  </si>
  <si>
    <t>check</t>
  </si>
  <si>
    <t>not included in WACC ie vanilla</t>
  </si>
  <si>
    <t>Value</t>
  </si>
  <si>
    <t>Opening TRV</t>
  </si>
  <si>
    <t>Return on TRV</t>
  </si>
  <si>
    <t>Closing TRV</t>
  </si>
  <si>
    <t>Licence Mods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</si>
</sst>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9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(&quot;£&quot;* #,##0.00_);_(&quot;£&quot;* \(#,##0.00\);_(&quot;£&quot;* &quot;-&quot;??_);_(@_)"/>
    <numFmt numFmtId="165" formatCode="_(* #,##0.00_);_(* \(#,##0.00\);_(* &quot;-&quot;??_);_(@_)"/>
    <numFmt numFmtId="166" formatCode="_(* #,##0_);_(* \(#,##0\);_(* &quot;-&quot;??_);_(@_)"/>
    <numFmt numFmtId="167" formatCode="_-* #,##0_-;\-* #,##0_-;_-* &quot;-&quot;??_-;_-@_-"/>
    <numFmt numFmtId="168" formatCode="#,##0.0"/>
    <numFmt numFmtId="169" formatCode="_-[$€-2]* #,##0.00_-;\-[$€-2]* #,##0.00_-;_-[$€-2]* &quot;-&quot;??_-"/>
    <numFmt numFmtId="170" formatCode="0.0000"/>
    <numFmt numFmtId="171" formatCode="#,##0;\(#,##0\)"/>
    <numFmt numFmtId="172" formatCode="[$$-409]#,##0.00"/>
    <numFmt numFmtId="173" formatCode="#,##0.0\ ;\(#,##0.0\)"/>
    <numFmt numFmtId="174" formatCode="&quot;$&quot;#,##0.00_);[Red]\(&quot;$&quot;#,##0.00\)"/>
    <numFmt numFmtId="175" formatCode="#,##0_);[Red]\(#,##0\);&quot;-&quot;"/>
    <numFmt numFmtId="176" formatCode="mmmm\ d\,\ yyyy"/>
    <numFmt numFmtId="177" formatCode="_(&quot;$&quot;#,##0_)&quot;millions&quot;;\(&quot;$&quot;#,##0\)&quot; millions&quot;"/>
    <numFmt numFmtId="178" formatCode="&quot;$&quot;#,##0.00_)\ \ \ ;\(&quot;$&quot;#,##0.00\)\ \ \ "/>
    <numFmt numFmtId="179" formatCode="&quot;$&quot;#,##0.00&quot;*&quot;\ \ ;\(&quot;$&quot;#,##0.00\)&quot;*&quot;\ \ "/>
    <numFmt numFmtId="180" formatCode="&quot;$&quot;#,##0.00\A_)\ ;\(&quot;$&quot;#,##0.00\A\)\ \ "/>
    <numFmt numFmtId="181" formatCode="&quot;$&quot;@\ "/>
    <numFmt numFmtId="182" formatCode="[$-809]d\ mmmm\ yyyy;@"/>
    <numFmt numFmtId="183" formatCode="000\-00\-0000\ "/>
    <numFmt numFmtId="184" formatCode="0.0%"/>
    <numFmt numFmtId="185" formatCode="_(* #,##0_);_(* \(#,##0\);_(* &quot;-&quot;_);_(@_)"/>
    <numFmt numFmtId="186" formatCode="_(* #,##0_);_(* \(#,##0\);_(* &quot;0&quot;_);_(@_)"/>
    <numFmt numFmtId="187" formatCode="#,##0.0_);\(#,##0.0\)"/>
    <numFmt numFmtId="188" formatCode="&quot;$&quot;_(#,##0.00_);&quot;$&quot;\(#,##0.00\)"/>
    <numFmt numFmtId="189" formatCode="_-&quot;$&quot;* #,##0.0_-;\-&quot;$&quot;* #,##0.0_-;_-&quot;$&quot;* &quot;-&quot;??_-;_-@_-"/>
    <numFmt numFmtId="190" formatCode="#,##0_);\(#,##0\);&quot;-  &quot;;&quot; &quot;@&quot; &quot;"/>
    <numFmt numFmtId="191" formatCode="#,##0.0_)\x;\(#,##0.0\)\x"/>
    <numFmt numFmtId="192" formatCode="&quot;$&quot;#,##0"/>
    <numFmt numFmtId="193" formatCode="#,##0.0_)_x;\(#,##0.0\)_x"/>
    <numFmt numFmtId="194" formatCode="_(&quot;$&quot;* #,##0_);_(&quot;$&quot;* \(#,##0\);_(&quot;$&quot;* &quot;-&quot;??_);_(@_)"/>
    <numFmt numFmtId="195" formatCode="0.0_)\%;\(0.0\)\%"/>
    <numFmt numFmtId="196" formatCode="_-* #,##0.000_-;\-* #,##0.000_-;_-* &quot;-&quot;??_-;_-@_-"/>
    <numFmt numFmtId="197" formatCode="#,##0.0_)_%;\(#,##0.0\)_%"/>
    <numFmt numFmtId="198" formatCode="_(&quot;$&quot;* #,##0.0_);_(&quot;$&quot;* \(#,##0.0\);_(&quot;$&quot;* &quot;-&quot;?_);_(@_)"/>
    <numFmt numFmtId="199" formatCode="#,##0.0_);[Red]\(#,##0.0\)"/>
    <numFmt numFmtId="200" formatCode="_-&quot;£&quot;* #,##0.0_-;_-&quot;£&quot;* \(#,##0.0\)"/>
    <numFmt numFmtId="201" formatCode="\£\ #,##0_);[Red]\(\£\ #,##0\)"/>
    <numFmt numFmtId="202" formatCode="#,##0.00;[Red]\(#,##0.00\);\-"/>
    <numFmt numFmtId="203" formatCode="\¥\ #,##0_);[Red]\(\¥\ #,##0\)"/>
    <numFmt numFmtId="204" formatCode="_-\€* #,##0.0_-;_-\€* \(#,##0.0\)"/>
    <numFmt numFmtId="205" formatCode="0;[Red]\(0\);\-"/>
    <numFmt numFmtId="206" formatCode="#,##0;[Red]\(#,##0\);\-"/>
    <numFmt numFmtId="207" formatCode="#,##0,_);[Red]\(#,##0,\)"/>
    <numFmt numFmtId="208" formatCode="0.0;\(0.0\);\-"/>
    <numFmt numFmtId="209" formatCode="0.00;\(0.00\);\-"/>
    <numFmt numFmtId="210" formatCode="0.00;[Red]\(0.00\);\-"/>
    <numFmt numFmtId="211" formatCode="0.000;\(0.000\);\-"/>
    <numFmt numFmtId="212" formatCode="_-&quot;£&quot;* #,##0.000_-;\-&quot;£&quot;* #,##0.000_-;_-&quot;£&quot;* &quot;-&quot;??_-;_-@_-"/>
    <numFmt numFmtId="213" formatCode="0\A"/>
    <numFmt numFmtId="214" formatCode="m\-d\-yy"/>
    <numFmt numFmtId="215" formatCode="0.0_)"/>
    <numFmt numFmtId="216" formatCode="#,##0;[Red]\-#,##0;\-"/>
    <numFmt numFmtId="217" formatCode="_ &quot;R&quot;\ * #,##0_ ;_ &quot;R&quot;\ * \-#,##0_ ;_ &quot;R&quot;\ * &quot;-&quot;_ ;_ @_ "/>
    <numFmt numFmtId="218" formatCode="0.00\ "/>
    <numFmt numFmtId="219" formatCode="#,##0.0,,,&quot;bn&quot;"/>
    <numFmt numFmtId="220" formatCode="0.0%_);[Red]\(0.0%\)"/>
    <numFmt numFmtId="221" formatCode="0.0%;\(0.0\)%"/>
    <numFmt numFmtId="222" formatCode="0&quot; bp&quot;"/>
    <numFmt numFmtId="223" formatCode="#,##0;&quot;(&quot;#,##0&quot;)&quot;;&quot;-&quot;"/>
    <numFmt numFmtId="224" formatCode="_(* #,##0.0_);_(* \(#,##0.0\);_(* &quot;-&quot;?_);@_)"/>
    <numFmt numFmtId="225" formatCode="\•\ \ @"/>
    <numFmt numFmtId="226" formatCode="#,##0_);[Red]\(#,##0\);&quot;-&quot;_);[Blue]&quot;Error-&quot;@"/>
    <numFmt numFmtId="227" formatCode="#,##0.0_);[Red]\(#,##0.0\);&quot;-&quot;_);[Blue]&quot;Error-&quot;@"/>
    <numFmt numFmtId="228" formatCode="#,##0.00_);[Red]\(#,##0.00\);&quot;-&quot;_);[Blue]&quot;Error-&quot;@"/>
    <numFmt numFmtId="229" formatCode="&quot;£&quot;* #,##0_);[Red]&quot;£&quot;* \(#,##0\);&quot;£&quot;* &quot;-&quot;_);[Blue]&quot;Error-&quot;@"/>
    <numFmt numFmtId="230" formatCode="&quot;£&quot;* #,##0.0_);[Red]&quot;£&quot;* \(#,##0.0\);&quot;£&quot;* &quot;-&quot;_);[Blue]&quot;Error-&quot;@"/>
    <numFmt numFmtId="231" formatCode="&quot;£&quot;* #,##0.00_);[Red]&quot;£&quot;* \(#,##0.00\);&quot;£&quot;* &quot;-&quot;_);[Blue]&quot;Error-&quot;@"/>
    <numFmt numFmtId="232" formatCode="dd\ mmm\ yyyy_)"/>
    <numFmt numFmtId="233" formatCode="dd/mm/yy_)"/>
    <numFmt numFmtId="234" formatCode="0%_);[Red]\-0%_);0%_);[Blue]&quot;Error-&quot;@"/>
    <numFmt numFmtId="235" formatCode="0.0%_);[Red]\-0.0%_);0.0%_);[Blue]&quot;Error-&quot;@"/>
    <numFmt numFmtId="236" formatCode="0.00%_);[Red]\-0.00%_);0.00%_);[Blue]&quot;Error-&quot;@"/>
    <numFmt numFmtId="237" formatCode="_-* #,##0_-;* \(#,##0\)_-;_-@_-"/>
    <numFmt numFmtId="238" formatCode="dd\-mmm\-yyyy"/>
    <numFmt numFmtId="239" formatCode="&quot;£&quot;#,###_);[Red]\(&quot;£&quot;#,###\);&quot;£&quot;0"/>
    <numFmt numFmtId="240" formatCode="&quot;£&quot;#,###_);[Red]\(&quot;£&quot;#,###\);"/>
    <numFmt numFmtId="241" formatCode="&quot;£&quot;#,##0.00_);[Red]\(&quot;£&quot;#,##0.00\);&quot;£&quot;0.00"/>
    <numFmt numFmtId="242" formatCode="&quot;£&quot;#,##0.00_);[Red]\(&quot;£&quot;#,##0.00\);"/>
    <numFmt numFmtId="243" formatCode="0.0"/>
    <numFmt numFmtId="244" formatCode="0.000_)"/>
    <numFmt numFmtId="245" formatCode="#,###_);[Red]\(#,###\);0"/>
    <numFmt numFmtId="246" formatCode="#,###_);[Red]\(#,###\);"/>
    <numFmt numFmtId="247" formatCode="##,##0.00_);[Red]\(##,##0.00\);0.00"/>
    <numFmt numFmtId="248" formatCode="#,##0.00_);[Red]\(#,##0.00\);&quot;- &quot;"/>
    <numFmt numFmtId="249" formatCode="#,##0.00_);[Red]\(#,##0.00\);&quot;Nil &quot;"/>
    <numFmt numFmtId="250" formatCode="#,##0.00_);[Red]\(#,##0.00\);"/>
    <numFmt numFmtId="251" formatCode="#,##0_);[Red]\(#,##0\);"/>
    <numFmt numFmtId="252" formatCode="#,##0.000;[Red]\(#,##0.000\);\-"/>
    <numFmt numFmtId="253" formatCode="#,##0_%_);\(#,##0\)_%;**;@_%_)"/>
    <numFmt numFmtId="254" formatCode="#,##0.000_ ;\-#,##0.000\ "/>
    <numFmt numFmtId="255" formatCode="\$#,##0.0,,,&quot;bn&quot;"/>
    <numFmt numFmtId="256" formatCode="_-* #,##0.0000_-;\-* #,##0.0000_-;_-* &quot;-&quot;??_-;_-@_-"/>
    <numFmt numFmtId="257" formatCode="0.0_x_)_);&quot;NM&quot;_x_)_);0.0_x_)_);@_%_)"/>
    <numFmt numFmtId="258" formatCode="0.0\ \x;\(0.0\ \x\)"/>
    <numFmt numFmtId="259" formatCode="#,##0_);[Red]\(#,##0\);&quot;- &quot;"/>
    <numFmt numFmtId="260" formatCode="#,##0_);[Red]\(#,##0\);&quot;Nil &quot;"/>
    <numFmt numFmtId="261" formatCode="0.0_ ;\(0.0\)_ \ "/>
    <numFmt numFmtId="262" formatCode="#,##0.0_);\(#,##0.0\);&quot;--&quot;_)"/>
    <numFmt numFmtId="263" formatCode="#,##0.00_);\(#,##0.00\);&quot;--&quot;_)"/>
    <numFmt numFmtId="264" formatCode="General_)"/>
    <numFmt numFmtId="265" formatCode="0.000;[Red]\-0.000;\-"/>
    <numFmt numFmtId="266" formatCode="#&quot; mins&quot;"/>
    <numFmt numFmtId="267" formatCode="&quot;$&quot;#,##0_);[Red]\(&quot;$&quot;#,##0\)"/>
    <numFmt numFmtId="268" formatCode="&quot;£&quot;#,##0.00_);[Red]\(&quot;£&quot;#,##0.00\);&quot;£&quot;0.00_)"/>
    <numFmt numFmtId="269" formatCode="&quot;£&quot;#,##0.00_);[Red]\(&quot;£&quot;#,##0.00\);&quot;- &quot;"/>
    <numFmt numFmtId="270" formatCode="&quot;£&quot;#,##0.00_);[Red]\(&quot;£&quot;#,##0.00\);&quot;Nil &quot;"/>
    <numFmt numFmtId="271" formatCode="&quot;£&quot;#,##0_);[Red]\(&quot;£&quot;#,##0\);"/>
    <numFmt numFmtId="272" formatCode="_(&quot;$&quot;* #,##0_);_(&quot;$&quot;* \(#,##0\);_(&quot;$&quot;* &quot;-&quot;_);_(@_)"/>
    <numFmt numFmtId="273" formatCode="&quot;£&quot;#,##0.00;\(&quot;£&quot;#,##0.00\)"/>
    <numFmt numFmtId="274" formatCode="m/d"/>
    <numFmt numFmtId="275" formatCode="&quot;£&quot;#,##0_);[Red]\(&quot;£&quot;#,##0\);&quot;- &quot;"/>
    <numFmt numFmtId="276" formatCode="&quot;£&quot;#,##0_);[Red]\(&quot;£&quot;#,##0\);&quot;Nil &quot;"/>
    <numFmt numFmtId="277" formatCode="0.0\ \ \x\ ;\(0.0\)\ \ \x\ "/>
    <numFmt numFmtId="278" formatCode="@\ \ \ \ \ "/>
    <numFmt numFmtId="279" formatCode="\ \ _•\–\ \ \ \ @"/>
    <numFmt numFmtId="280" formatCode="0.00_ ;[Red]\-0.00\ "/>
    <numFmt numFmtId="281" formatCode="000"/>
    <numFmt numFmtId="282" formatCode="#,##0.0;[Red]\(#,##0.0\);\-"/>
    <numFmt numFmtId="283" formatCode="d\-mmm\-yyyy"/>
    <numFmt numFmtId="284" formatCode="&quot;$&quot;#,##0.0;[Red]&quot;$&quot;#,##0.0"/>
    <numFmt numFmtId="285" formatCode="dd/mm/yyyy;;&quot;-&quot;"/>
    <numFmt numFmtId="286" formatCode="dd/mmm/yyyy_);;&quot;-  &quot;;&quot; &quot;@"/>
    <numFmt numFmtId="287" formatCode="dd/mmm/yy_);;&quot;-  &quot;;&quot; &quot;@"/>
    <numFmt numFmtId="288" formatCode="0.00,,;[Red]\(0.00,,\);\-"/>
    <numFmt numFmtId="289" formatCode="_-* #,##0\ _D_M_-;\-* #,##0\ _D_M_-;_-* &quot;-&quot;\ _D_M_-;_-@_-"/>
    <numFmt numFmtId="290" formatCode="_-* #,##0.00\ _D_M_-;\-* #,##0.00\ _D_M_-;_-* &quot;-&quot;??\ _D_M_-;_-@_-"/>
    <numFmt numFmtId="291" formatCode="#,##0.00_)\ \ \ \ \ ;\(#,##0.00\)\ \ \ \ \ "/>
    <numFmt numFmtId="292" formatCode="&quot;$&quot;#,##0.00_)\ \ \ \ \ ;\(&quot;$&quot;#,##0.00\)\ \ \ \ \ "/>
    <numFmt numFmtId="293" formatCode="&quot;$&quot;#,##0.00\A\ \ \ \ ;\(&quot;$&quot;#,##0.00\A\)\ \ \ \ "/>
    <numFmt numFmtId="294" formatCode="&quot;$&quot;#,##0.00&quot;E&quot;\ \ \ \ ;\(&quot;$&quot;#,##0.00&quot;E&quot;\)\ \ \ \ "/>
    <numFmt numFmtId="295" formatCode="#,##0.00\A\ \ \ \ ;\(#,##0.00\A\)\ \ \ \ "/>
    <numFmt numFmtId="296" formatCode="#,##0.00&quot;E&quot;\ \ \ \ ;\(#,##0.00&quot;E&quot;\)\ \ \ \ "/>
    <numFmt numFmtId="297" formatCode="\€#,##0.0,,,&quot;bn&quot;"/>
    <numFmt numFmtId="298" formatCode="\€#,##0.0,,&quot;m&quot;"/>
    <numFmt numFmtId="299" formatCode="\€#,##0.0,&quot;k&quot;"/>
    <numFmt numFmtId="300" formatCode="[Magenta]&quot;Err&quot;;[Magenta]&quot;Err&quot;;[Blue]&quot;OK&quot;"/>
    <numFmt numFmtId="301" formatCode="#,##0.0000_);\(#,##0.0000\);&quot;-  &quot;;&quot; &quot;@"/>
    <numFmt numFmtId="302" formatCode="0;0;&quot;&quot;"/>
    <numFmt numFmtId="303" formatCode="\ ;\ ;"/>
    <numFmt numFmtId="304" formatCode="_-#,##0&quot; hours&quot;"/>
    <numFmt numFmtId="305" formatCode="0.000"/>
    <numFmt numFmtId="306" formatCode="#,##0_);[Red]\(#,##0\);\-_)"/>
    <numFmt numFmtId="307" formatCode="0,&quot; K&quot;_);[Red]\(0,&quot; K&quot;\)"/>
    <numFmt numFmtId="308" formatCode="0.00,&quot; K&quot;_);[Red]\(0.00,&quot; K&quot;\)"/>
    <numFmt numFmtId="309" formatCode="0,,&quot; M&quot;_);[Red]\(0,,&quot; M&quot;\)"/>
    <numFmt numFmtId="310" formatCode="0.00,,&quot; M&quot;_);[Red]\(0.00,,&quot; M&quot;\)"/>
    <numFmt numFmtId="311" formatCode="_-#,##0.0&quot; max&quot;"/>
    <numFmt numFmtId="312" formatCode="_ * #,##0_ ;_ * \-#,##0_ ;_ * &quot;-&quot;_ ;_ @_ "/>
    <numFmt numFmtId="313" formatCode="_ * #,##0.00_ ;_ * \-#,##0.00_ ;_ * &quot;-&quot;??_ ;_ @_ "/>
    <numFmt numFmtId="314" formatCode="&quot;£&quot;#,##0,,&quot;M&quot;_);[Red]\(&quot;£&quot;#,##0,,&quot;M&quot;\);&quot;£&quot;0,,&quot;M&quot;_)"/>
    <numFmt numFmtId="315" formatCode="&quot;£&quot;#,##0.00,,&quot;M&quot;_);[Red]\(&quot;£&quot;#,##0.00,,&quot;M&quot;\);&quot;£&quot;0.00,,&quot;M&quot;_)"/>
    <numFmt numFmtId="316" formatCode="_ &quot;R&quot;\ * #,##0.00_ ;_ &quot;R&quot;\ * \-#,##0.00_ ;_ &quot;R&quot;\ * &quot;-&quot;??_ ;_ @_ "/>
    <numFmt numFmtId="317" formatCode="_-#,##0&quot; months&quot;"/>
    <numFmt numFmtId="318" formatCode="_-#,##0&quot;MW&quot;"/>
    <numFmt numFmtId="319" formatCode="_-#,##0&quot;MWth&quot;"/>
    <numFmt numFmtId="320" formatCode="0.00_)"/>
    <numFmt numFmtId="321" formatCode="##_);[Red]\(##\);0"/>
    <numFmt numFmtId="322" formatCode="##_);[Red]\(##\);"/>
    <numFmt numFmtId="323" formatCode="##0.00_);[Red]\(##0.00\);0.00"/>
    <numFmt numFmtId="324" formatCode="###0.00_);[Red]\(###0.00\);"/>
    <numFmt numFmtId="325" formatCode="_-* #,##0\ ;* \(#,##0\);_-* &quot;-&quot;_-;_-@_-"/>
    <numFmt numFmtId="326" formatCode="#,##0_);[Red]\(#,##0\);\-_0_)"/>
    <numFmt numFmtId="327" formatCode="d\ mmm\ yy"/>
    <numFmt numFmtId="328" formatCode="#,##0.0,,_);[Red]\(#,##0.0,,\);\-_0_)"/>
    <numFmt numFmtId="329" formatCode="&quot;£&quot;#,##0.0,,_)&quot;m&quot;;[Red]\(&quot;£&quot;#,##0.0,,_)&quot;m&quot;\);&quot;£&quot;\-_0_)\ &quot;m&quot;"/>
    <numFmt numFmtId="330" formatCode="#,##0.000,,_);[Red]\(#,##0.000,,\);\-_0_)"/>
    <numFmt numFmtId="331" formatCode="#,##0.0,_);[Red]\(#,##0.0,\);\-_0_)"/>
    <numFmt numFmtId="332" formatCode="dd\ mmm\ yy"/>
    <numFmt numFmtId="333" formatCode="mmm\ yy"/>
    <numFmt numFmtId="334" formatCode="#,##0.0,;\(#,##0.0,\);\-_)_0"/>
    <numFmt numFmtId="335" formatCode="0.00%;\(0.00%\)"/>
    <numFmt numFmtId="336" formatCode="0%;\-0%;&quot;-&quot;"/>
    <numFmt numFmtId="337" formatCode="#,##0.00\x_);\(#,##0.00\x\);&quot;-  &quot;;&quot;  &quot;@"/>
    <numFmt numFmtId="338" formatCode="0.0000%"/>
    <numFmt numFmtId="339" formatCode="m/d/yy\ h:mm:ss"/>
    <numFmt numFmtId="340" formatCode="_(* #,##0.00%_);_(* \(#,##0.00%\);_(* #,##0.00%_);_(@_)"/>
    <numFmt numFmtId="341" formatCode="_-#,##0&quot; t&quot;"/>
    <numFmt numFmtId="342" formatCode="&quot;£&quot;#,##0,&quot;K&quot;_);[Red]\(&quot;£&quot;#,##0,&quot;K&quot;\);&quot;£&quot;0,&quot;K&quot;_)"/>
    <numFmt numFmtId="343" formatCode="&quot;£&quot;#,##0.00,&quot;K&quot;_);[Red]\(&quot;£&quot;#,##0.00,&quot;K&quot;\);&quot;£&quot;0.00,&quot;K&quot;_)"/>
    <numFmt numFmtId="344" formatCode="_-* #,##0\ &quot;TL&quot;_-;\-* #,##0\ &quot;TL&quot;_-;_-* &quot;-&quot;\ &quot;TL&quot;_-;_-@_-"/>
    <numFmt numFmtId="345" formatCode="_-* #,##0.00\ &quot;TL&quot;_-;\-* #,##0.00\ &quot;TL&quot;_-;_-* &quot;-&quot;??\ &quot;TL&quot;_-;_-@_-"/>
    <numFmt numFmtId="346" formatCode="0.00%;[Red]\-0.00%;0.00%"/>
    <numFmt numFmtId="347" formatCode="yyyy"/>
    <numFmt numFmtId="348" formatCode="_-#,##0&quot; years&quot;"/>
    <numFmt numFmtId="349" formatCode="&quot;yes&quot;;&quot;ERROR&quot;;&quot;no&quot;"/>
    <numFmt numFmtId="350" formatCode="0.00000"/>
  </numFmts>
  <fonts count="17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0"/>
      <name val="Tms Rmn"/>
    </font>
    <font>
      <sz val="10"/>
      <name val="GillSans"/>
      <family val="2"/>
    </font>
    <font>
      <sz val="10"/>
      <name val="Times New Roman"/>
      <family val="1"/>
    </font>
    <font>
      <sz val="11"/>
      <name val="CG Omega"/>
      <family val="2"/>
    </font>
    <font>
      <sz val="12"/>
      <name val="Arial"/>
      <family val="2"/>
    </font>
    <font>
      <sz val="10"/>
      <color indexed="8"/>
      <name val="MS Sans Serif"/>
      <family val="2"/>
    </font>
    <font>
      <sz val="12"/>
      <name val="Times New Roman"/>
      <family val="1"/>
    </font>
    <font>
      <b/>
      <sz val="10"/>
      <name val="Garamond"/>
      <family val="1"/>
    </font>
    <font>
      <sz val="9"/>
      <name val="Times"/>
      <family val="1"/>
    </font>
    <font>
      <sz val="10"/>
      <name val="Helv"/>
      <charset val="204"/>
    </font>
    <font>
      <sz val="10"/>
      <name val="MS Sans Serif"/>
      <family val="2"/>
    </font>
    <font>
      <sz val="10"/>
      <name val="Geneva"/>
      <family val="2"/>
    </font>
    <font>
      <sz val="11"/>
      <name val="Arial"/>
      <family val="2"/>
    </font>
    <font>
      <sz val="10"/>
      <name val="Helv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8"/>
      <name val="Arial"/>
      <family val="2"/>
    </font>
    <font>
      <sz val="10"/>
      <name val="Trebuchet MS"/>
      <family val="2"/>
    </font>
    <font>
      <sz val="10"/>
      <color indexed="12"/>
      <name val="Tms Rmn"/>
    </font>
    <font>
      <b/>
      <sz val="10"/>
      <color indexed="12"/>
      <name val="Tms Rmn"/>
    </font>
    <font>
      <b/>
      <sz val="12"/>
      <name val="Arial"/>
      <family val="2"/>
    </font>
    <font>
      <b/>
      <sz val="14"/>
      <name val="Arial"/>
      <family val="2"/>
    </font>
    <font>
      <sz val="10"/>
      <name val="Tms Rmn"/>
    </font>
    <font>
      <sz val="10"/>
      <name val="Times"/>
      <family val="1"/>
    </font>
    <font>
      <sz val="10"/>
      <color indexed="8"/>
      <name val="Arial"/>
      <family val="2"/>
    </font>
    <font>
      <sz val="10"/>
      <color indexed="8"/>
      <name val="Trebuchet MS"/>
      <family val="2"/>
    </font>
    <font>
      <sz val="10"/>
      <color indexed="12"/>
      <name val="Times"/>
      <family val="1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0"/>
      <color indexed="9"/>
      <name val="Trebuchet MS"/>
      <family val="2"/>
    </font>
    <font>
      <b/>
      <sz val="8"/>
      <name val="Tms Rmn"/>
    </font>
    <font>
      <sz val="8"/>
      <name val="Trebuchet MS"/>
      <family val="2"/>
    </font>
    <font>
      <sz val="10"/>
      <name val="Courier New"/>
      <family val="3"/>
    </font>
    <font>
      <b/>
      <sz val="9"/>
      <name val="Helv"/>
    </font>
    <font>
      <sz val="11"/>
      <name val="Times New Roman"/>
      <family val="1"/>
    </font>
    <font>
      <sz val="11"/>
      <color indexed="16"/>
      <name val="Calibri"/>
      <family val="2"/>
    </font>
    <font>
      <sz val="11"/>
      <color indexed="20"/>
      <name val="Calibri"/>
      <family val="2"/>
    </font>
    <font>
      <sz val="10"/>
      <color rgb="FF9C0006"/>
      <name val="Verdana"/>
      <family val="2"/>
    </font>
    <font>
      <sz val="10"/>
      <color indexed="20"/>
      <name val="Verdana"/>
      <family val="2"/>
    </font>
    <font>
      <sz val="10"/>
      <color indexed="20"/>
      <name val="Trebuchet MS"/>
      <family val="2"/>
    </font>
    <font>
      <b/>
      <sz val="12"/>
      <color indexed="13"/>
      <name val="Arial"/>
      <family val="2"/>
    </font>
    <font>
      <sz val="8"/>
      <color indexed="13"/>
      <name val="Arial"/>
      <family val="2"/>
    </font>
    <font>
      <b/>
      <sz val="8"/>
      <color indexed="9"/>
      <name val="Arial"/>
      <family val="2"/>
    </font>
    <font>
      <sz val="8"/>
      <color indexed="12"/>
      <name val="Trebuchet MS"/>
      <family val="2"/>
    </font>
    <font>
      <b/>
      <sz val="9"/>
      <color indexed="12"/>
      <name val="Arial"/>
      <family val="2"/>
    </font>
    <font>
      <sz val="12"/>
      <name val="Tms Rmn"/>
    </font>
    <font>
      <b/>
      <sz val="12"/>
      <name val="Times New Roman"/>
      <family val="1"/>
    </font>
    <font>
      <i/>
      <sz val="8"/>
      <color indexed="12"/>
      <name val="Arial"/>
      <family val="2"/>
    </font>
    <font>
      <b/>
      <sz val="9"/>
      <color indexed="24"/>
      <name val="Arial"/>
      <family val="2"/>
    </font>
    <font>
      <b/>
      <sz val="11"/>
      <color indexed="24"/>
      <name val="Arial"/>
      <family val="2"/>
    </font>
    <font>
      <b/>
      <sz val="10"/>
      <color indexed="8"/>
      <name val="Times New Roman"/>
      <family val="1"/>
    </font>
    <font>
      <sz val="12"/>
      <name val="±¼¸²Ã¼"/>
      <charset val="129"/>
    </font>
    <font>
      <b/>
      <sz val="11"/>
      <color indexed="53"/>
      <name val="Calibri"/>
      <family val="2"/>
    </font>
    <font>
      <b/>
      <sz val="11"/>
      <color indexed="52"/>
      <name val="Calibri"/>
      <family val="2"/>
    </font>
    <font>
      <sz val="6"/>
      <color indexed="10"/>
      <name val="Trebuchet MS"/>
      <family val="2"/>
    </font>
    <font>
      <b/>
      <sz val="11"/>
      <color indexed="9"/>
      <name val="Calibri"/>
      <family val="2"/>
    </font>
    <font>
      <b/>
      <sz val="9"/>
      <color indexed="18"/>
      <name val="Arial"/>
      <family val="2"/>
    </font>
    <font>
      <b/>
      <sz val="8"/>
      <name val="Arial"/>
      <family val="2"/>
    </font>
    <font>
      <sz val="8"/>
      <name val="Palatino"/>
      <family val="1"/>
    </font>
    <font>
      <sz val="10"/>
      <color indexed="8"/>
      <name val="Verdana"/>
      <family val="2"/>
    </font>
    <font>
      <sz val="10"/>
      <color theme="1"/>
      <name val="Verdana"/>
      <family val="2"/>
    </font>
    <font>
      <sz val="1"/>
      <color indexed="8"/>
      <name val="Courier"/>
      <family val="3"/>
    </font>
    <font>
      <i/>
      <sz val="9"/>
      <name val="MS Sans Serif"/>
      <family val="2"/>
    </font>
    <font>
      <sz val="10"/>
      <name val="MS Serif"/>
      <family val="1"/>
    </font>
    <font>
      <b/>
      <sz val="14"/>
      <color indexed="8"/>
      <name val="Arial"/>
      <family val="2"/>
    </font>
    <font>
      <sz val="10"/>
      <color indexed="10"/>
      <name val="Arial"/>
      <family val="2"/>
    </font>
    <font>
      <sz val="10"/>
      <color indexed="62"/>
      <name val="Arial"/>
      <family val="2"/>
    </font>
    <font>
      <sz val="10"/>
      <color indexed="62"/>
      <name val="Book Antiqua"/>
      <family val="1"/>
    </font>
    <font>
      <sz val="10"/>
      <color indexed="18"/>
      <name val="Arial"/>
      <family val="2"/>
    </font>
    <font>
      <b/>
      <sz val="12"/>
      <color indexed="18"/>
      <name val="Arial"/>
      <family val="2"/>
    </font>
    <font>
      <i/>
      <sz val="10"/>
      <name val="Arial"/>
      <family val="2"/>
    </font>
    <font>
      <b/>
      <sz val="10"/>
      <color indexed="12"/>
      <name val="Arial"/>
      <family val="2"/>
    </font>
    <font>
      <sz val="10"/>
      <name val="Palatino"/>
      <family val="1"/>
    </font>
    <font>
      <sz val="10"/>
      <name val="Times New Roman CE"/>
    </font>
    <font>
      <b/>
      <sz val="11"/>
      <color indexed="8"/>
      <name val="Calibri"/>
      <family val="2"/>
    </font>
    <font>
      <sz val="10"/>
      <color indexed="16"/>
      <name val="MS Serif"/>
      <family val="1"/>
    </font>
    <font>
      <i/>
      <sz val="10"/>
      <color indexed="23"/>
      <name val="Arial"/>
      <family val="2"/>
    </font>
    <font>
      <i/>
      <sz val="11"/>
      <color indexed="23"/>
      <name val="Calibri"/>
      <family val="2"/>
    </font>
    <font>
      <sz val="9"/>
      <color indexed="12"/>
      <name val="Arial"/>
      <family val="2"/>
    </font>
    <font>
      <b/>
      <sz val="8"/>
      <color indexed="12"/>
      <name val="Arial"/>
      <family val="2"/>
    </font>
    <font>
      <b/>
      <sz val="10"/>
      <color indexed="43"/>
      <name val="Times New Roman"/>
      <family val="1"/>
    </font>
    <font>
      <sz val="10"/>
      <color indexed="62"/>
      <name val="Times New Roman"/>
      <family val="1"/>
    </font>
    <font>
      <sz val="10"/>
      <color indexed="12"/>
      <name val="Times New Roman"/>
      <family val="1"/>
    </font>
    <font>
      <b/>
      <sz val="12"/>
      <color indexed="9"/>
      <name val="Arial"/>
      <family val="2"/>
    </font>
    <font>
      <b/>
      <sz val="12"/>
      <color indexed="9"/>
      <name val="Trebuchet MS"/>
      <family val="2"/>
    </font>
    <font>
      <b/>
      <sz val="10"/>
      <color indexed="9"/>
      <name val="Arial"/>
      <family val="2"/>
    </font>
    <font>
      <b/>
      <sz val="14"/>
      <name val="Times New Roman"/>
      <family val="1"/>
    </font>
    <font>
      <b/>
      <sz val="10"/>
      <color indexed="9"/>
      <name val="Times New Roman"/>
      <family val="1"/>
    </font>
    <font>
      <b/>
      <sz val="11"/>
      <color indexed="9"/>
      <name val="Arial"/>
      <family val="2"/>
    </font>
    <font>
      <sz val="10"/>
      <color indexed="20"/>
      <name val="Times New Roman"/>
      <family val="1"/>
    </font>
    <font>
      <sz val="10"/>
      <name val="Stone Sans"/>
      <family val="2"/>
    </font>
    <font>
      <sz val="10"/>
      <name val="Optima"/>
      <family val="2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i/>
      <sz val="8"/>
      <color indexed="62"/>
      <name val="Arial"/>
      <family val="2"/>
    </font>
    <font>
      <sz val="8"/>
      <color indexed="20"/>
      <name val="Arial"/>
      <family val="2"/>
    </font>
    <font>
      <sz val="8"/>
      <color indexed="56"/>
      <name val="Arial"/>
      <family val="2"/>
    </font>
    <font>
      <b/>
      <sz val="8"/>
      <name val="Times New Roman"/>
      <family val="1"/>
    </font>
    <font>
      <b/>
      <sz val="18"/>
      <color indexed="18"/>
      <name val="Arial"/>
      <family val="2"/>
    </font>
    <font>
      <sz val="12"/>
      <name val="Optima"/>
      <family val="2"/>
    </font>
    <font>
      <b/>
      <i/>
      <sz val="16"/>
      <name val="Helv"/>
    </font>
    <font>
      <sz val="10"/>
      <color rgb="FF000000"/>
      <name val="Verdana"/>
      <family val="2"/>
    </font>
    <font>
      <sz val="10"/>
      <color indexed="14"/>
      <name val="Arial"/>
      <family val="2"/>
    </font>
    <font>
      <b/>
      <sz val="12"/>
      <name val="Stone Sans"/>
      <family val="2"/>
    </font>
    <font>
      <b/>
      <sz val="18"/>
      <name val="Arial"/>
      <family val="2"/>
    </font>
    <font>
      <b/>
      <sz val="14"/>
      <name val="Stone Sans"/>
      <family val="2"/>
    </font>
    <font>
      <sz val="10"/>
      <name val="Stone Sans"/>
    </font>
    <font>
      <b/>
      <sz val="10"/>
      <name val="Antique Olive"/>
      <family val="2"/>
    </font>
    <font>
      <sz val="10"/>
      <name val="Antique Olive"/>
      <family val="2"/>
    </font>
    <font>
      <b/>
      <sz val="14"/>
      <name val="Antique Olive"/>
      <family val="2"/>
    </font>
    <font>
      <i/>
      <sz val="10"/>
      <name val="Antique Olive"/>
      <family val="2"/>
    </font>
    <font>
      <b/>
      <sz val="18"/>
      <name val="Antique Olive"/>
      <family val="2"/>
    </font>
    <font>
      <sz val="10"/>
      <color indexed="12"/>
      <name val="Arial"/>
      <family val="2"/>
    </font>
    <font>
      <b/>
      <sz val="10"/>
      <color indexed="32"/>
      <name val="Palatino"/>
      <family val="1"/>
    </font>
    <font>
      <i/>
      <sz val="8"/>
      <color indexed="60"/>
      <name val="Times New Roman"/>
      <family val="1"/>
    </font>
    <font>
      <sz val="12"/>
      <color indexed="8"/>
      <name val="Times New Roman"/>
      <family val="1"/>
    </font>
    <font>
      <sz val="14"/>
      <name val="Arial"/>
      <family val="2"/>
    </font>
    <font>
      <b/>
      <sz val="9"/>
      <name val="Arial"/>
      <family val="2"/>
    </font>
    <font>
      <sz val="18"/>
      <name val="Arial"/>
      <family val="2"/>
    </font>
    <font>
      <b/>
      <sz val="14"/>
      <color indexed="9"/>
      <name val="Book Antiqua"/>
      <family val="1"/>
    </font>
    <font>
      <b/>
      <sz val="18"/>
      <color indexed="62"/>
      <name val="Cambria"/>
      <family val="2"/>
    </font>
    <font>
      <b/>
      <sz val="20"/>
      <color indexed="10"/>
      <name val="Arial"/>
      <family val="2"/>
    </font>
    <font>
      <sz val="12"/>
      <color indexed="10"/>
      <name val="Times New Roman"/>
      <family val="1"/>
    </font>
    <font>
      <b/>
      <sz val="10"/>
      <color indexed="62"/>
      <name val="Arial"/>
      <family val="2"/>
    </font>
    <font>
      <b/>
      <sz val="12"/>
      <color indexed="12"/>
      <name val="Arial"/>
      <family val="2"/>
    </font>
    <font>
      <sz val="11"/>
      <color indexed="17"/>
      <name val="Arial"/>
      <family val="2"/>
    </font>
    <font>
      <b/>
      <sz val="10"/>
      <color indexed="9"/>
      <name val="Book Antiqua"/>
      <family val="1"/>
    </font>
    <font>
      <b/>
      <i/>
      <sz val="10"/>
      <name val="Arial"/>
      <family val="2"/>
    </font>
    <font>
      <i/>
      <sz val="10"/>
      <color indexed="62"/>
      <name val="Arial"/>
      <family val="2"/>
    </font>
    <font>
      <b/>
      <sz val="11"/>
      <name val="Arial"/>
      <family val="2"/>
    </font>
    <font>
      <sz val="9"/>
      <color indexed="8"/>
      <name val="Arial"/>
      <family val="2"/>
    </font>
    <font>
      <u/>
      <sz val="10"/>
      <name val="Arial"/>
      <family val="2"/>
    </font>
    <font>
      <sz val="7"/>
      <name val="Arial"/>
      <family val="2"/>
    </font>
    <font>
      <b/>
      <sz val="16"/>
      <color indexed="9"/>
      <name val="Arial"/>
      <family val="2"/>
    </font>
    <font>
      <b/>
      <sz val="14"/>
      <color indexed="32"/>
      <name val="Arial"/>
      <family val="2"/>
    </font>
    <font>
      <b/>
      <sz val="10"/>
      <name val="Helv"/>
    </font>
    <font>
      <b/>
      <sz val="10"/>
      <color indexed="41"/>
      <name val="Arial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rgb="FF000000"/>
      <name val="Arial Narrow"/>
      <family val="2"/>
    </font>
    <font>
      <u/>
      <sz val="10"/>
      <name val="Arial Narrow"/>
      <family val="2"/>
    </font>
    <font>
      <u/>
      <sz val="10"/>
      <color theme="1"/>
      <name val="Arial Narrow"/>
      <family val="2"/>
    </font>
    <font>
      <sz val="10"/>
      <color rgb="FFFF0000"/>
      <name val="Arial Narrow"/>
      <family val="2"/>
    </font>
    <font>
      <sz val="10"/>
      <color rgb="FF0066FF"/>
      <name val="Arial Narrow"/>
      <family val="2"/>
    </font>
    <font>
      <i/>
      <vertAlign val="subscript"/>
      <sz val="10"/>
      <name val="Arial Narrow"/>
      <family val="2"/>
    </font>
    <font>
      <i/>
      <sz val="10"/>
      <name val="Arial Narrow"/>
      <family val="2"/>
    </font>
    <font>
      <vertAlign val="subscript"/>
      <sz val="10"/>
      <name val="Arial Narrow"/>
      <family val="2"/>
    </font>
    <font>
      <sz val="10"/>
      <color theme="0"/>
      <name val="Arial Narrow"/>
      <family val="2"/>
    </font>
  </fonts>
  <fills count="80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rgb="FFFFC7CE"/>
      </patternFill>
    </fill>
    <fill>
      <patternFill patternType="solid">
        <fgColor indexed="21"/>
        <bgColor indexed="21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61"/>
        <bgColor indexed="61"/>
      </patternFill>
    </fill>
    <fill>
      <patternFill patternType="solid">
        <fgColor indexed="31"/>
        <bgColor indexed="31"/>
      </patternFill>
    </fill>
    <fill>
      <patternFill patternType="solid">
        <fgColor indexed="22"/>
        <bgColor indexed="22"/>
      </patternFill>
    </fill>
    <fill>
      <patternFill patternType="solid">
        <fgColor indexed="44"/>
        <bgColor indexed="44"/>
      </patternFill>
    </fill>
    <fill>
      <patternFill patternType="solid">
        <fgColor indexed="48"/>
        <bgColor indexed="48"/>
      </patternFill>
    </fill>
    <fill>
      <patternFill patternType="solid">
        <fgColor indexed="62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10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23"/>
        <bgColor indexed="23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49"/>
        <bgColor indexed="49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solid">
        <fgColor indexed="52"/>
        <bgColor indexed="52"/>
      </patternFill>
    </fill>
    <fill>
      <patternFill patternType="solid">
        <fgColor indexed="53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38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57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3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1"/>
        <bgColor indexed="8"/>
      </patternFill>
    </fill>
    <fill>
      <patternFill patternType="solid">
        <fgColor indexed="41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24"/>
      </bottom>
      <diagonal/>
    </border>
    <border>
      <left/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22"/>
      </bottom>
      <diagonal/>
    </border>
    <border>
      <left style="double">
        <color indexed="57"/>
      </left>
      <right style="double">
        <color indexed="57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3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3"/>
      </top>
      <bottom style="double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3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3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16628">
    <xf numFmtId="0" fontId="0" fillId="0" borderId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9" fillId="0" borderId="0"/>
    <xf numFmtId="9" fontId="18" fillId="0" borderId="0" applyFont="0" applyFill="0" applyBorder="0" applyAlignment="0" applyProtection="0"/>
    <xf numFmtId="0" fontId="17" fillId="0" borderId="0"/>
    <xf numFmtId="0" fontId="16" fillId="0" borderId="0"/>
    <xf numFmtId="9" fontId="16" fillId="0" borderId="0" applyFont="0" applyFill="0" applyBorder="0" applyAlignment="0" applyProtection="0"/>
    <xf numFmtId="0" fontId="15" fillId="0" borderId="0"/>
    <xf numFmtId="44" fontId="15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18" fillId="0" borderId="0"/>
    <xf numFmtId="44" fontId="14" fillId="0" borderId="0" applyFont="0" applyFill="0" applyBorder="0" applyAlignment="0" applyProtection="0"/>
    <xf numFmtId="0" fontId="14" fillId="0" borderId="0"/>
    <xf numFmtId="0" fontId="14" fillId="0" borderId="0"/>
    <xf numFmtId="0" fontId="20" fillId="0" borderId="0"/>
    <xf numFmtId="9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3" fillId="0" borderId="0"/>
    <xf numFmtId="0" fontId="18" fillId="0" borderId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  <xf numFmtId="0" fontId="13" fillId="2" borderId="0" applyNumberFormat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  <xf numFmtId="0" fontId="18" fillId="0" borderId="0"/>
    <xf numFmtId="44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8" fillId="0" borderId="0"/>
    <xf numFmtId="43" fontId="21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2" fontId="18" fillId="0" borderId="0">
      <alignment vertical="top"/>
    </xf>
    <xf numFmtId="172" fontId="18" fillId="0" borderId="0">
      <alignment vertical="top"/>
    </xf>
    <xf numFmtId="173" fontId="23" fillId="0" borderId="0"/>
    <xf numFmtId="174" fontId="24" fillId="4" borderId="2">
      <alignment horizontal="center"/>
      <protection locked="0"/>
    </xf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2" fontId="25" fillId="0" borderId="0"/>
    <xf numFmtId="173" fontId="23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5" fontId="18" fillId="0" borderId="0"/>
    <xf numFmtId="176" fontId="26" fillId="0" borderId="0" applyFont="0" applyFill="0" applyBorder="0" applyAlignment="0" applyProtection="0">
      <protection locked="0"/>
    </xf>
    <xf numFmtId="177" fontId="25" fillId="0" borderId="0">
      <alignment horizontal="right"/>
    </xf>
    <xf numFmtId="178" fontId="25" fillId="5" borderId="0"/>
    <xf numFmtId="179" fontId="25" fillId="5" borderId="0"/>
    <xf numFmtId="180" fontId="25" fillId="5" borderId="0"/>
    <xf numFmtId="181" fontId="25" fillId="5" borderId="0">
      <alignment horizontal="right"/>
    </xf>
    <xf numFmtId="0" fontId="18" fillId="0" borderId="0"/>
    <xf numFmtId="0" fontId="27" fillId="0" borderId="0"/>
    <xf numFmtId="182" fontId="27" fillId="0" borderId="0"/>
    <xf numFmtId="182" fontId="2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7" fillId="0" borderId="0"/>
    <xf numFmtId="0" fontId="18" fillId="0" borderId="0"/>
    <xf numFmtId="169" fontId="18" fillId="0" borderId="0"/>
    <xf numFmtId="169" fontId="18" fillId="0" borderId="0"/>
    <xf numFmtId="0" fontId="18" fillId="0" borderId="0"/>
    <xf numFmtId="173" fontId="18" fillId="0" borderId="0"/>
    <xf numFmtId="179" fontId="1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7" fillId="0" borderId="0"/>
    <xf numFmtId="0" fontId="2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8" fillId="0" borderId="0"/>
    <xf numFmtId="0" fontId="1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7" fillId="0" borderId="0"/>
    <xf numFmtId="0" fontId="2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8" fillId="0" borderId="0"/>
    <xf numFmtId="0" fontId="27" fillId="0" borderId="0"/>
    <xf numFmtId="172" fontId="18" fillId="0" borderId="0"/>
    <xf numFmtId="0" fontId="18" fillId="0" borderId="0"/>
    <xf numFmtId="172" fontId="27" fillId="0" borderId="0"/>
    <xf numFmtId="172" fontId="18" fillId="0" borderId="0"/>
    <xf numFmtId="172" fontId="18" fillId="0" borderId="0"/>
    <xf numFmtId="172" fontId="18" fillId="0" borderId="0"/>
    <xf numFmtId="172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28" fillId="6" borderId="0" applyBorder="0">
      <alignment vertical="center"/>
    </xf>
    <xf numFmtId="0" fontId="18" fillId="0" borderId="0"/>
    <xf numFmtId="0" fontId="18" fillId="0" borderId="0"/>
    <xf numFmtId="172" fontId="27" fillId="0" borderId="0"/>
    <xf numFmtId="0" fontId="18" fillId="0" borderId="0"/>
    <xf numFmtId="0" fontId="18" fillId="0" borderId="0"/>
    <xf numFmtId="0" fontId="27" fillId="0" borderId="0"/>
    <xf numFmtId="0" fontId="27" fillId="0" borderId="0"/>
    <xf numFmtId="0" fontId="27" fillId="0" borderId="0"/>
    <xf numFmtId="0" fontId="18" fillId="0" borderId="0"/>
    <xf numFmtId="0" fontId="27" fillId="0" borderId="0"/>
    <xf numFmtId="0" fontId="27" fillId="0" borderId="0"/>
    <xf numFmtId="172" fontId="27" fillId="0" borderId="0"/>
    <xf numFmtId="0" fontId="18" fillId="0" borderId="0"/>
    <xf numFmtId="0" fontId="18" fillId="0" borderId="0"/>
    <xf numFmtId="0" fontId="18" fillId="0" borderId="0"/>
    <xf numFmtId="183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7" fillId="0" borderId="0"/>
    <xf numFmtId="172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2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7" fillId="0" borderId="0"/>
    <xf numFmtId="0" fontId="27" fillId="0" borderId="0"/>
    <xf numFmtId="0" fontId="27" fillId="0" borderId="0"/>
    <xf numFmtId="172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8" fillId="0" borderId="0"/>
    <xf numFmtId="172" fontId="18" fillId="0" borderId="0" applyBorder="0"/>
    <xf numFmtId="184" fontId="28" fillId="6" borderId="0" applyBorder="0">
      <alignment vertical="center"/>
    </xf>
    <xf numFmtId="172" fontId="29" fillId="0" borderId="0" applyNumberFormat="0" applyFont="0" applyFill="0" applyBorder="0" applyAlignment="0" applyProtection="0"/>
    <xf numFmtId="9" fontId="18" fillId="0" borderId="0">
      <alignment horizontal="center"/>
    </xf>
    <xf numFmtId="185" fontId="18" fillId="0" borderId="0" applyFont="0" applyFill="0" applyBorder="0" applyAlignment="0" applyProtection="0"/>
    <xf numFmtId="172" fontId="30" fillId="0" borderId="0" applyNumberFormat="0" applyFill="0" applyBorder="0" applyAlignment="0" applyProtection="0">
      <alignment vertical="top"/>
      <protection locked="0"/>
    </xf>
    <xf numFmtId="165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86" fontId="32" fillId="0" borderId="0">
      <alignment horizontal="right"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8" fillId="0" borderId="0"/>
    <xf numFmtId="0" fontId="18" fillId="0" borderId="0"/>
    <xf numFmtId="0" fontId="18" fillId="0" borderId="0" applyFont="0" applyFill="0" applyBorder="0" applyAlignment="0" applyProtection="0"/>
    <xf numFmtId="0" fontId="31" fillId="0" borderId="0" applyNumberFormat="0" applyFill="0" applyBorder="0" applyAlignment="0" applyProtection="0"/>
    <xf numFmtId="172" fontId="33" fillId="0" borderId="0"/>
    <xf numFmtId="38" fontId="34" fillId="0" borderId="0" applyFont="0" applyFill="0" applyBorder="0" applyAlignment="0" applyProtection="0"/>
    <xf numFmtId="38" fontId="34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/>
    <xf numFmtId="38" fontId="34" fillId="0" borderId="0" applyFont="0" applyFill="0" applyBorder="0" applyAlignment="0" applyProtection="0"/>
    <xf numFmtId="38" fontId="34" fillId="0" borderId="0" applyFont="0" applyFill="0" applyBorder="0" applyAlignment="0" applyProtection="0"/>
    <xf numFmtId="172" fontId="33" fillId="0" borderId="0"/>
    <xf numFmtId="172" fontId="18" fillId="0" borderId="0" applyFont="0" applyFill="0" applyBorder="0" applyAlignment="0" applyProtection="0"/>
    <xf numFmtId="172" fontId="33" fillId="0" borderId="0"/>
    <xf numFmtId="172" fontId="33" fillId="0" borderId="0"/>
    <xf numFmtId="0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 applyFont="0" applyFill="0" applyBorder="0" applyAlignment="0" applyProtection="0"/>
    <xf numFmtId="0" fontId="33" fillId="0" borderId="0"/>
    <xf numFmtId="172" fontId="18" fillId="0" borderId="0"/>
    <xf numFmtId="172" fontId="18" fillId="0" borderId="0"/>
    <xf numFmtId="172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38" fontId="34" fillId="0" borderId="0" applyFont="0" applyFill="0" applyBorder="0" applyAlignment="0" applyProtection="0"/>
    <xf numFmtId="187" fontId="18" fillId="0" borderId="0" applyFont="0" applyFill="0" applyBorder="0" applyAlignment="0" applyProtection="0"/>
    <xf numFmtId="172" fontId="23" fillId="0" borderId="0" applyFont="0" applyFill="0" applyBorder="0" applyAlignment="0" applyProtection="0"/>
    <xf numFmtId="187" fontId="18" fillId="0" borderId="0" applyFont="0" applyFill="0" applyBorder="0" applyAlignment="0" applyProtection="0"/>
    <xf numFmtId="172" fontId="18" fillId="0" borderId="0"/>
    <xf numFmtId="172" fontId="18" fillId="0" borderId="0"/>
    <xf numFmtId="0" fontId="18" fillId="0" borderId="0"/>
    <xf numFmtId="172" fontId="33" fillId="0" borderId="0"/>
    <xf numFmtId="0" fontId="18" fillId="0" borderId="0"/>
    <xf numFmtId="0" fontId="18" fillId="0" borderId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38" fontId="34" fillId="0" borderId="0" applyFont="0" applyFill="0" applyBorder="0" applyAlignment="0" applyProtection="0"/>
    <xf numFmtId="38" fontId="34" fillId="0" borderId="0" applyFont="0" applyFill="0" applyBorder="0" applyAlignment="0" applyProtection="0"/>
    <xf numFmtId="0" fontId="35" fillId="0" borderId="0"/>
    <xf numFmtId="0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72" fontId="23" fillId="0" borderId="0" applyFont="0" applyFill="0" applyBorder="0" applyAlignment="0" applyProtection="0"/>
    <xf numFmtId="189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39" fontId="18" fillId="0" borderId="0" applyFont="0" applyFill="0" applyBorder="0" applyAlignment="0" applyProtection="0"/>
    <xf numFmtId="172" fontId="23" fillId="0" borderId="0" applyFont="0" applyFill="0" applyBorder="0" applyAlignment="0" applyProtection="0"/>
    <xf numFmtId="39" fontId="18" fillId="0" borderId="0" applyFont="0" applyFill="0" applyBorder="0" applyAlignment="0" applyProtection="0"/>
    <xf numFmtId="172" fontId="18" fillId="0" borderId="0"/>
    <xf numFmtId="0" fontId="18" fillId="0" borderId="0" applyFont="0" applyFill="0" applyBorder="0" applyAlignment="0" applyProtection="0"/>
    <xf numFmtId="38" fontId="34" fillId="0" borderId="0" applyFont="0" applyFill="0" applyBorder="0" applyAlignment="0" applyProtection="0"/>
    <xf numFmtId="38" fontId="34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3" fillId="0" borderId="0"/>
    <xf numFmtId="172" fontId="33" fillId="0" borderId="0"/>
    <xf numFmtId="172" fontId="30" fillId="0" borderId="0"/>
    <xf numFmtId="172" fontId="30" fillId="0" borderId="0"/>
    <xf numFmtId="38" fontId="34" fillId="0" borderId="0" applyAlignment="0" applyProtection="0"/>
    <xf numFmtId="38" fontId="34" fillId="0" borderId="0" applyFont="0" applyBorder="0" applyAlignment="0" applyProtection="0"/>
    <xf numFmtId="190" fontId="18" fillId="0" borderId="0" applyFont="0" applyFill="0" applyBorder="0" applyProtection="0">
      <alignment vertical="top"/>
    </xf>
    <xf numFmtId="38" fontId="34" fillId="0" borderId="0" applyFont="0" applyFill="0" applyBorder="0" applyAlignment="0" applyProtection="0"/>
    <xf numFmtId="38" fontId="34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2" fontId="33" fillId="0" borderId="0"/>
    <xf numFmtId="172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33" fillId="0" borderId="0"/>
    <xf numFmtId="38" fontId="34" fillId="0" borderId="0" applyFont="0" applyFill="0" applyBorder="0" applyAlignment="0" applyProtection="0"/>
    <xf numFmtId="38" fontId="34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38" fontId="34" fillId="0" borderId="0" applyFont="0" applyFill="0" applyBorder="0" applyAlignment="0" applyProtection="0"/>
    <xf numFmtId="38" fontId="34" fillId="0" borderId="0" applyFont="0" applyFill="0" applyBorder="0" applyAlignment="0" applyProtection="0"/>
    <xf numFmtId="172" fontId="33" fillId="0" borderId="0"/>
    <xf numFmtId="38" fontId="34" fillId="0" borderId="0" applyFont="0" applyFill="0" applyBorder="0" applyAlignment="0" applyProtection="0"/>
    <xf numFmtId="38" fontId="34" fillId="0" borderId="0" applyFont="0" applyFill="0" applyBorder="0" applyAlignment="0" applyProtection="0"/>
    <xf numFmtId="38" fontId="34" fillId="0" borderId="0" applyFont="0" applyFill="0" applyBorder="0" applyAlignment="0" applyProtection="0"/>
    <xf numFmtId="38" fontId="34" fillId="0" borderId="0" applyFont="0" applyFill="0" applyBorder="0" applyAlignment="0" applyProtection="0"/>
    <xf numFmtId="0" fontId="18" fillId="0" borderId="0"/>
    <xf numFmtId="38" fontId="36" fillId="0" borderId="0" applyAlignment="0" applyProtection="0"/>
    <xf numFmtId="0" fontId="18" fillId="0" borderId="0" applyFont="0" applyFill="0" applyBorder="0" applyAlignment="0" applyProtection="0"/>
    <xf numFmtId="190" fontId="18" fillId="0" borderId="0" applyFont="0" applyFill="0" applyBorder="0" applyProtection="0">
      <alignment vertical="top"/>
    </xf>
    <xf numFmtId="38" fontId="36" fillId="0" borderId="0" applyAlignment="0" applyProtection="0"/>
    <xf numFmtId="38" fontId="34" fillId="0" borderId="0" applyFont="0" applyFill="0" applyBorder="0" applyAlignment="0" applyProtection="0"/>
    <xf numFmtId="38" fontId="34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2" fontId="18" fillId="0" borderId="0"/>
    <xf numFmtId="172" fontId="18" fillId="0" borderId="0"/>
    <xf numFmtId="172" fontId="18" fillId="0" borderId="0"/>
    <xf numFmtId="172" fontId="18" fillId="0" borderId="0"/>
    <xf numFmtId="172" fontId="18" fillId="0" borderId="0"/>
    <xf numFmtId="172" fontId="18" fillId="0" borderId="0"/>
    <xf numFmtId="0" fontId="18" fillId="0" borderId="0"/>
    <xf numFmtId="172" fontId="33" fillId="0" borderId="0"/>
    <xf numFmtId="191" fontId="18" fillId="0" borderId="0" applyFont="0" applyFill="0" applyBorder="0" applyAlignment="0" applyProtection="0"/>
    <xf numFmtId="172" fontId="23" fillId="0" borderId="0" applyFont="0" applyFill="0" applyBorder="0" applyAlignment="0" applyProtection="0"/>
    <xf numFmtId="192" fontId="18" fillId="0" borderId="0" applyFont="0" applyFill="0" applyBorder="0" applyAlignment="0" applyProtection="0"/>
    <xf numFmtId="191" fontId="18" fillId="0" borderId="0" applyFont="0" applyFill="0" applyBorder="0" applyAlignment="0" applyProtection="0"/>
    <xf numFmtId="192" fontId="18" fillId="0" borderId="0" applyFont="0" applyFill="0" applyBorder="0" applyAlignment="0" applyProtection="0"/>
    <xf numFmtId="193" fontId="18" fillId="0" borderId="0" applyFont="0" applyFill="0" applyBorder="0" applyAlignment="0" applyProtection="0"/>
    <xf numFmtId="172" fontId="23" fillId="0" borderId="0" applyFont="0" applyFill="0" applyBorder="0" applyAlignment="0" applyProtection="0"/>
    <xf numFmtId="194" fontId="18" fillId="0" borderId="0" applyFont="0" applyFill="0" applyBorder="0" applyAlignment="0" applyProtection="0"/>
    <xf numFmtId="193" fontId="18" fillId="0" borderId="0" applyFont="0" applyFill="0" applyBorder="0" applyAlignment="0" applyProtection="0"/>
    <xf numFmtId="194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2" fontId="33" fillId="0" borderId="0"/>
    <xf numFmtId="172" fontId="33" fillId="0" borderId="0"/>
    <xf numFmtId="172" fontId="18" fillId="0" borderId="0"/>
    <xf numFmtId="0" fontId="18" fillId="0" borderId="0" applyFont="0" applyFill="0" applyBorder="0" applyAlignment="0" applyProtection="0"/>
    <xf numFmtId="172" fontId="33" fillId="0" borderId="0"/>
    <xf numFmtId="38" fontId="36" fillId="0" borderId="0" applyAlignment="0" applyProtection="0"/>
    <xf numFmtId="0" fontId="35" fillId="0" borderId="0"/>
    <xf numFmtId="0" fontId="35" fillId="0" borderId="0"/>
    <xf numFmtId="172" fontId="18" fillId="0" borderId="0"/>
    <xf numFmtId="172" fontId="18" fillId="0" borderId="0"/>
    <xf numFmtId="38" fontId="34" fillId="0" borderId="0" applyFont="0" applyFill="0" applyBorder="0" applyAlignment="0" applyProtection="0"/>
    <xf numFmtId="38" fontId="34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95" fontId="18" fillId="0" borderId="0" applyFont="0" applyFill="0" applyBorder="0" applyAlignment="0" applyProtection="0"/>
    <xf numFmtId="172" fontId="23" fillId="0" borderId="0" applyFont="0" applyFill="0" applyBorder="0" applyAlignment="0" applyProtection="0"/>
    <xf numFmtId="196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196" fontId="18" fillId="0" borderId="0" applyFont="0" applyFill="0" applyBorder="0" applyAlignment="0" applyProtection="0"/>
    <xf numFmtId="197" fontId="18" fillId="0" borderId="0" applyFont="0" applyFill="0" applyBorder="0" applyAlignment="0" applyProtection="0"/>
    <xf numFmtId="172" fontId="23" fillId="0" borderId="0" applyFont="0" applyFill="0" applyBorder="0" applyAlignment="0" applyProtection="0"/>
    <xf numFmtId="198" fontId="18" fillId="0" borderId="0" applyFont="0" applyFill="0" applyBorder="0" applyAlignment="0" applyProtection="0"/>
    <xf numFmtId="197" fontId="18" fillId="0" borderId="0" applyFont="0" applyFill="0" applyBorder="0" applyAlignment="0" applyProtection="0"/>
    <xf numFmtId="198" fontId="18" fillId="0" borderId="0" applyFont="0" applyFill="0" applyBorder="0" applyAlignment="0" applyProtection="0"/>
    <xf numFmtId="172" fontId="37" fillId="0" borderId="0"/>
    <xf numFmtId="172" fontId="37" fillId="0" borderId="0"/>
    <xf numFmtId="172" fontId="37" fillId="0" borderId="0"/>
    <xf numFmtId="172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38" fontId="34" fillId="0" borderId="0" applyFont="0" applyFill="0" applyBorder="0" applyAlignment="0" applyProtection="0"/>
    <xf numFmtId="38" fontId="34" fillId="0" borderId="0" applyFont="0" applyFill="0" applyBorder="0" applyAlignment="0" applyProtection="0"/>
    <xf numFmtId="38" fontId="34" fillId="0" borderId="0" applyFont="0" applyFill="0" applyBorder="0" applyAlignment="0" applyProtection="0"/>
    <xf numFmtId="38" fontId="34" fillId="0" borderId="0" applyFont="0" applyFill="0" applyBorder="0" applyAlignment="0" applyProtection="0"/>
    <xf numFmtId="38" fontId="34" fillId="0" borderId="0" applyFont="0" applyFill="0" applyBorder="0" applyAlignment="0" applyProtection="0"/>
    <xf numFmtId="0" fontId="18" fillId="0" borderId="0" applyFont="0" applyFill="0" applyBorder="0" applyAlignment="0" applyProtection="0"/>
    <xf numFmtId="38" fontId="34" fillId="0" borderId="0" applyFont="0" applyFill="0" applyBorder="0" applyAlignment="0" applyProtection="0"/>
    <xf numFmtId="38" fontId="34" fillId="0" borderId="0" applyFont="0" applyFill="0" applyBorder="0" applyAlignment="0" applyProtection="0"/>
    <xf numFmtId="172" fontId="18" fillId="0" borderId="0" applyFont="0" applyFill="0" applyBorder="0" applyAlignment="0" applyProtection="0"/>
    <xf numFmtId="0" fontId="18" fillId="0" borderId="0"/>
    <xf numFmtId="0" fontId="18" fillId="0" borderId="0" applyFont="0" applyFill="0" applyBorder="0" applyAlignment="0" applyProtection="0"/>
    <xf numFmtId="38" fontId="34" fillId="0" borderId="0" applyFont="0" applyFill="0" applyBorder="0" applyAlignment="0" applyProtection="0"/>
    <xf numFmtId="38" fontId="34" fillId="0" borderId="0" applyFont="0" applyFill="0" applyBorder="0" applyAlignment="0" applyProtection="0"/>
    <xf numFmtId="0" fontId="18" fillId="0" borderId="0"/>
    <xf numFmtId="0" fontId="35" fillId="0" borderId="0"/>
    <xf numFmtId="0" fontId="35" fillId="0" borderId="0"/>
    <xf numFmtId="172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38" fontId="34" fillId="0" borderId="0" applyFont="0" applyFill="0" applyBorder="0" applyAlignment="0" applyProtection="0"/>
    <xf numFmtId="38" fontId="34" fillId="0" borderId="0" applyFont="0" applyFill="0" applyBorder="0" applyAlignment="0" applyProtection="0"/>
    <xf numFmtId="172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38" fontId="34" fillId="0" borderId="0" applyFont="0" applyFill="0" applyBorder="0" applyAlignment="0" applyProtection="0"/>
    <xf numFmtId="38" fontId="34" fillId="0" borderId="0" applyFont="0" applyFill="0" applyBorder="0" applyAlignment="0" applyProtection="0"/>
    <xf numFmtId="0" fontId="18" fillId="0" borderId="0" applyFont="0" applyFill="0" applyBorder="0" applyAlignment="0" applyProtection="0"/>
    <xf numFmtId="172" fontId="38" fillId="0" borderId="0" applyNumberFormat="0" applyFill="0" applyBorder="0" applyProtection="0">
      <alignment horizontal="left"/>
    </xf>
    <xf numFmtId="172" fontId="39" fillId="0" borderId="0" applyNumberFormat="0" applyFill="0" applyBorder="0" applyProtection="0">
      <alignment horizontal="centerContinuous"/>
    </xf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2" fontId="37" fillId="0" borderId="0"/>
    <xf numFmtId="172" fontId="37" fillId="0" borderId="0"/>
    <xf numFmtId="199" fontId="40" fillId="0" borderId="0"/>
    <xf numFmtId="172" fontId="30" fillId="0" borderId="0"/>
    <xf numFmtId="172" fontId="30" fillId="0" borderId="0"/>
    <xf numFmtId="172" fontId="37" fillId="0" borderId="0"/>
    <xf numFmtId="172" fontId="37" fillId="0" borderId="0"/>
    <xf numFmtId="172" fontId="37" fillId="0" borderId="0"/>
    <xf numFmtId="0" fontId="18" fillId="0" borderId="0" applyFont="0" applyFill="0" applyBorder="0" applyAlignment="0" applyProtection="0"/>
    <xf numFmtId="172" fontId="18" fillId="0" borderId="0"/>
    <xf numFmtId="172" fontId="33" fillId="0" borderId="0"/>
    <xf numFmtId="199" fontId="40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200" fontId="41" fillId="0" borderId="0" applyFont="0" applyFill="0" applyBorder="0" applyAlignment="0" applyProtection="0"/>
    <xf numFmtId="201" fontId="30" fillId="0" borderId="0" applyFont="0" applyFill="0" applyBorder="0" applyAlignment="0" applyProtection="0"/>
    <xf numFmtId="202" fontId="42" fillId="0" borderId="0"/>
    <xf numFmtId="203" fontId="30" fillId="0" borderId="0" applyFont="0" applyFill="0" applyBorder="0" applyAlignment="0" applyProtection="0"/>
    <xf numFmtId="204" fontId="41" fillId="0" borderId="0" applyFont="0" applyFill="0" applyBorder="0" applyAlignment="0" applyProtection="0"/>
    <xf numFmtId="0" fontId="27" fillId="0" borderId="0"/>
    <xf numFmtId="0" fontId="18" fillId="0" borderId="0"/>
    <xf numFmtId="0" fontId="18" fillId="0" borderId="0"/>
    <xf numFmtId="0" fontId="18" fillId="0" borderId="0"/>
    <xf numFmtId="169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7" fillId="0" borderId="0"/>
    <xf numFmtId="0" fontId="2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7" fillId="0" borderId="0"/>
    <xf numFmtId="0" fontId="27" fillId="0" borderId="0"/>
    <xf numFmtId="0" fontId="18" fillId="0" borderId="0"/>
    <xf numFmtId="0" fontId="27" fillId="0" borderId="0"/>
    <xf numFmtId="0" fontId="27" fillId="0" borderId="0"/>
    <xf numFmtId="0" fontId="27" fillId="0" borderId="0"/>
    <xf numFmtId="0" fontId="18" fillId="0" borderId="0"/>
    <xf numFmtId="0" fontId="27" fillId="0" borderId="0"/>
    <xf numFmtId="0" fontId="18" fillId="0" borderId="0"/>
    <xf numFmtId="0" fontId="27" fillId="0" borderId="0"/>
    <xf numFmtId="0" fontId="18" fillId="0" borderId="0"/>
    <xf numFmtId="0" fontId="18" fillId="0" borderId="0"/>
    <xf numFmtId="0" fontId="18" fillId="0" borderId="0"/>
    <xf numFmtId="0" fontId="27" fillId="0" borderId="0">
      <alignment vertical="justify"/>
    </xf>
    <xf numFmtId="0" fontId="27" fillId="0" borderId="0">
      <alignment vertical="justify"/>
    </xf>
    <xf numFmtId="0" fontId="27" fillId="0" borderId="0">
      <alignment vertical="justify"/>
    </xf>
    <xf numFmtId="0" fontId="27" fillId="0" borderId="0">
      <alignment vertical="justify"/>
    </xf>
    <xf numFmtId="0" fontId="27" fillId="0" borderId="0">
      <alignment vertical="justify"/>
    </xf>
    <xf numFmtId="0" fontId="27" fillId="0" borderId="0">
      <alignment vertical="justify"/>
    </xf>
    <xf numFmtId="0" fontId="27" fillId="0" borderId="0">
      <alignment vertical="justify"/>
    </xf>
    <xf numFmtId="0" fontId="27" fillId="0" borderId="0">
      <alignment vertical="justify"/>
    </xf>
    <xf numFmtId="0" fontId="27" fillId="0" borderId="0">
      <alignment vertical="justify"/>
    </xf>
    <xf numFmtId="0" fontId="27" fillId="0" borderId="0">
      <alignment vertical="justify"/>
    </xf>
    <xf numFmtId="0" fontId="27" fillId="0" borderId="0">
      <alignment vertical="justify"/>
    </xf>
    <xf numFmtId="0" fontId="27" fillId="0" borderId="0">
      <alignment vertical="justify"/>
    </xf>
    <xf numFmtId="0" fontId="27" fillId="0" borderId="0">
      <alignment vertical="justify"/>
    </xf>
    <xf numFmtId="0" fontId="27" fillId="0" borderId="0">
      <alignment vertical="justify"/>
    </xf>
    <xf numFmtId="0" fontId="27" fillId="0" borderId="0">
      <alignment vertical="justify"/>
    </xf>
    <xf numFmtId="0" fontId="27" fillId="0" borderId="0">
      <alignment vertical="justify"/>
    </xf>
    <xf numFmtId="0" fontId="27" fillId="0" borderId="0">
      <alignment vertical="justify"/>
    </xf>
    <xf numFmtId="0" fontId="27" fillId="0" borderId="0">
      <alignment vertical="justify"/>
    </xf>
    <xf numFmtId="0" fontId="27" fillId="0" borderId="0">
      <alignment vertical="justify"/>
    </xf>
    <xf numFmtId="0" fontId="27" fillId="0" borderId="0">
      <alignment vertical="justify"/>
    </xf>
    <xf numFmtId="0" fontId="27" fillId="0" borderId="0">
      <alignment vertical="justify"/>
    </xf>
    <xf numFmtId="0" fontId="27" fillId="0" borderId="0">
      <alignment vertical="justify"/>
    </xf>
    <xf numFmtId="0" fontId="27" fillId="0" borderId="0">
      <alignment vertical="justify"/>
    </xf>
    <xf numFmtId="0" fontId="27" fillId="0" borderId="0">
      <alignment vertical="justify"/>
    </xf>
    <xf numFmtId="0" fontId="27" fillId="0" borderId="0">
      <alignment vertical="justify"/>
    </xf>
    <xf numFmtId="0" fontId="27" fillId="0" borderId="0">
      <alignment vertical="justify"/>
    </xf>
    <xf numFmtId="0" fontId="27" fillId="0" borderId="0">
      <alignment vertical="justify"/>
    </xf>
    <xf numFmtId="0" fontId="27" fillId="0" borderId="0">
      <alignment vertical="justify"/>
    </xf>
    <xf numFmtId="0" fontId="27" fillId="0" borderId="0">
      <alignment vertical="justify"/>
    </xf>
    <xf numFmtId="0" fontId="27" fillId="0" borderId="0">
      <alignment vertical="justify"/>
    </xf>
    <xf numFmtId="0" fontId="27" fillId="0" borderId="0">
      <alignment vertical="justify"/>
    </xf>
    <xf numFmtId="0" fontId="27" fillId="0" borderId="0">
      <alignment vertical="justify"/>
    </xf>
    <xf numFmtId="0" fontId="27" fillId="0" borderId="0">
      <alignment vertical="justify"/>
    </xf>
    <xf numFmtId="0" fontId="27" fillId="0" borderId="0">
      <alignment vertical="justify"/>
    </xf>
    <xf numFmtId="0" fontId="27" fillId="0" borderId="0">
      <alignment vertical="justify"/>
    </xf>
    <xf numFmtId="0" fontId="27" fillId="0" borderId="0">
      <alignment vertical="justify"/>
    </xf>
    <xf numFmtId="0" fontId="27" fillId="0" borderId="0">
      <alignment vertical="justify"/>
    </xf>
    <xf numFmtId="0" fontId="27" fillId="0" borderId="0">
      <alignment vertical="justify"/>
    </xf>
    <xf numFmtId="0" fontId="27" fillId="0" borderId="0">
      <alignment vertical="justify"/>
    </xf>
    <xf numFmtId="0" fontId="27" fillId="0" borderId="0">
      <alignment vertical="justify"/>
    </xf>
    <xf numFmtId="0" fontId="27" fillId="0" borderId="0">
      <alignment vertical="justify"/>
    </xf>
    <xf numFmtId="0" fontId="27" fillId="0" borderId="0">
      <alignment vertical="justify"/>
    </xf>
    <xf numFmtId="0" fontId="27" fillId="0" borderId="0">
      <alignment vertical="justify"/>
    </xf>
    <xf numFmtId="0" fontId="27" fillId="0" borderId="0">
      <alignment vertical="justify"/>
    </xf>
    <xf numFmtId="0" fontId="27" fillId="0" borderId="0">
      <alignment vertical="justify"/>
    </xf>
    <xf numFmtId="0" fontId="27" fillId="0" borderId="0">
      <alignment vertical="justify"/>
    </xf>
    <xf numFmtId="0" fontId="27" fillId="0" borderId="0">
      <alignment vertical="justify"/>
    </xf>
    <xf numFmtId="172" fontId="18" fillId="0" borderId="0"/>
    <xf numFmtId="171" fontId="18" fillId="0" borderId="0" applyBorder="0"/>
    <xf numFmtId="0" fontId="18" fillId="0" borderId="0"/>
    <xf numFmtId="0" fontId="18" fillId="0" borderId="0"/>
    <xf numFmtId="172" fontId="18" fillId="0" borderId="0" applyBorder="0"/>
    <xf numFmtId="171" fontId="18" fillId="0" borderId="0" applyBorder="0"/>
    <xf numFmtId="199" fontId="40" fillId="0" borderId="0"/>
    <xf numFmtId="205" fontId="42" fillId="0" borderId="0"/>
    <xf numFmtId="205" fontId="43" fillId="0" borderId="0"/>
    <xf numFmtId="206" fontId="42" fillId="0" borderId="0"/>
    <xf numFmtId="207" fontId="26" fillId="0" borderId="0" applyFont="0" applyFill="0" applyBorder="0" applyAlignment="0" applyProtection="0">
      <protection locked="0"/>
    </xf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208" fontId="46" fillId="0" borderId="0"/>
    <xf numFmtId="172" fontId="43" fillId="0" borderId="0"/>
    <xf numFmtId="208" fontId="47" fillId="0" borderId="0"/>
    <xf numFmtId="0" fontId="48" fillId="7" borderId="0" applyNumberFormat="0" applyBorder="0" applyAlignment="0" applyProtection="0"/>
    <xf numFmtId="0" fontId="20" fillId="8" borderId="0" applyNumberFormat="0" applyBorder="0" applyAlignment="0" applyProtection="0"/>
    <xf numFmtId="0" fontId="48" fillId="7" borderId="0" applyNumberFormat="0" applyBorder="0" applyAlignment="0" applyProtection="0"/>
    <xf numFmtId="0" fontId="20" fillId="8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20" fillId="8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20" fillId="8" borderId="0" applyNumberFormat="0" applyBorder="0" applyAlignment="0" applyProtection="0"/>
    <xf numFmtId="0" fontId="48" fillId="7" borderId="0" applyNumberFormat="0" applyBorder="0" applyAlignment="0" applyProtection="0"/>
    <xf numFmtId="0" fontId="20" fillId="8" borderId="0" applyNumberFormat="0" applyBorder="0" applyAlignment="0" applyProtection="0"/>
    <xf numFmtId="0" fontId="48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48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48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169" fontId="49" fillId="8" borderId="0" applyNumberFormat="0" applyBorder="0" applyAlignment="0" applyProtection="0"/>
    <xf numFmtId="0" fontId="48" fillId="9" borderId="0" applyNumberFormat="0" applyBorder="0" applyAlignment="0" applyProtection="0"/>
    <xf numFmtId="0" fontId="20" fillId="10" borderId="0" applyNumberFormat="0" applyBorder="0" applyAlignment="0" applyProtection="0"/>
    <xf numFmtId="0" fontId="48" fillId="9" borderId="0" applyNumberFormat="0" applyBorder="0" applyAlignment="0" applyProtection="0"/>
    <xf numFmtId="0" fontId="20" fillId="10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20" fillId="10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20" fillId="10" borderId="0" applyNumberFormat="0" applyBorder="0" applyAlignment="0" applyProtection="0"/>
    <xf numFmtId="0" fontId="48" fillId="9" borderId="0" applyNumberFormat="0" applyBorder="0" applyAlignment="0" applyProtection="0"/>
    <xf numFmtId="0" fontId="20" fillId="10" borderId="0" applyNumberFormat="0" applyBorder="0" applyAlignment="0" applyProtection="0"/>
    <xf numFmtId="0" fontId="48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48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48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169" fontId="49" fillId="10" borderId="0" applyNumberFormat="0" applyBorder="0" applyAlignment="0" applyProtection="0"/>
    <xf numFmtId="0" fontId="48" fillId="11" borderId="0" applyNumberFormat="0" applyBorder="0" applyAlignment="0" applyProtection="0"/>
    <xf numFmtId="0" fontId="20" fillId="12" borderId="0" applyNumberFormat="0" applyBorder="0" applyAlignment="0" applyProtection="0"/>
    <xf numFmtId="0" fontId="48" fillId="11" borderId="0" applyNumberFormat="0" applyBorder="0" applyAlignment="0" applyProtection="0"/>
    <xf numFmtId="0" fontId="20" fillId="12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20" fillId="12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20" fillId="12" borderId="0" applyNumberFormat="0" applyBorder="0" applyAlignment="0" applyProtection="0"/>
    <xf numFmtId="0" fontId="48" fillId="11" borderId="0" applyNumberFormat="0" applyBorder="0" applyAlignment="0" applyProtection="0"/>
    <xf numFmtId="0" fontId="20" fillId="12" borderId="0" applyNumberFormat="0" applyBorder="0" applyAlignment="0" applyProtection="0"/>
    <xf numFmtId="0" fontId="48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48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48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169" fontId="49" fillId="12" borderId="0" applyNumberFormat="0" applyBorder="0" applyAlignment="0" applyProtection="0"/>
    <xf numFmtId="0" fontId="48" fillId="13" borderId="0" applyNumberFormat="0" applyBorder="0" applyAlignment="0" applyProtection="0"/>
    <xf numFmtId="0" fontId="20" fillId="14" borderId="0" applyNumberFormat="0" applyBorder="0" applyAlignment="0" applyProtection="0"/>
    <xf numFmtId="0" fontId="48" fillId="13" borderId="0" applyNumberFormat="0" applyBorder="0" applyAlignment="0" applyProtection="0"/>
    <xf numFmtId="0" fontId="20" fillId="14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20" fillId="14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20" fillId="14" borderId="0" applyNumberFormat="0" applyBorder="0" applyAlignment="0" applyProtection="0"/>
    <xf numFmtId="0" fontId="48" fillId="13" borderId="0" applyNumberFormat="0" applyBorder="0" applyAlignment="0" applyProtection="0"/>
    <xf numFmtId="0" fontId="20" fillId="14" borderId="0" applyNumberFormat="0" applyBorder="0" applyAlignment="0" applyProtection="0"/>
    <xf numFmtId="0" fontId="48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48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48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169" fontId="49" fillId="14" borderId="0" applyNumberFormat="0" applyBorder="0" applyAlignment="0" applyProtection="0"/>
    <xf numFmtId="0" fontId="48" fillId="15" borderId="0" applyNumberFormat="0" applyBorder="0" applyAlignment="0" applyProtection="0"/>
    <xf numFmtId="0" fontId="20" fillId="16" borderId="0" applyNumberFormat="0" applyBorder="0" applyAlignment="0" applyProtection="0"/>
    <xf numFmtId="0" fontId="48" fillId="15" borderId="0" applyNumberFormat="0" applyBorder="0" applyAlignment="0" applyProtection="0"/>
    <xf numFmtId="0" fontId="20" fillId="16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20" fillId="16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20" fillId="16" borderId="0" applyNumberFormat="0" applyBorder="0" applyAlignment="0" applyProtection="0"/>
    <xf numFmtId="0" fontId="48" fillId="15" borderId="0" applyNumberFormat="0" applyBorder="0" applyAlignment="0" applyProtection="0"/>
    <xf numFmtId="0" fontId="20" fillId="16" borderId="0" applyNumberFormat="0" applyBorder="0" applyAlignment="0" applyProtection="0"/>
    <xf numFmtId="0" fontId="48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48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48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169" fontId="49" fillId="16" borderId="0" applyNumberFormat="0" applyBorder="0" applyAlignment="0" applyProtection="0"/>
    <xf numFmtId="0" fontId="48" fillId="10" borderId="0" applyNumberFormat="0" applyBorder="0" applyAlignment="0" applyProtection="0"/>
    <xf numFmtId="0" fontId="20" fillId="17" borderId="0" applyNumberFormat="0" applyBorder="0" applyAlignment="0" applyProtection="0"/>
    <xf numFmtId="0" fontId="48" fillId="10" borderId="0" applyNumberFormat="0" applyBorder="0" applyAlignment="0" applyProtection="0"/>
    <xf numFmtId="0" fontId="20" fillId="17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20" fillId="17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20" fillId="17" borderId="0" applyNumberFormat="0" applyBorder="0" applyAlignment="0" applyProtection="0"/>
    <xf numFmtId="0" fontId="48" fillId="10" borderId="0" applyNumberFormat="0" applyBorder="0" applyAlignment="0" applyProtection="0"/>
    <xf numFmtId="0" fontId="20" fillId="17" borderId="0" applyNumberFormat="0" applyBorder="0" applyAlignment="0" applyProtection="0"/>
    <xf numFmtId="0" fontId="48" fillId="10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48" fillId="10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48" fillId="10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169" fontId="49" fillId="17" borderId="0" applyNumberFormat="0" applyBorder="0" applyAlignment="0" applyProtection="0"/>
    <xf numFmtId="209" fontId="42" fillId="0" borderId="0"/>
    <xf numFmtId="210" fontId="43" fillId="0" borderId="0"/>
    <xf numFmtId="209" fontId="50" fillId="0" borderId="0"/>
    <xf numFmtId="0" fontId="18" fillId="0" borderId="0"/>
    <xf numFmtId="0" fontId="18" fillId="0" borderId="0"/>
    <xf numFmtId="211" fontId="42" fillId="0" borderId="0"/>
    <xf numFmtId="0" fontId="12" fillId="2" borderId="0" applyNumberFormat="0" applyBorder="0" applyAlignment="0" applyProtection="0"/>
    <xf numFmtId="0" fontId="20" fillId="15" borderId="0" applyNumberFormat="0" applyBorder="0" applyAlignment="0" applyProtection="0"/>
    <xf numFmtId="0" fontId="48" fillId="18" borderId="0" applyNumberFormat="0" applyBorder="0" applyAlignment="0" applyProtection="0"/>
    <xf numFmtId="0" fontId="20" fillId="15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20" fillId="15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20" fillId="15" borderId="0" applyNumberFormat="0" applyBorder="0" applyAlignment="0" applyProtection="0"/>
    <xf numFmtId="0" fontId="48" fillId="18" borderId="0" applyNumberFormat="0" applyBorder="0" applyAlignment="0" applyProtection="0"/>
    <xf numFmtId="0" fontId="20" fillId="15" borderId="0" applyNumberFormat="0" applyBorder="0" applyAlignment="0" applyProtection="0"/>
    <xf numFmtId="0" fontId="48" fillId="18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48" fillId="18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12" fillId="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169" fontId="49" fillId="15" borderId="0" applyNumberFormat="0" applyBorder="0" applyAlignment="0" applyProtection="0"/>
    <xf numFmtId="0" fontId="48" fillId="9" borderId="0" applyNumberFormat="0" applyBorder="0" applyAlignment="0" applyProtection="0"/>
    <xf numFmtId="0" fontId="20" fillId="9" borderId="0" applyNumberFormat="0" applyBorder="0" applyAlignment="0" applyProtection="0"/>
    <xf numFmtId="0" fontId="48" fillId="9" borderId="0" applyNumberFormat="0" applyBorder="0" applyAlignment="0" applyProtection="0"/>
    <xf numFmtId="0" fontId="20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20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20" fillId="9" borderId="0" applyNumberFormat="0" applyBorder="0" applyAlignment="0" applyProtection="0"/>
    <xf numFmtId="0" fontId="48" fillId="9" borderId="0" applyNumberFormat="0" applyBorder="0" applyAlignment="0" applyProtection="0"/>
    <xf numFmtId="0" fontId="20" fillId="9" borderId="0" applyNumberFormat="0" applyBorder="0" applyAlignment="0" applyProtection="0"/>
    <xf numFmtId="0" fontId="48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48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48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169" fontId="49" fillId="9" borderId="0" applyNumberFormat="0" applyBorder="0" applyAlignment="0" applyProtection="0"/>
    <xf numFmtId="0" fontId="48" fillId="19" borderId="0" applyNumberFormat="0" applyBorder="0" applyAlignment="0" applyProtection="0"/>
    <xf numFmtId="0" fontId="20" fillId="20" borderId="0" applyNumberFormat="0" applyBorder="0" applyAlignment="0" applyProtection="0"/>
    <xf numFmtId="0" fontId="48" fillId="19" borderId="0" applyNumberFormat="0" applyBorder="0" applyAlignment="0" applyProtection="0"/>
    <xf numFmtId="0" fontId="20" fillId="20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20" fillId="20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20" fillId="20" borderId="0" applyNumberFormat="0" applyBorder="0" applyAlignment="0" applyProtection="0"/>
    <xf numFmtId="0" fontId="48" fillId="19" borderId="0" applyNumberFormat="0" applyBorder="0" applyAlignment="0" applyProtection="0"/>
    <xf numFmtId="0" fontId="20" fillId="20" borderId="0" applyNumberFormat="0" applyBorder="0" applyAlignment="0" applyProtection="0"/>
    <xf numFmtId="0" fontId="48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48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48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169" fontId="49" fillId="20" borderId="0" applyNumberFormat="0" applyBorder="0" applyAlignment="0" applyProtection="0"/>
    <xf numFmtId="0" fontId="48" fillId="21" borderId="0" applyNumberFormat="0" applyBorder="0" applyAlignment="0" applyProtection="0"/>
    <xf numFmtId="0" fontId="20" fillId="14" borderId="0" applyNumberFormat="0" applyBorder="0" applyAlignment="0" applyProtection="0"/>
    <xf numFmtId="0" fontId="48" fillId="21" borderId="0" applyNumberFormat="0" applyBorder="0" applyAlignment="0" applyProtection="0"/>
    <xf numFmtId="0" fontId="20" fillId="14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20" fillId="14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20" fillId="14" borderId="0" applyNumberFormat="0" applyBorder="0" applyAlignment="0" applyProtection="0"/>
    <xf numFmtId="0" fontId="48" fillId="21" borderId="0" applyNumberFormat="0" applyBorder="0" applyAlignment="0" applyProtection="0"/>
    <xf numFmtId="0" fontId="20" fillId="14" borderId="0" applyNumberFormat="0" applyBorder="0" applyAlignment="0" applyProtection="0"/>
    <xf numFmtId="0" fontId="48" fillId="21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48" fillId="21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48" fillId="21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169" fontId="49" fillId="14" borderId="0" applyNumberFormat="0" applyBorder="0" applyAlignment="0" applyProtection="0"/>
    <xf numFmtId="0" fontId="48" fillId="18" borderId="0" applyNumberFormat="0" applyBorder="0" applyAlignment="0" applyProtection="0"/>
    <xf numFmtId="0" fontId="20" fillId="15" borderId="0" applyNumberFormat="0" applyBorder="0" applyAlignment="0" applyProtection="0"/>
    <xf numFmtId="0" fontId="48" fillId="18" borderId="0" applyNumberFormat="0" applyBorder="0" applyAlignment="0" applyProtection="0"/>
    <xf numFmtId="0" fontId="20" fillId="15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20" fillId="15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20" fillId="15" borderId="0" applyNumberFormat="0" applyBorder="0" applyAlignment="0" applyProtection="0"/>
    <xf numFmtId="0" fontId="48" fillId="18" borderId="0" applyNumberFormat="0" applyBorder="0" applyAlignment="0" applyProtection="0"/>
    <xf numFmtId="0" fontId="20" fillId="15" borderId="0" applyNumberFormat="0" applyBorder="0" applyAlignment="0" applyProtection="0"/>
    <xf numFmtId="0" fontId="48" fillId="18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48" fillId="18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48" fillId="18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169" fontId="49" fillId="15" borderId="0" applyNumberFormat="0" applyBorder="0" applyAlignment="0" applyProtection="0"/>
    <xf numFmtId="0" fontId="48" fillId="17" borderId="0" applyNumberFormat="0" applyBorder="0" applyAlignment="0" applyProtection="0"/>
    <xf numFmtId="0" fontId="20" fillId="22" borderId="0" applyNumberFormat="0" applyBorder="0" applyAlignment="0" applyProtection="0"/>
    <xf numFmtId="0" fontId="48" fillId="17" borderId="0" applyNumberFormat="0" applyBorder="0" applyAlignment="0" applyProtection="0"/>
    <xf numFmtId="0" fontId="20" fillId="22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20" fillId="22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20" fillId="22" borderId="0" applyNumberFormat="0" applyBorder="0" applyAlignment="0" applyProtection="0"/>
    <xf numFmtId="0" fontId="48" fillId="17" borderId="0" applyNumberFormat="0" applyBorder="0" applyAlignment="0" applyProtection="0"/>
    <xf numFmtId="0" fontId="20" fillId="22" borderId="0" applyNumberFormat="0" applyBorder="0" applyAlignment="0" applyProtection="0"/>
    <xf numFmtId="0" fontId="48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48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48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169" fontId="49" fillId="22" borderId="0" applyNumberFormat="0" applyBorder="0" applyAlignment="0" applyProtection="0"/>
    <xf numFmtId="0" fontId="51" fillId="18" borderId="0" applyNumberFormat="0" applyBorder="0" applyAlignment="0" applyProtection="0"/>
    <xf numFmtId="0" fontId="52" fillId="23" borderId="0" applyNumberFormat="0" applyBorder="0" applyAlignment="0" applyProtection="0"/>
    <xf numFmtId="0" fontId="51" fillId="18" borderId="0" applyNumberFormat="0" applyBorder="0" applyAlignment="0" applyProtection="0"/>
    <xf numFmtId="0" fontId="52" fillId="23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52" fillId="23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52" fillId="23" borderId="0" applyNumberFormat="0" applyBorder="0" applyAlignment="0" applyProtection="0"/>
    <xf numFmtId="0" fontId="51" fillId="18" borderId="0" applyNumberFormat="0" applyBorder="0" applyAlignment="0" applyProtection="0"/>
    <xf numFmtId="0" fontId="52" fillId="23" borderId="0" applyNumberFormat="0" applyBorder="0" applyAlignment="0" applyProtection="0"/>
    <xf numFmtId="0" fontId="51" fillId="18" borderId="0" applyNumberFormat="0" applyBorder="0" applyAlignment="0" applyProtection="0"/>
    <xf numFmtId="0" fontId="52" fillId="23" borderId="0" applyNumberFormat="0" applyBorder="0" applyAlignment="0" applyProtection="0"/>
    <xf numFmtId="0" fontId="52" fillId="23" borderId="0" applyNumberFormat="0" applyBorder="0" applyAlignment="0" applyProtection="0"/>
    <xf numFmtId="0" fontId="51" fillId="18" borderId="0" applyNumberFormat="0" applyBorder="0" applyAlignment="0" applyProtection="0"/>
    <xf numFmtId="0" fontId="52" fillId="23" borderId="0" applyNumberFormat="0" applyBorder="0" applyAlignment="0" applyProtection="0"/>
    <xf numFmtId="0" fontId="52" fillId="23" borderId="0" applyNumberFormat="0" applyBorder="0" applyAlignment="0" applyProtection="0"/>
    <xf numFmtId="0" fontId="51" fillId="18" borderId="0" applyNumberFormat="0" applyBorder="0" applyAlignment="0" applyProtection="0"/>
    <xf numFmtId="0" fontId="52" fillId="23" borderId="0" applyNumberFormat="0" applyBorder="0" applyAlignment="0" applyProtection="0"/>
    <xf numFmtId="0" fontId="52" fillId="23" borderId="0" applyNumberFormat="0" applyBorder="0" applyAlignment="0" applyProtection="0"/>
    <xf numFmtId="0" fontId="52" fillId="23" borderId="0" applyNumberFormat="0" applyBorder="0" applyAlignment="0" applyProtection="0"/>
    <xf numFmtId="0" fontId="52" fillId="23" borderId="0" applyNumberFormat="0" applyBorder="0" applyAlignment="0" applyProtection="0"/>
    <xf numFmtId="0" fontId="52" fillId="23" borderId="0" applyNumberFormat="0" applyBorder="0" applyAlignment="0" applyProtection="0"/>
    <xf numFmtId="0" fontId="52" fillId="23" borderId="0" applyNumberFormat="0" applyBorder="0" applyAlignment="0" applyProtection="0"/>
    <xf numFmtId="169" fontId="53" fillId="23" borderId="0" applyNumberFormat="0" applyBorder="0" applyAlignment="0" applyProtection="0"/>
    <xf numFmtId="0" fontId="51" fillId="9" borderId="0" applyNumberFormat="0" applyBorder="0" applyAlignment="0" applyProtection="0"/>
    <xf numFmtId="0" fontId="52" fillId="9" borderId="0" applyNumberFormat="0" applyBorder="0" applyAlignment="0" applyProtection="0"/>
    <xf numFmtId="0" fontId="51" fillId="9" borderId="0" applyNumberFormat="0" applyBorder="0" applyAlignment="0" applyProtection="0"/>
    <xf numFmtId="0" fontId="52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2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2" fillId="9" borderId="0" applyNumberFormat="0" applyBorder="0" applyAlignment="0" applyProtection="0"/>
    <xf numFmtId="0" fontId="51" fillId="9" borderId="0" applyNumberFormat="0" applyBorder="0" applyAlignment="0" applyProtection="0"/>
    <xf numFmtId="0" fontId="52" fillId="9" borderId="0" applyNumberFormat="0" applyBorder="0" applyAlignment="0" applyProtection="0"/>
    <xf numFmtId="0" fontId="51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1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1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169" fontId="53" fillId="9" borderId="0" applyNumberFormat="0" applyBorder="0" applyAlignment="0" applyProtection="0"/>
    <xf numFmtId="0" fontId="51" fillId="19" borderId="0" applyNumberFormat="0" applyBorder="0" applyAlignment="0" applyProtection="0"/>
    <xf numFmtId="0" fontId="52" fillId="20" borderId="0" applyNumberFormat="0" applyBorder="0" applyAlignment="0" applyProtection="0"/>
    <xf numFmtId="0" fontId="51" fillId="19" borderId="0" applyNumberFormat="0" applyBorder="0" applyAlignment="0" applyProtection="0"/>
    <xf numFmtId="0" fontId="52" fillId="20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2" fillId="20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2" fillId="20" borderId="0" applyNumberFormat="0" applyBorder="0" applyAlignment="0" applyProtection="0"/>
    <xf numFmtId="0" fontId="51" fillId="19" borderId="0" applyNumberFormat="0" applyBorder="0" applyAlignment="0" applyProtection="0"/>
    <xf numFmtId="0" fontId="52" fillId="20" borderId="0" applyNumberFormat="0" applyBorder="0" applyAlignment="0" applyProtection="0"/>
    <xf numFmtId="0" fontId="51" fillId="19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1" fillId="19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1" fillId="19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169" fontId="53" fillId="20" borderId="0" applyNumberFormat="0" applyBorder="0" applyAlignment="0" applyProtection="0"/>
    <xf numFmtId="0" fontId="51" fillId="21" borderId="0" applyNumberFormat="0" applyBorder="0" applyAlignment="0" applyProtection="0"/>
    <xf numFmtId="0" fontId="52" fillId="24" borderId="0" applyNumberFormat="0" applyBorder="0" applyAlignment="0" applyProtection="0"/>
    <xf numFmtId="0" fontId="51" fillId="21" borderId="0" applyNumberFormat="0" applyBorder="0" applyAlignment="0" applyProtection="0"/>
    <xf numFmtId="0" fontId="52" fillId="24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2" fillId="24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2" fillId="24" borderId="0" applyNumberFormat="0" applyBorder="0" applyAlignment="0" applyProtection="0"/>
    <xf numFmtId="0" fontId="51" fillId="21" borderId="0" applyNumberFormat="0" applyBorder="0" applyAlignment="0" applyProtection="0"/>
    <xf numFmtId="0" fontId="52" fillId="24" borderId="0" applyNumberFormat="0" applyBorder="0" applyAlignment="0" applyProtection="0"/>
    <xf numFmtId="0" fontId="51" fillId="21" borderId="0" applyNumberFormat="0" applyBorder="0" applyAlignment="0" applyProtection="0"/>
    <xf numFmtId="0" fontId="52" fillId="24" borderId="0" applyNumberFormat="0" applyBorder="0" applyAlignment="0" applyProtection="0"/>
    <xf numFmtId="0" fontId="52" fillId="24" borderId="0" applyNumberFormat="0" applyBorder="0" applyAlignment="0" applyProtection="0"/>
    <xf numFmtId="0" fontId="51" fillId="21" borderId="0" applyNumberFormat="0" applyBorder="0" applyAlignment="0" applyProtection="0"/>
    <xf numFmtId="0" fontId="52" fillId="24" borderId="0" applyNumberFormat="0" applyBorder="0" applyAlignment="0" applyProtection="0"/>
    <xf numFmtId="0" fontId="52" fillId="24" borderId="0" applyNumberFormat="0" applyBorder="0" applyAlignment="0" applyProtection="0"/>
    <xf numFmtId="0" fontId="51" fillId="21" borderId="0" applyNumberFormat="0" applyBorder="0" applyAlignment="0" applyProtection="0"/>
    <xf numFmtId="0" fontId="52" fillId="24" borderId="0" applyNumberFormat="0" applyBorder="0" applyAlignment="0" applyProtection="0"/>
    <xf numFmtId="0" fontId="52" fillId="24" borderId="0" applyNumberFormat="0" applyBorder="0" applyAlignment="0" applyProtection="0"/>
    <xf numFmtId="0" fontId="52" fillId="24" borderId="0" applyNumberFormat="0" applyBorder="0" applyAlignment="0" applyProtection="0"/>
    <xf numFmtId="0" fontId="52" fillId="24" borderId="0" applyNumberFormat="0" applyBorder="0" applyAlignment="0" applyProtection="0"/>
    <xf numFmtId="0" fontId="52" fillId="24" borderId="0" applyNumberFormat="0" applyBorder="0" applyAlignment="0" applyProtection="0"/>
    <xf numFmtId="0" fontId="52" fillId="24" borderId="0" applyNumberFormat="0" applyBorder="0" applyAlignment="0" applyProtection="0"/>
    <xf numFmtId="169" fontId="53" fillId="24" borderId="0" applyNumberFormat="0" applyBorder="0" applyAlignment="0" applyProtection="0"/>
    <xf numFmtId="0" fontId="51" fillId="18" borderId="0" applyNumberFormat="0" applyBorder="0" applyAlignment="0" applyProtection="0"/>
    <xf numFmtId="0" fontId="52" fillId="25" borderId="0" applyNumberFormat="0" applyBorder="0" applyAlignment="0" applyProtection="0"/>
    <xf numFmtId="0" fontId="51" fillId="18" borderId="0" applyNumberFormat="0" applyBorder="0" applyAlignment="0" applyProtection="0"/>
    <xf numFmtId="0" fontId="52" fillId="25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52" fillId="25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52" fillId="25" borderId="0" applyNumberFormat="0" applyBorder="0" applyAlignment="0" applyProtection="0"/>
    <xf numFmtId="0" fontId="51" fillId="18" borderId="0" applyNumberFormat="0" applyBorder="0" applyAlignment="0" applyProtection="0"/>
    <xf numFmtId="0" fontId="52" fillId="25" borderId="0" applyNumberFormat="0" applyBorder="0" applyAlignment="0" applyProtection="0"/>
    <xf numFmtId="0" fontId="51" fillId="18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1" fillId="18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1" fillId="18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169" fontId="53" fillId="25" borderId="0" applyNumberFormat="0" applyBorder="0" applyAlignment="0" applyProtection="0"/>
    <xf numFmtId="0" fontId="51" fillId="17" borderId="0" applyNumberFormat="0" applyBorder="0" applyAlignment="0" applyProtection="0"/>
    <xf numFmtId="0" fontId="52" fillId="26" borderId="0" applyNumberFormat="0" applyBorder="0" applyAlignment="0" applyProtection="0"/>
    <xf numFmtId="0" fontId="51" fillId="17" borderId="0" applyNumberFormat="0" applyBorder="0" applyAlignment="0" applyProtection="0"/>
    <xf numFmtId="0" fontId="52" fillId="26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2" fillId="26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2" fillId="26" borderId="0" applyNumberFormat="0" applyBorder="0" applyAlignment="0" applyProtection="0"/>
    <xf numFmtId="0" fontId="51" fillId="17" borderId="0" applyNumberFormat="0" applyBorder="0" applyAlignment="0" applyProtection="0"/>
    <xf numFmtId="0" fontId="52" fillId="26" borderId="0" applyNumberFormat="0" applyBorder="0" applyAlignment="0" applyProtection="0"/>
    <xf numFmtId="0" fontId="51" fillId="17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1" fillId="17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1" fillId="17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169" fontId="53" fillId="26" borderId="0" applyNumberFormat="0" applyBorder="0" applyAlignment="0" applyProtection="0"/>
    <xf numFmtId="0" fontId="23" fillId="0" borderId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52" fillId="31" borderId="0" applyNumberFormat="0" applyBorder="0" applyAlignment="0" applyProtection="0"/>
    <xf numFmtId="0" fontId="52" fillId="32" borderId="0" applyNumberFormat="0" applyBorder="0" applyAlignment="0" applyProtection="0"/>
    <xf numFmtId="0" fontId="52" fillId="33" borderId="0" applyNumberFormat="0" applyBorder="0" applyAlignment="0" applyProtection="0"/>
    <xf numFmtId="0" fontId="52" fillId="32" borderId="0" applyNumberFormat="0" applyBorder="0" applyAlignment="0" applyProtection="0"/>
    <xf numFmtId="0" fontId="52" fillId="33" borderId="0" applyNumberFormat="0" applyBorder="0" applyAlignment="0" applyProtection="0"/>
    <xf numFmtId="0" fontId="52" fillId="32" borderId="0" applyNumberFormat="0" applyBorder="0" applyAlignment="0" applyProtection="0"/>
    <xf numFmtId="0" fontId="52" fillId="32" borderId="0" applyNumberFormat="0" applyBorder="0" applyAlignment="0" applyProtection="0"/>
    <xf numFmtId="0" fontId="52" fillId="32" borderId="0" applyNumberFormat="0" applyBorder="0" applyAlignment="0" applyProtection="0"/>
    <xf numFmtId="0" fontId="52" fillId="32" borderId="0" applyNumberFormat="0" applyBorder="0" applyAlignment="0" applyProtection="0"/>
    <xf numFmtId="0" fontId="52" fillId="33" borderId="0" applyNumberFormat="0" applyBorder="0" applyAlignment="0" applyProtection="0"/>
    <xf numFmtId="0" fontId="52" fillId="32" borderId="0" applyNumberFormat="0" applyBorder="0" applyAlignment="0" applyProtection="0"/>
    <xf numFmtId="0" fontId="52" fillId="32" borderId="0" applyNumberFormat="0" applyBorder="0" applyAlignment="0" applyProtection="0"/>
    <xf numFmtId="0" fontId="52" fillId="32" borderId="0" applyNumberFormat="0" applyBorder="0" applyAlignment="0" applyProtection="0"/>
    <xf numFmtId="0" fontId="52" fillId="32" borderId="0" applyNumberFormat="0" applyBorder="0" applyAlignment="0" applyProtection="0"/>
    <xf numFmtId="0" fontId="52" fillId="33" borderId="0" applyNumberFormat="0" applyBorder="0" applyAlignment="0" applyProtection="0"/>
    <xf numFmtId="0" fontId="52" fillId="32" borderId="0" applyNumberFormat="0" applyBorder="0" applyAlignment="0" applyProtection="0"/>
    <xf numFmtId="0" fontId="52" fillId="33" borderId="0" applyNumberFormat="0" applyBorder="0" applyAlignment="0" applyProtection="0"/>
    <xf numFmtId="0" fontId="52" fillId="32" borderId="0" applyNumberFormat="0" applyBorder="0" applyAlignment="0" applyProtection="0"/>
    <xf numFmtId="0" fontId="52" fillId="33" borderId="0" applyNumberFormat="0" applyBorder="0" applyAlignment="0" applyProtection="0"/>
    <xf numFmtId="0" fontId="52" fillId="33" borderId="0" applyNumberFormat="0" applyBorder="0" applyAlignment="0" applyProtection="0"/>
    <xf numFmtId="0" fontId="52" fillId="32" borderId="0" applyNumberFormat="0" applyBorder="0" applyAlignment="0" applyProtection="0"/>
    <xf numFmtId="0" fontId="52" fillId="33" borderId="0" applyNumberFormat="0" applyBorder="0" applyAlignment="0" applyProtection="0"/>
    <xf numFmtId="0" fontId="52" fillId="33" borderId="0" applyNumberFormat="0" applyBorder="0" applyAlignment="0" applyProtection="0"/>
    <xf numFmtId="0" fontId="52" fillId="32" borderId="0" applyNumberFormat="0" applyBorder="0" applyAlignment="0" applyProtection="0"/>
    <xf numFmtId="0" fontId="52" fillId="33" borderId="0" applyNumberFormat="0" applyBorder="0" applyAlignment="0" applyProtection="0"/>
    <xf numFmtId="0" fontId="52" fillId="33" borderId="0" applyNumberFormat="0" applyBorder="0" applyAlignment="0" applyProtection="0"/>
    <xf numFmtId="0" fontId="52" fillId="33" borderId="0" applyNumberFormat="0" applyBorder="0" applyAlignment="0" applyProtection="0"/>
    <xf numFmtId="0" fontId="52" fillId="33" borderId="0" applyNumberFormat="0" applyBorder="0" applyAlignment="0" applyProtection="0"/>
    <xf numFmtId="0" fontId="52" fillId="33" borderId="0" applyNumberFormat="0" applyBorder="0" applyAlignment="0" applyProtection="0"/>
    <xf numFmtId="0" fontId="52" fillId="33" borderId="0" applyNumberFormat="0" applyBorder="0" applyAlignment="0" applyProtection="0"/>
    <xf numFmtId="169" fontId="53" fillId="33" borderId="0" applyNumberFormat="0" applyBorder="0" applyAlignment="0" applyProtection="0"/>
    <xf numFmtId="0" fontId="20" fillId="27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4" borderId="0" applyNumberFormat="0" applyBorder="0" applyAlignment="0" applyProtection="0"/>
    <xf numFmtId="0" fontId="52" fillId="35" borderId="0" applyNumberFormat="0" applyBorder="0" applyAlignment="0" applyProtection="0"/>
    <xf numFmtId="0" fontId="52" fillId="36" borderId="0" applyNumberFormat="0" applyBorder="0" applyAlignment="0" applyProtection="0"/>
    <xf numFmtId="0" fontId="52" fillId="37" borderId="0" applyNumberFormat="0" applyBorder="0" applyAlignment="0" applyProtection="0"/>
    <xf numFmtId="0" fontId="52" fillId="36" borderId="0" applyNumberFormat="0" applyBorder="0" applyAlignment="0" applyProtection="0"/>
    <xf numFmtId="0" fontId="52" fillId="37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7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7" borderId="0" applyNumberFormat="0" applyBorder="0" applyAlignment="0" applyProtection="0"/>
    <xf numFmtId="0" fontId="52" fillId="36" borderId="0" applyNumberFormat="0" applyBorder="0" applyAlignment="0" applyProtection="0"/>
    <xf numFmtId="0" fontId="52" fillId="37" borderId="0" applyNumberFormat="0" applyBorder="0" applyAlignment="0" applyProtection="0"/>
    <xf numFmtId="0" fontId="52" fillId="36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6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6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169" fontId="53" fillId="37" borderId="0" applyNumberFormat="0" applyBorder="0" applyAlignment="0" applyProtection="0"/>
    <xf numFmtId="0" fontId="20" fillId="27" borderId="0" applyNumberFormat="0" applyBorder="0" applyAlignment="0" applyProtection="0"/>
    <xf numFmtId="0" fontId="20" fillId="38" borderId="0" applyNumberFormat="0" applyBorder="0" applyAlignment="0" applyProtection="0"/>
    <xf numFmtId="0" fontId="20" fillId="27" borderId="0" applyNumberFormat="0" applyBorder="0" applyAlignment="0" applyProtection="0"/>
    <xf numFmtId="0" fontId="20" fillId="39" borderId="0" applyNumberFormat="0" applyBorder="0" applyAlignment="0" applyProtection="0"/>
    <xf numFmtId="0" fontId="52" fillId="30" borderId="0" applyNumberFormat="0" applyBorder="0" applyAlignment="0" applyProtection="0"/>
    <xf numFmtId="0" fontId="52" fillId="35" borderId="0" applyNumberFormat="0" applyBorder="0" applyAlignment="0" applyProtection="0"/>
    <xf numFmtId="0" fontId="52" fillId="19" borderId="0" applyNumberFormat="0" applyBorder="0" applyAlignment="0" applyProtection="0"/>
    <xf numFmtId="0" fontId="52" fillId="35" borderId="0" applyNumberFormat="0" applyBorder="0" applyAlignment="0" applyProtection="0"/>
    <xf numFmtId="0" fontId="52" fillId="19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19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19" borderId="0" applyNumberFormat="0" applyBorder="0" applyAlignment="0" applyProtection="0"/>
    <xf numFmtId="0" fontId="52" fillId="35" borderId="0" applyNumberFormat="0" applyBorder="0" applyAlignment="0" applyProtection="0"/>
    <xf numFmtId="0" fontId="52" fillId="19" borderId="0" applyNumberFormat="0" applyBorder="0" applyAlignment="0" applyProtection="0"/>
    <xf numFmtId="0" fontId="52" fillId="35" borderId="0" applyNumberFormat="0" applyBorder="0" applyAlignment="0" applyProtection="0"/>
    <xf numFmtId="0" fontId="52" fillId="19" borderId="0" applyNumberFormat="0" applyBorder="0" applyAlignment="0" applyProtection="0"/>
    <xf numFmtId="0" fontId="52" fillId="19" borderId="0" applyNumberFormat="0" applyBorder="0" applyAlignment="0" applyProtection="0"/>
    <xf numFmtId="0" fontId="52" fillId="35" borderId="0" applyNumberFormat="0" applyBorder="0" applyAlignment="0" applyProtection="0"/>
    <xf numFmtId="0" fontId="52" fillId="19" borderId="0" applyNumberFormat="0" applyBorder="0" applyAlignment="0" applyProtection="0"/>
    <xf numFmtId="0" fontId="52" fillId="19" borderId="0" applyNumberFormat="0" applyBorder="0" applyAlignment="0" applyProtection="0"/>
    <xf numFmtId="0" fontId="52" fillId="35" borderId="0" applyNumberFormat="0" applyBorder="0" applyAlignment="0" applyProtection="0"/>
    <xf numFmtId="0" fontId="52" fillId="19" borderId="0" applyNumberFormat="0" applyBorder="0" applyAlignment="0" applyProtection="0"/>
    <xf numFmtId="0" fontId="52" fillId="19" borderId="0" applyNumberFormat="0" applyBorder="0" applyAlignment="0" applyProtection="0"/>
    <xf numFmtId="0" fontId="52" fillId="19" borderId="0" applyNumberFormat="0" applyBorder="0" applyAlignment="0" applyProtection="0"/>
    <xf numFmtId="0" fontId="52" fillId="19" borderId="0" applyNumberFormat="0" applyBorder="0" applyAlignment="0" applyProtection="0"/>
    <xf numFmtId="0" fontId="52" fillId="19" borderId="0" applyNumberFormat="0" applyBorder="0" applyAlignment="0" applyProtection="0"/>
    <xf numFmtId="0" fontId="52" fillId="19" borderId="0" applyNumberFormat="0" applyBorder="0" applyAlignment="0" applyProtection="0"/>
    <xf numFmtId="169" fontId="53" fillId="19" borderId="0" applyNumberFormat="0" applyBorder="0" applyAlignment="0" applyProtection="0"/>
    <xf numFmtId="0" fontId="20" fillId="27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5" borderId="0" applyNumberFormat="0" applyBorder="0" applyAlignment="0" applyProtection="0"/>
    <xf numFmtId="0" fontId="52" fillId="30" borderId="0" applyNumberFormat="0" applyBorder="0" applyAlignment="0" applyProtection="0"/>
    <xf numFmtId="0" fontId="52" fillId="40" borderId="0" applyNumberFormat="0" applyBorder="0" applyAlignment="0" applyProtection="0"/>
    <xf numFmtId="0" fontId="52" fillId="24" borderId="0" applyNumberFormat="0" applyBorder="0" applyAlignment="0" applyProtection="0"/>
    <xf numFmtId="0" fontId="52" fillId="40" borderId="0" applyNumberFormat="0" applyBorder="0" applyAlignment="0" applyProtection="0"/>
    <xf numFmtId="0" fontId="52" fillId="24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24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24" borderId="0" applyNumberFormat="0" applyBorder="0" applyAlignment="0" applyProtection="0"/>
    <xf numFmtId="0" fontId="52" fillId="40" borderId="0" applyNumberFormat="0" applyBorder="0" applyAlignment="0" applyProtection="0"/>
    <xf numFmtId="0" fontId="52" fillId="24" borderId="0" applyNumberFormat="0" applyBorder="0" applyAlignment="0" applyProtection="0"/>
    <xf numFmtId="0" fontId="52" fillId="40" borderId="0" applyNumberFormat="0" applyBorder="0" applyAlignment="0" applyProtection="0"/>
    <xf numFmtId="0" fontId="52" fillId="24" borderId="0" applyNumberFormat="0" applyBorder="0" applyAlignment="0" applyProtection="0"/>
    <xf numFmtId="0" fontId="52" fillId="24" borderId="0" applyNumberFormat="0" applyBorder="0" applyAlignment="0" applyProtection="0"/>
    <xf numFmtId="0" fontId="52" fillId="40" borderId="0" applyNumberFormat="0" applyBorder="0" applyAlignment="0" applyProtection="0"/>
    <xf numFmtId="0" fontId="52" fillId="24" borderId="0" applyNumberFormat="0" applyBorder="0" applyAlignment="0" applyProtection="0"/>
    <xf numFmtId="0" fontId="52" fillId="24" borderId="0" applyNumberFormat="0" applyBorder="0" applyAlignment="0" applyProtection="0"/>
    <xf numFmtId="0" fontId="52" fillId="40" borderId="0" applyNumberFormat="0" applyBorder="0" applyAlignment="0" applyProtection="0"/>
    <xf numFmtId="0" fontId="52" fillId="24" borderId="0" applyNumberFormat="0" applyBorder="0" applyAlignment="0" applyProtection="0"/>
    <xf numFmtId="0" fontId="52" fillId="24" borderId="0" applyNumberFormat="0" applyBorder="0" applyAlignment="0" applyProtection="0"/>
    <xf numFmtId="0" fontId="52" fillId="24" borderId="0" applyNumberFormat="0" applyBorder="0" applyAlignment="0" applyProtection="0"/>
    <xf numFmtId="0" fontId="52" fillId="24" borderId="0" applyNumberFormat="0" applyBorder="0" applyAlignment="0" applyProtection="0"/>
    <xf numFmtId="0" fontId="52" fillId="24" borderId="0" applyNumberFormat="0" applyBorder="0" applyAlignment="0" applyProtection="0"/>
    <xf numFmtId="0" fontId="52" fillId="24" borderId="0" applyNumberFormat="0" applyBorder="0" applyAlignment="0" applyProtection="0"/>
    <xf numFmtId="169" fontId="53" fillId="24" borderId="0" applyNumberFormat="0" applyBorder="0" applyAlignment="0" applyProtection="0"/>
    <xf numFmtId="0" fontId="20" fillId="27" borderId="0" applyNumberFormat="0" applyBorder="0" applyAlignment="0" applyProtection="0"/>
    <xf numFmtId="0" fontId="20" fillId="41" borderId="0" applyNumberFormat="0" applyBorder="0" applyAlignment="0" applyProtection="0"/>
    <xf numFmtId="0" fontId="20" fillId="27" borderId="0" applyNumberFormat="0" applyBorder="0" applyAlignment="0" applyProtection="0"/>
    <xf numFmtId="0" fontId="20" fillId="42" borderId="0" applyNumberFormat="0" applyBorder="0" applyAlignment="0" applyProtection="0"/>
    <xf numFmtId="0" fontId="52" fillId="31" borderId="0" applyNumberFormat="0" applyBorder="0" applyAlignment="0" applyProtection="0"/>
    <xf numFmtId="0" fontId="52" fillId="43" borderId="0" applyNumberFormat="0" applyBorder="0" applyAlignment="0" applyProtection="0"/>
    <xf numFmtId="0" fontId="52" fillId="25" borderId="0" applyNumberFormat="0" applyBorder="0" applyAlignment="0" applyProtection="0"/>
    <xf numFmtId="0" fontId="52" fillId="43" borderId="0" applyNumberFormat="0" applyBorder="0" applyAlignment="0" applyProtection="0"/>
    <xf numFmtId="0" fontId="52" fillId="25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25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25" borderId="0" applyNumberFormat="0" applyBorder="0" applyAlignment="0" applyProtection="0"/>
    <xf numFmtId="0" fontId="52" fillId="43" borderId="0" applyNumberFormat="0" applyBorder="0" applyAlignment="0" applyProtection="0"/>
    <xf numFmtId="0" fontId="52" fillId="25" borderId="0" applyNumberFormat="0" applyBorder="0" applyAlignment="0" applyProtection="0"/>
    <xf numFmtId="0" fontId="52" fillId="43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43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43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169" fontId="53" fillId="25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27" borderId="0" applyNumberFormat="0" applyBorder="0" applyAlignment="0" applyProtection="0"/>
    <xf numFmtId="0" fontId="52" fillId="45" borderId="0" applyNumberFormat="0" applyBorder="0" applyAlignment="0" applyProtection="0"/>
    <xf numFmtId="0" fontId="52" fillId="46" borderId="0" applyNumberFormat="0" applyBorder="0" applyAlignment="0" applyProtection="0"/>
    <xf numFmtId="0" fontId="52" fillId="47" borderId="0" applyNumberFormat="0" applyBorder="0" applyAlignment="0" applyProtection="0"/>
    <xf numFmtId="0" fontId="52" fillId="46" borderId="0" applyNumberFormat="0" applyBorder="0" applyAlignment="0" applyProtection="0"/>
    <xf numFmtId="0" fontId="52" fillId="47" borderId="0" applyNumberFormat="0" applyBorder="0" applyAlignment="0" applyProtection="0"/>
    <xf numFmtId="0" fontId="52" fillId="46" borderId="0" applyNumberFormat="0" applyBorder="0" applyAlignment="0" applyProtection="0"/>
    <xf numFmtId="0" fontId="52" fillId="46" borderId="0" applyNumberFormat="0" applyBorder="0" applyAlignment="0" applyProtection="0"/>
    <xf numFmtId="0" fontId="52" fillId="46" borderId="0" applyNumberFormat="0" applyBorder="0" applyAlignment="0" applyProtection="0"/>
    <xf numFmtId="0" fontId="52" fillId="46" borderId="0" applyNumberFormat="0" applyBorder="0" applyAlignment="0" applyProtection="0"/>
    <xf numFmtId="0" fontId="52" fillId="47" borderId="0" applyNumberFormat="0" applyBorder="0" applyAlignment="0" applyProtection="0"/>
    <xf numFmtId="0" fontId="52" fillId="46" borderId="0" applyNumberFormat="0" applyBorder="0" applyAlignment="0" applyProtection="0"/>
    <xf numFmtId="0" fontId="52" fillId="46" borderId="0" applyNumberFormat="0" applyBorder="0" applyAlignment="0" applyProtection="0"/>
    <xf numFmtId="0" fontId="52" fillId="46" borderId="0" applyNumberFormat="0" applyBorder="0" applyAlignment="0" applyProtection="0"/>
    <xf numFmtId="0" fontId="52" fillId="46" borderId="0" applyNumberFormat="0" applyBorder="0" applyAlignment="0" applyProtection="0"/>
    <xf numFmtId="0" fontId="52" fillId="47" borderId="0" applyNumberFormat="0" applyBorder="0" applyAlignment="0" applyProtection="0"/>
    <xf numFmtId="0" fontId="52" fillId="46" borderId="0" applyNumberFormat="0" applyBorder="0" applyAlignment="0" applyProtection="0"/>
    <xf numFmtId="0" fontId="52" fillId="47" borderId="0" applyNumberFormat="0" applyBorder="0" applyAlignment="0" applyProtection="0"/>
    <xf numFmtId="0" fontId="52" fillId="46" borderId="0" applyNumberFormat="0" applyBorder="0" applyAlignment="0" applyProtection="0"/>
    <xf numFmtId="0" fontId="52" fillId="47" borderId="0" applyNumberFormat="0" applyBorder="0" applyAlignment="0" applyProtection="0"/>
    <xf numFmtId="0" fontId="52" fillId="47" borderId="0" applyNumberFormat="0" applyBorder="0" applyAlignment="0" applyProtection="0"/>
    <xf numFmtId="0" fontId="52" fillId="46" borderId="0" applyNumberFormat="0" applyBorder="0" applyAlignment="0" applyProtection="0"/>
    <xf numFmtId="0" fontId="52" fillId="47" borderId="0" applyNumberFormat="0" applyBorder="0" applyAlignment="0" applyProtection="0"/>
    <xf numFmtId="0" fontId="52" fillId="47" borderId="0" applyNumberFormat="0" applyBorder="0" applyAlignment="0" applyProtection="0"/>
    <xf numFmtId="0" fontId="52" fillId="46" borderId="0" applyNumberFormat="0" applyBorder="0" applyAlignment="0" applyProtection="0"/>
    <xf numFmtId="0" fontId="52" fillId="47" borderId="0" applyNumberFormat="0" applyBorder="0" applyAlignment="0" applyProtection="0"/>
    <xf numFmtId="0" fontId="52" fillId="47" borderId="0" applyNumberFormat="0" applyBorder="0" applyAlignment="0" applyProtection="0"/>
    <xf numFmtId="0" fontId="52" fillId="47" borderId="0" applyNumberFormat="0" applyBorder="0" applyAlignment="0" applyProtection="0"/>
    <xf numFmtId="0" fontId="52" fillId="47" borderId="0" applyNumberFormat="0" applyBorder="0" applyAlignment="0" applyProtection="0"/>
    <xf numFmtId="0" fontId="52" fillId="47" borderId="0" applyNumberFormat="0" applyBorder="0" applyAlignment="0" applyProtection="0"/>
    <xf numFmtId="0" fontId="52" fillId="47" borderId="0" applyNumberFormat="0" applyBorder="0" applyAlignment="0" applyProtection="0"/>
    <xf numFmtId="169" fontId="53" fillId="47" borderId="0" applyNumberFormat="0" applyBorder="0" applyAlignment="0" applyProtection="0"/>
    <xf numFmtId="212" fontId="18" fillId="48" borderId="3" applyFont="0" applyFill="0" applyBorder="0" applyAlignment="0" applyProtection="0"/>
    <xf numFmtId="213" fontId="54" fillId="0" borderId="4">
      <alignment horizontal="centerContinuous"/>
    </xf>
    <xf numFmtId="214" fontId="22" fillId="49" borderId="5">
      <alignment horizontal="center" vertical="center"/>
    </xf>
    <xf numFmtId="171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0" fontId="35" fillId="0" borderId="0"/>
    <xf numFmtId="199" fontId="55" fillId="0" borderId="0" applyNumberFormat="0" applyFont="0" applyFill="0" applyBorder="0" applyProtection="0">
      <alignment horizontal="center"/>
    </xf>
    <xf numFmtId="215" fontId="56" fillId="0" borderId="0">
      <alignment horizontal="left"/>
    </xf>
    <xf numFmtId="0" fontId="46" fillId="0" borderId="0"/>
    <xf numFmtId="0" fontId="57" fillId="0" borderId="6">
      <alignment horizontal="center" vertical="center"/>
    </xf>
    <xf numFmtId="216" fontId="26" fillId="50" borderId="7" applyNumberFormat="0" applyFont="0" applyAlignment="0" applyProtection="0">
      <alignment vertical="center"/>
    </xf>
    <xf numFmtId="217" fontId="58" fillId="0" borderId="0" applyFont="0" applyFill="0" applyBorder="0" applyAlignment="0" applyProtection="0"/>
    <xf numFmtId="172" fontId="26" fillId="0" borderId="0" applyFont="0" applyFill="0" applyBorder="0" applyAlignment="0" applyProtection="0"/>
    <xf numFmtId="0" fontId="59" fillId="51" borderId="0" applyNumberFormat="0" applyBorder="0" applyAlignment="0" applyProtection="0"/>
    <xf numFmtId="0" fontId="59" fillId="51" borderId="0" applyNumberFormat="0" applyBorder="0" applyAlignment="0" applyProtection="0"/>
    <xf numFmtId="0" fontId="59" fillId="51" borderId="0" applyNumberFormat="0" applyBorder="0" applyAlignment="0" applyProtection="0"/>
    <xf numFmtId="0" fontId="59" fillId="51" borderId="0" applyNumberFormat="0" applyBorder="0" applyAlignment="0" applyProtection="0"/>
    <xf numFmtId="0" fontId="59" fillId="51" borderId="0" applyNumberFormat="0" applyBorder="0" applyAlignment="0" applyProtection="0"/>
    <xf numFmtId="0" fontId="59" fillId="51" borderId="0" applyNumberFormat="0" applyBorder="0" applyAlignment="0" applyProtection="0"/>
    <xf numFmtId="0" fontId="59" fillId="51" borderId="0" applyNumberFormat="0" applyBorder="0" applyAlignment="0" applyProtection="0"/>
    <xf numFmtId="0" fontId="59" fillId="51" borderId="0" applyNumberFormat="0" applyBorder="0" applyAlignment="0" applyProtection="0"/>
    <xf numFmtId="0" fontId="59" fillId="51" borderId="0" applyNumberFormat="0" applyBorder="0" applyAlignment="0" applyProtection="0"/>
    <xf numFmtId="0" fontId="59" fillId="51" borderId="0" applyNumberFormat="0" applyBorder="0" applyAlignment="0" applyProtection="0"/>
    <xf numFmtId="0" fontId="59" fillId="51" borderId="0" applyNumberFormat="0" applyBorder="0" applyAlignment="0" applyProtection="0"/>
    <xf numFmtId="0" fontId="60" fillId="10" borderId="0" applyNumberFormat="0" applyBorder="0" applyAlignment="0" applyProtection="0"/>
    <xf numFmtId="0" fontId="59" fillId="51" borderId="0" applyNumberFormat="0" applyBorder="0" applyAlignment="0" applyProtection="0"/>
    <xf numFmtId="0" fontId="60" fillId="10" borderId="0" applyNumberFormat="0" applyBorder="0" applyAlignment="0" applyProtection="0"/>
    <xf numFmtId="0" fontId="59" fillId="51" borderId="0" applyNumberFormat="0" applyBorder="0" applyAlignment="0" applyProtection="0"/>
    <xf numFmtId="0" fontId="59" fillId="51" borderId="0" applyNumberFormat="0" applyBorder="0" applyAlignment="0" applyProtection="0"/>
    <xf numFmtId="0" fontId="59" fillId="51" borderId="0" applyNumberFormat="0" applyBorder="0" applyAlignment="0" applyProtection="0"/>
    <xf numFmtId="0" fontId="59" fillId="51" borderId="0" applyNumberFormat="0" applyBorder="0" applyAlignment="0" applyProtection="0"/>
    <xf numFmtId="0" fontId="60" fillId="10" borderId="0" applyNumberFormat="0" applyBorder="0" applyAlignment="0" applyProtection="0"/>
    <xf numFmtId="0" fontId="59" fillId="51" borderId="0" applyNumberFormat="0" applyBorder="0" applyAlignment="0" applyProtection="0"/>
    <xf numFmtId="0" fontId="59" fillId="51" borderId="0" applyNumberFormat="0" applyBorder="0" applyAlignment="0" applyProtection="0"/>
    <xf numFmtId="0" fontId="59" fillId="51" borderId="0" applyNumberFormat="0" applyBorder="0" applyAlignment="0" applyProtection="0"/>
    <xf numFmtId="0" fontId="59" fillId="51" borderId="0" applyNumberFormat="0" applyBorder="0" applyAlignment="0" applyProtection="0"/>
    <xf numFmtId="0" fontId="60" fillId="10" borderId="0" applyNumberFormat="0" applyBorder="0" applyAlignment="0" applyProtection="0"/>
    <xf numFmtId="0" fontId="59" fillId="51" borderId="0" applyNumberFormat="0" applyBorder="0" applyAlignment="0" applyProtection="0"/>
    <xf numFmtId="0" fontId="59" fillId="51" borderId="0" applyNumberFormat="0" applyBorder="0" applyAlignment="0" applyProtection="0"/>
    <xf numFmtId="0" fontId="59" fillId="51" borderId="0" applyNumberFormat="0" applyBorder="0" applyAlignment="0" applyProtection="0"/>
    <xf numFmtId="0" fontId="59" fillId="51" borderId="0" applyNumberFormat="0" applyBorder="0" applyAlignment="0" applyProtection="0"/>
    <xf numFmtId="0" fontId="59" fillId="51" borderId="0" applyNumberFormat="0" applyBorder="0" applyAlignment="0" applyProtection="0"/>
    <xf numFmtId="0" fontId="59" fillId="51" borderId="0" applyNumberFormat="0" applyBorder="0" applyAlignment="0" applyProtection="0"/>
    <xf numFmtId="0" fontId="59" fillId="51" borderId="0" applyNumberFormat="0" applyBorder="0" applyAlignment="0" applyProtection="0"/>
    <xf numFmtId="0" fontId="59" fillId="51" borderId="0" applyNumberFormat="0" applyBorder="0" applyAlignment="0" applyProtection="0"/>
    <xf numFmtId="0" fontId="59" fillId="51" borderId="0" applyNumberFormat="0" applyBorder="0" applyAlignment="0" applyProtection="0"/>
    <xf numFmtId="0" fontId="59" fillId="51" borderId="0" applyNumberFormat="0" applyBorder="0" applyAlignment="0" applyProtection="0"/>
    <xf numFmtId="0" fontId="59" fillId="51" borderId="0" applyNumberFormat="0" applyBorder="0" applyAlignment="0" applyProtection="0"/>
    <xf numFmtId="0" fontId="59" fillId="51" borderId="0" applyNumberFormat="0" applyBorder="0" applyAlignment="0" applyProtection="0"/>
    <xf numFmtId="0" fontId="59" fillId="51" borderId="0" applyNumberFormat="0" applyBorder="0" applyAlignment="0" applyProtection="0"/>
    <xf numFmtId="0" fontId="59" fillId="51" borderId="0" applyNumberFormat="0" applyBorder="0" applyAlignment="0" applyProtection="0"/>
    <xf numFmtId="0" fontId="59" fillId="51" borderId="0" applyNumberFormat="0" applyBorder="0" applyAlignment="0" applyProtection="0"/>
    <xf numFmtId="0" fontId="59" fillId="51" borderId="0" applyNumberFormat="0" applyBorder="0" applyAlignment="0" applyProtection="0"/>
    <xf numFmtId="0" fontId="59" fillId="51" borderId="0" applyNumberFormat="0" applyBorder="0" applyAlignment="0" applyProtection="0"/>
    <xf numFmtId="0" fontId="59" fillId="51" borderId="0" applyNumberFormat="0" applyBorder="0" applyAlignment="0" applyProtection="0"/>
    <xf numFmtId="0" fontId="59" fillId="51" borderId="0" applyNumberFormat="0" applyBorder="0" applyAlignment="0" applyProtection="0"/>
    <xf numFmtId="0" fontId="59" fillId="51" borderId="0" applyNumberFormat="0" applyBorder="0" applyAlignment="0" applyProtection="0"/>
    <xf numFmtId="0" fontId="59" fillId="51" borderId="0" applyNumberFormat="0" applyBorder="0" applyAlignment="0" applyProtection="0"/>
    <xf numFmtId="0" fontId="60" fillId="10" borderId="0" applyNumberFormat="0" applyBorder="0" applyAlignment="0" applyProtection="0"/>
    <xf numFmtId="0" fontId="59" fillId="51" borderId="0" applyNumberFormat="0" applyBorder="0" applyAlignment="0" applyProtection="0"/>
    <xf numFmtId="0" fontId="60" fillId="10" borderId="0" applyNumberFormat="0" applyBorder="0" applyAlignment="0" applyProtection="0"/>
    <xf numFmtId="0" fontId="59" fillId="51" borderId="0" applyNumberFormat="0" applyBorder="0" applyAlignment="0" applyProtection="0"/>
    <xf numFmtId="0" fontId="59" fillId="51" borderId="0" applyNumberFormat="0" applyBorder="0" applyAlignment="0" applyProtection="0"/>
    <xf numFmtId="0" fontId="59" fillId="51" borderId="0" applyNumberFormat="0" applyBorder="0" applyAlignment="0" applyProtection="0"/>
    <xf numFmtId="0" fontId="59" fillId="51" borderId="0" applyNumberFormat="0" applyBorder="0" applyAlignment="0" applyProtection="0"/>
    <xf numFmtId="0" fontId="59" fillId="51" borderId="0" applyNumberFormat="0" applyBorder="0" applyAlignment="0" applyProtection="0"/>
    <xf numFmtId="0" fontId="59" fillId="51" borderId="0" applyNumberFormat="0" applyBorder="0" applyAlignment="0" applyProtection="0"/>
    <xf numFmtId="0" fontId="59" fillId="51" borderId="0" applyNumberFormat="0" applyBorder="0" applyAlignment="0" applyProtection="0"/>
    <xf numFmtId="0" fontId="59" fillId="51" borderId="0" applyNumberFormat="0" applyBorder="0" applyAlignment="0" applyProtection="0"/>
    <xf numFmtId="0" fontId="59" fillId="51" borderId="0" applyNumberFormat="0" applyBorder="0" applyAlignment="0" applyProtection="0"/>
    <xf numFmtId="0" fontId="59" fillId="51" borderId="0" applyNumberFormat="0" applyBorder="0" applyAlignment="0" applyProtection="0"/>
    <xf numFmtId="0" fontId="60" fillId="10" borderId="0" applyNumberFormat="0" applyBorder="0" applyAlignment="0" applyProtection="0"/>
    <xf numFmtId="0" fontId="59" fillId="51" borderId="0" applyNumberFormat="0" applyBorder="0" applyAlignment="0" applyProtection="0"/>
    <xf numFmtId="0" fontId="60" fillId="10" borderId="0" applyNumberFormat="0" applyBorder="0" applyAlignment="0" applyProtection="0"/>
    <xf numFmtId="0" fontId="59" fillId="51" borderId="0" applyNumberFormat="0" applyBorder="0" applyAlignment="0" applyProtection="0"/>
    <xf numFmtId="0" fontId="59" fillId="51" borderId="0" applyNumberFormat="0" applyBorder="0" applyAlignment="0" applyProtection="0"/>
    <xf numFmtId="0" fontId="59" fillId="51" borderId="0" applyNumberFormat="0" applyBorder="0" applyAlignment="0" applyProtection="0"/>
    <xf numFmtId="0" fontId="59" fillId="51" borderId="0" applyNumberFormat="0" applyBorder="0" applyAlignment="0" applyProtection="0"/>
    <xf numFmtId="0" fontId="59" fillId="51" borderId="0" applyNumberFormat="0" applyBorder="0" applyAlignment="0" applyProtection="0"/>
    <xf numFmtId="0" fontId="59" fillId="51" borderId="0" applyNumberFormat="0" applyBorder="0" applyAlignment="0" applyProtection="0"/>
    <xf numFmtId="0" fontId="59" fillId="51" borderId="0" applyNumberFormat="0" applyBorder="0" applyAlignment="0" applyProtection="0"/>
    <xf numFmtId="0" fontId="59" fillId="51" borderId="0" applyNumberFormat="0" applyBorder="0" applyAlignment="0" applyProtection="0"/>
    <xf numFmtId="0" fontId="59" fillId="51" borderId="0" applyNumberFormat="0" applyBorder="0" applyAlignment="0" applyProtection="0"/>
    <xf numFmtId="0" fontId="59" fillId="51" borderId="0" applyNumberFormat="0" applyBorder="0" applyAlignment="0" applyProtection="0"/>
    <xf numFmtId="0" fontId="60" fillId="10" borderId="0" applyNumberFormat="0" applyBorder="0" applyAlignment="0" applyProtection="0"/>
    <xf numFmtId="0" fontId="59" fillId="51" borderId="0" applyNumberFormat="0" applyBorder="0" applyAlignment="0" applyProtection="0"/>
    <xf numFmtId="0" fontId="59" fillId="51" borderId="0" applyNumberFormat="0" applyBorder="0" applyAlignment="0" applyProtection="0"/>
    <xf numFmtId="0" fontId="59" fillId="51" borderId="0" applyNumberFormat="0" applyBorder="0" applyAlignment="0" applyProtection="0"/>
    <xf numFmtId="0" fontId="59" fillId="51" borderId="0" applyNumberFormat="0" applyBorder="0" applyAlignment="0" applyProtection="0"/>
    <xf numFmtId="0" fontId="59" fillId="51" borderId="0" applyNumberFormat="0" applyBorder="0" applyAlignment="0" applyProtection="0"/>
    <xf numFmtId="0" fontId="59" fillId="51" borderId="0" applyNumberFormat="0" applyBorder="0" applyAlignment="0" applyProtection="0"/>
    <xf numFmtId="0" fontId="59" fillId="51" borderId="0" applyNumberFormat="0" applyBorder="0" applyAlignment="0" applyProtection="0"/>
    <xf numFmtId="0" fontId="61" fillId="3" borderId="0" applyNumberFormat="0" applyBorder="0" applyAlignment="0" applyProtection="0"/>
    <xf numFmtId="0" fontId="62" fillId="10" borderId="0" applyNumberFormat="0" applyBorder="0" applyAlignment="0" applyProtection="0"/>
    <xf numFmtId="0" fontId="62" fillId="10" borderId="0" applyNumberFormat="0" applyBorder="0" applyAlignment="0" applyProtection="0"/>
    <xf numFmtId="0" fontId="62" fillId="10" borderId="0" applyNumberFormat="0" applyBorder="0" applyAlignment="0" applyProtection="0"/>
    <xf numFmtId="0" fontId="62" fillId="10" borderId="0" applyNumberFormat="0" applyBorder="0" applyAlignment="0" applyProtection="0"/>
    <xf numFmtId="169" fontId="61" fillId="3" borderId="0" applyNumberFormat="0" applyBorder="0" applyAlignment="0" applyProtection="0"/>
    <xf numFmtId="0" fontId="62" fillId="10" borderId="0" applyNumberFormat="0" applyBorder="0" applyAlignment="0" applyProtection="0"/>
    <xf numFmtId="0" fontId="62" fillId="10" borderId="0" applyNumberFormat="0" applyBorder="0" applyAlignment="0" applyProtection="0"/>
    <xf numFmtId="0" fontId="62" fillId="10" borderId="0" applyNumberFormat="0" applyBorder="0" applyAlignment="0" applyProtection="0"/>
    <xf numFmtId="0" fontId="62" fillId="10" borderId="0" applyNumberFormat="0" applyBorder="0" applyAlignment="0" applyProtection="0"/>
    <xf numFmtId="0" fontId="62" fillId="10" borderId="0" applyNumberFormat="0" applyBorder="0" applyAlignment="0" applyProtection="0"/>
    <xf numFmtId="0" fontId="62" fillId="10" borderId="0" applyNumberFormat="0" applyBorder="0" applyAlignment="0" applyProtection="0"/>
    <xf numFmtId="0" fontId="62" fillId="10" borderId="0" applyNumberFormat="0" applyBorder="0" applyAlignment="0" applyProtection="0"/>
    <xf numFmtId="0" fontId="62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169" fontId="63" fillId="10" borderId="0" applyNumberFormat="0" applyBorder="0" applyAlignment="0" applyProtection="0"/>
    <xf numFmtId="218" fontId="64" fillId="52" borderId="8" applyNumberFormat="0" applyBorder="0" applyAlignment="0">
      <alignment horizontal="centerContinuous" vertical="center"/>
      <protection hidden="1"/>
    </xf>
    <xf numFmtId="1" fontId="65" fillId="53" borderId="3" applyNumberFormat="0" applyBorder="0" applyAlignment="0">
      <alignment horizontal="center" vertical="top" wrapText="1"/>
      <protection hidden="1"/>
    </xf>
    <xf numFmtId="219" fontId="18" fillId="0" borderId="0" applyFont="0" applyFill="0" applyBorder="0" applyAlignment="0" applyProtection="0"/>
    <xf numFmtId="187" fontId="18" fillId="0" borderId="0" applyNumberFormat="0" applyFont="0" applyAlignment="0" applyProtection="0"/>
    <xf numFmtId="216" fontId="26" fillId="54" borderId="9" applyNumberFormat="0" applyFont="0" applyAlignment="0" applyProtection="0">
      <alignment vertical="center"/>
    </xf>
    <xf numFmtId="172" fontId="66" fillId="55" borderId="0">
      <alignment horizontal="left"/>
    </xf>
    <xf numFmtId="220" fontId="67" fillId="0" borderId="0" applyFill="0" applyBorder="0" applyAlignment="0" applyProtection="0"/>
    <xf numFmtId="2" fontId="68" fillId="56" borderId="10" applyProtection="0">
      <alignment horizontal="left"/>
      <protection locked="0"/>
    </xf>
    <xf numFmtId="172" fontId="22" fillId="49" borderId="0" applyNumberFormat="0" applyFont="0" applyAlignment="0">
      <alignment horizontal="center"/>
    </xf>
    <xf numFmtId="221" fontId="44" fillId="49" borderId="0" applyFont="0" applyFill="0" applyBorder="0" applyAlignment="0" applyProtection="0"/>
    <xf numFmtId="172" fontId="69" fillId="0" borderId="0" applyNumberFormat="0" applyFill="0" applyBorder="0" applyAlignment="0" applyProtection="0"/>
    <xf numFmtId="172" fontId="70" fillId="0" borderId="4" applyNumberFormat="0" applyFill="0" applyAlignment="0" applyProtection="0"/>
    <xf numFmtId="172" fontId="42" fillId="0" borderId="0"/>
    <xf numFmtId="222" fontId="71" fillId="6" borderId="0" applyFont="0" applyFill="0" applyBorder="0" applyAlignment="0" applyProtection="0"/>
    <xf numFmtId="223" fontId="18" fillId="0" borderId="0" applyFont="0" applyFill="0" applyBorder="0" applyAlignment="0" applyProtection="0"/>
    <xf numFmtId="224" fontId="23" fillId="0" borderId="0" applyAlignment="0" applyProtection="0"/>
    <xf numFmtId="49" fontId="40" fillId="0" borderId="0" applyNumberFormat="0" applyAlignment="0" applyProtection="0">
      <alignment horizontal="left"/>
    </xf>
    <xf numFmtId="49" fontId="72" fillId="0" borderId="11" applyNumberFormat="0" applyAlignment="0" applyProtection="0">
      <alignment horizontal="left" wrapText="1"/>
    </xf>
    <xf numFmtId="49" fontId="73" fillId="0" borderId="0" applyAlignment="0" applyProtection="0">
      <alignment horizontal="left"/>
    </xf>
    <xf numFmtId="225" fontId="30" fillId="0" borderId="0" applyFont="0" applyFill="0" applyBorder="0" applyAlignment="0" applyProtection="0"/>
    <xf numFmtId="172" fontId="74" fillId="0" borderId="0"/>
    <xf numFmtId="172" fontId="74" fillId="0" borderId="0"/>
    <xf numFmtId="172" fontId="74" fillId="0" borderId="0"/>
    <xf numFmtId="172" fontId="74" fillId="0" borderId="0"/>
    <xf numFmtId="172" fontId="74" fillId="0" borderId="0"/>
    <xf numFmtId="172" fontId="74" fillId="0" borderId="0"/>
    <xf numFmtId="172" fontId="74" fillId="0" borderId="0"/>
    <xf numFmtId="172" fontId="74" fillId="0" borderId="0"/>
    <xf numFmtId="172" fontId="74" fillId="0" borderId="0"/>
    <xf numFmtId="172" fontId="74" fillId="0" borderId="0"/>
    <xf numFmtId="172" fontId="74" fillId="0" borderId="0"/>
    <xf numFmtId="172" fontId="74" fillId="0" borderId="0"/>
    <xf numFmtId="172" fontId="74" fillId="0" borderId="0"/>
    <xf numFmtId="172" fontId="74" fillId="0" borderId="0"/>
    <xf numFmtId="172" fontId="74" fillId="0" borderId="0"/>
    <xf numFmtId="172" fontId="75" fillId="0" borderId="0"/>
    <xf numFmtId="226" fontId="23" fillId="0" borderId="0"/>
    <xf numFmtId="227" fontId="23" fillId="0" borderId="0"/>
    <xf numFmtId="228" fontId="23" fillId="0" borderId="0"/>
    <xf numFmtId="226" fontId="23" fillId="0" borderId="12"/>
    <xf numFmtId="227" fontId="23" fillId="0" borderId="12"/>
    <xf numFmtId="227" fontId="23" fillId="0" borderId="12"/>
    <xf numFmtId="228" fontId="23" fillId="0" borderId="12"/>
    <xf numFmtId="228" fontId="23" fillId="0" borderId="12"/>
    <xf numFmtId="226" fontId="23" fillId="0" borderId="12"/>
    <xf numFmtId="229" fontId="23" fillId="0" borderId="0"/>
    <xf numFmtId="172" fontId="26" fillId="0" borderId="0" applyFill="0" applyBorder="0" applyAlignment="0"/>
    <xf numFmtId="230" fontId="23" fillId="0" borderId="0"/>
    <xf numFmtId="231" fontId="23" fillId="0" borderId="0"/>
    <xf numFmtId="229" fontId="23" fillId="0" borderId="12"/>
    <xf numFmtId="230" fontId="23" fillId="0" borderId="12"/>
    <xf numFmtId="230" fontId="23" fillId="0" borderId="12"/>
    <xf numFmtId="231" fontId="23" fillId="0" borderId="12"/>
    <xf numFmtId="231" fontId="23" fillId="0" borderId="12"/>
    <xf numFmtId="229" fontId="23" fillId="0" borderId="12"/>
    <xf numFmtId="232" fontId="23" fillId="0" borderId="0">
      <alignment horizontal="right"/>
      <protection locked="0"/>
    </xf>
    <xf numFmtId="233" fontId="23" fillId="0" borderId="0">
      <alignment horizontal="right"/>
      <protection locked="0"/>
    </xf>
    <xf numFmtId="234" fontId="23" fillId="0" borderId="0"/>
    <xf numFmtId="235" fontId="23" fillId="0" borderId="0"/>
    <xf numFmtId="236" fontId="23" fillId="0" borderId="0"/>
    <xf numFmtId="234" fontId="23" fillId="0" borderId="12"/>
    <xf numFmtId="235" fontId="23" fillId="0" borderId="12"/>
    <xf numFmtId="235" fontId="23" fillId="0" borderId="12"/>
    <xf numFmtId="236" fontId="23" fillId="0" borderId="12"/>
    <xf numFmtId="236" fontId="23" fillId="0" borderId="12"/>
    <xf numFmtId="234" fontId="23" fillId="0" borderId="12"/>
    <xf numFmtId="0" fontId="18" fillId="0" borderId="0"/>
    <xf numFmtId="0" fontId="18" fillId="0" borderId="0" applyBorder="0"/>
    <xf numFmtId="2" fontId="18" fillId="0" borderId="0"/>
    <xf numFmtId="170" fontId="18" fillId="0" borderId="0"/>
    <xf numFmtId="237" fontId="18" fillId="5" borderId="0"/>
    <xf numFmtId="172" fontId="18" fillId="0" borderId="0">
      <alignment vertical="center"/>
    </xf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6" fillId="57" borderId="13" applyNumberFormat="0" applyAlignment="0" applyProtection="0"/>
    <xf numFmtId="0" fontId="77" fillId="21" borderId="13" applyNumberFormat="0" applyAlignment="0" applyProtection="0"/>
    <xf numFmtId="238" fontId="26" fillId="0" borderId="9" applyAlignment="0">
      <alignment vertical="center"/>
    </xf>
    <xf numFmtId="239" fontId="18" fillId="0" borderId="14" applyFont="0" applyFill="0" applyBorder="0" applyAlignment="0" applyProtection="0"/>
    <xf numFmtId="240" fontId="18" fillId="0" borderId="14" applyFont="0" applyFill="0" applyBorder="0" applyAlignment="0" applyProtection="0"/>
    <xf numFmtId="241" fontId="18" fillId="0" borderId="15" applyFont="0" applyFill="0" applyBorder="0" applyAlignment="0" applyProtection="0"/>
    <xf numFmtId="242" fontId="18" fillId="0" borderId="14" applyFont="0" applyFill="0" applyBorder="0" applyAlignment="0" applyProtection="0"/>
    <xf numFmtId="38" fontId="78" fillId="0" borderId="0" applyNumberFormat="0" applyFill="0" applyBorder="0" applyAlignment="0" applyProtection="0"/>
    <xf numFmtId="0" fontId="79" fillId="35" borderId="16" applyNumberFormat="0" applyAlignment="0" applyProtection="0"/>
    <xf numFmtId="0" fontId="79" fillId="58" borderId="16" applyNumberFormat="0" applyAlignment="0" applyProtection="0"/>
    <xf numFmtId="38" fontId="18" fillId="0" borderId="0" applyNumberFormat="0" applyFill="0" applyBorder="0" applyAlignment="0" applyProtection="0">
      <protection locked="0"/>
    </xf>
    <xf numFmtId="38" fontId="18" fillId="0" borderId="0" applyNumberFormat="0" applyFill="0" applyBorder="0" applyAlignment="0" applyProtection="0">
      <protection locked="0"/>
    </xf>
    <xf numFmtId="38" fontId="18" fillId="0" borderId="0" applyNumberFormat="0" applyFill="0" applyBorder="0" applyAlignment="0" applyProtection="0">
      <protection locked="0"/>
    </xf>
    <xf numFmtId="37" fontId="22" fillId="0" borderId="4">
      <alignment horizontal="center"/>
    </xf>
    <xf numFmtId="37" fontId="22" fillId="0" borderId="0">
      <alignment horizontal="center" vertical="center" wrapText="1"/>
    </xf>
    <xf numFmtId="1" fontId="80" fillId="0" borderId="17">
      <alignment vertical="top"/>
    </xf>
    <xf numFmtId="243" fontId="81" fillId="0" borderId="0" applyBorder="0">
      <alignment horizontal="right"/>
    </xf>
    <xf numFmtId="243" fontId="81" fillId="0" borderId="1" applyAlignment="0">
      <alignment horizontal="right"/>
    </xf>
    <xf numFmtId="244" fontId="30" fillId="0" borderId="0"/>
    <xf numFmtId="244" fontId="30" fillId="0" borderId="0"/>
    <xf numFmtId="244" fontId="30" fillId="0" borderId="0"/>
    <xf numFmtId="244" fontId="30" fillId="0" borderId="0"/>
    <xf numFmtId="244" fontId="30" fillId="0" borderId="0"/>
    <xf numFmtId="244" fontId="30" fillId="0" borderId="0"/>
    <xf numFmtId="244" fontId="30" fillId="0" borderId="0"/>
    <xf numFmtId="244" fontId="30" fillId="0" borderId="0"/>
    <xf numFmtId="38" fontId="18" fillId="0" borderId="0" applyFont="0" applyFill="0" applyBorder="0" applyAlignment="0" applyProtection="0"/>
    <xf numFmtId="245" fontId="18" fillId="0" borderId="14" applyFont="0" applyFill="0" applyBorder="0" applyAlignment="0" applyProtection="0"/>
    <xf numFmtId="246" fontId="18" fillId="0" borderId="14" applyFont="0" applyFill="0" applyBorder="0" applyAlignment="0" applyProtection="0"/>
    <xf numFmtId="199" fontId="26" fillId="0" borderId="0" applyFont="0" applyFill="0" applyBorder="0" applyAlignment="0" applyProtection="0">
      <protection locked="0"/>
    </xf>
    <xf numFmtId="40" fontId="26" fillId="0" borderId="0" applyFont="0" applyFill="0" applyBorder="0" applyAlignment="0" applyProtection="0">
      <protection locked="0"/>
    </xf>
    <xf numFmtId="247" fontId="18" fillId="0" borderId="14" applyFont="0" applyFill="0" applyBorder="0" applyAlignment="0" applyProtection="0"/>
    <xf numFmtId="248" fontId="26" fillId="0" borderId="0" applyFont="0" applyFill="0" applyBorder="0" applyAlignment="0" applyProtection="0"/>
    <xf numFmtId="249" fontId="26" fillId="0" borderId="0" applyFont="0" applyFill="0" applyBorder="0" applyAlignment="0" applyProtection="0"/>
    <xf numFmtId="247" fontId="18" fillId="0" borderId="14" applyFont="0" applyFill="0" applyBorder="0" applyAlignment="0" applyProtection="0"/>
    <xf numFmtId="250" fontId="18" fillId="0" borderId="14" applyFont="0" applyFill="0" applyBorder="0" applyAlignment="0" applyProtection="0"/>
    <xf numFmtId="251" fontId="26" fillId="0" borderId="0" applyFont="0" applyFill="0" applyBorder="0" applyAlignment="0" applyProtection="0"/>
    <xf numFmtId="0" fontId="18" fillId="0" borderId="0" applyNumberFormat="0" applyFont="0" applyBorder="0" applyAlignment="0"/>
    <xf numFmtId="202" fontId="42" fillId="0" borderId="0"/>
    <xf numFmtId="252" fontId="46" fillId="0" borderId="0"/>
    <xf numFmtId="172" fontId="82" fillId="0" borderId="0" applyFont="0" applyFill="0" applyBorder="0" applyAlignment="0" applyProtection="0">
      <alignment horizontal="right"/>
    </xf>
    <xf numFmtId="253" fontId="82" fillId="0" borderId="0" applyFont="0" applyFill="0" applyBorder="0" applyAlignment="0" applyProtection="0"/>
    <xf numFmtId="172" fontId="82" fillId="0" borderId="0" applyFont="0" applyFill="0" applyBorder="0" applyAlignment="0" applyProtection="0">
      <alignment horizontal="right"/>
    </xf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7" fillId="0" borderId="0" applyFont="0" applyFill="0" applyBorder="0" applyAlignment="0" applyProtection="0"/>
    <xf numFmtId="25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254" fontId="27" fillId="0" borderId="0" applyFont="0" applyFill="0" applyBorder="0" applyAlignment="0" applyProtection="0"/>
    <xf numFmtId="255" fontId="27" fillId="0" borderId="0" applyFont="0" applyFill="0" applyBorder="0" applyAlignment="0" applyProtection="0"/>
    <xf numFmtId="255" fontId="27" fillId="0" borderId="0" applyFont="0" applyFill="0" applyBorder="0" applyAlignment="0" applyProtection="0"/>
    <xf numFmtId="243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256" fontId="27" fillId="0" borderId="0" applyFont="0" applyFill="0" applyBorder="0" applyAlignment="0" applyProtection="0"/>
    <xf numFmtId="256" fontId="27" fillId="0" borderId="0" applyFont="0" applyFill="0" applyBorder="0" applyAlignment="0" applyProtection="0"/>
    <xf numFmtId="256" fontId="27" fillId="0" borderId="0" applyFont="0" applyFill="0" applyBorder="0" applyAlignment="0" applyProtection="0"/>
    <xf numFmtId="243" fontId="27" fillId="0" borderId="0" applyFont="0" applyFill="0" applyBorder="0" applyAlignment="0" applyProtection="0"/>
    <xf numFmtId="243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84" fontId="27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84" fontId="27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84" fontId="27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65" fontId="18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84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3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65" fontId="83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257" fontId="1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8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258" fontId="1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259" fontId="26" fillId="0" borderId="0" applyFont="0" applyFill="0" applyBorder="0" applyAlignment="0" applyProtection="0"/>
    <xf numFmtId="260" fontId="26" fillId="0" borderId="0" applyFont="0" applyFill="0" applyBorder="0" applyAlignment="0" applyProtection="0"/>
    <xf numFmtId="261" fontId="18" fillId="0" borderId="0" applyFont="0" applyFill="0" applyBorder="0" applyAlignment="0" applyProtection="0"/>
    <xf numFmtId="38" fontId="30" fillId="0" borderId="0" applyFill="0" applyBorder="0" applyProtection="0">
      <alignment horizontal="center"/>
    </xf>
    <xf numFmtId="172" fontId="85" fillId="0" borderId="0">
      <protection locked="0"/>
    </xf>
    <xf numFmtId="262" fontId="18" fillId="0" borderId="0" applyBorder="0"/>
    <xf numFmtId="263" fontId="40" fillId="0" borderId="0" applyBorder="0"/>
    <xf numFmtId="172" fontId="86" fillId="0" borderId="0"/>
    <xf numFmtId="264" fontId="18" fillId="0" borderId="0" applyFill="0" applyBorder="0">
      <alignment horizontal="left"/>
    </xf>
    <xf numFmtId="172" fontId="87" fillId="0" borderId="0" applyNumberFormat="0" applyAlignment="0">
      <alignment horizontal="left"/>
    </xf>
    <xf numFmtId="37" fontId="18" fillId="59" borderId="0" applyFont="0" applyBorder="0" applyAlignment="0" applyProtection="0"/>
    <xf numFmtId="187" fontId="37" fillId="59" borderId="0" applyFont="0" applyBorder="0" applyAlignment="0" applyProtection="0"/>
    <xf numFmtId="39" fontId="37" fillId="59" borderId="0" applyFont="0" applyBorder="0" applyAlignment="0" applyProtection="0"/>
    <xf numFmtId="168" fontId="88" fillId="0" borderId="0"/>
    <xf numFmtId="265" fontId="26" fillId="0" borderId="0" applyFont="0" applyFill="0" applyBorder="0" applyProtection="0">
      <alignment horizontal="right" vertical="center"/>
    </xf>
    <xf numFmtId="266" fontId="18" fillId="0" borderId="0" applyFont="0" applyFill="0" applyBorder="0" applyAlignment="0" applyProtection="0"/>
    <xf numFmtId="267" fontId="26" fillId="0" borderId="0" applyFont="0" applyFill="0" applyBorder="0" applyAlignment="0" applyProtection="0">
      <protection locked="0"/>
    </xf>
    <xf numFmtId="174" fontId="26" fillId="0" borderId="0" applyFont="0" applyFill="0" applyBorder="0" applyAlignment="0" applyProtection="0">
      <protection locked="0"/>
    </xf>
    <xf numFmtId="268" fontId="26" fillId="0" borderId="0" applyFont="0" applyFill="0" applyBorder="0" applyAlignment="0" applyProtection="0"/>
    <xf numFmtId="269" fontId="26" fillId="0" borderId="0" applyFont="0" applyFill="0" applyBorder="0" applyAlignment="0" applyProtection="0"/>
    <xf numFmtId="270" fontId="26" fillId="0" borderId="0" applyFont="0" applyFill="0" applyBorder="0" applyAlignment="0" applyProtection="0"/>
    <xf numFmtId="242" fontId="26" fillId="0" borderId="0" applyFont="0" applyFill="0" applyBorder="0" applyAlignment="0" applyProtection="0"/>
    <xf numFmtId="271" fontId="26" fillId="0" borderId="0" applyFont="0" applyFill="0" applyBorder="0" applyAlignment="0" applyProtection="0"/>
    <xf numFmtId="272" fontId="18" fillId="0" borderId="0">
      <alignment horizontal="right"/>
    </xf>
    <xf numFmtId="171" fontId="89" fillId="0" borderId="0" applyFill="0" applyBorder="0">
      <protection locked="0"/>
    </xf>
    <xf numFmtId="273" fontId="18" fillId="0" borderId="0" applyFill="0" applyBorder="0"/>
    <xf numFmtId="273" fontId="89" fillId="0" borderId="0" applyFill="0" applyBorder="0">
      <protection locked="0"/>
    </xf>
    <xf numFmtId="172" fontId="82" fillId="0" borderId="0" applyFont="0" applyFill="0" applyBorder="0" applyAlignment="0" applyProtection="0">
      <alignment horizontal="right"/>
    </xf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274" fontId="18" fillId="0" borderId="0" applyFont="0" applyFill="0" applyBorder="0" applyAlignment="0" applyProtection="0"/>
    <xf numFmtId="172" fontId="82" fillId="0" borderId="0" applyFont="0" applyFill="0" applyBorder="0" applyAlignment="0" applyProtection="0">
      <alignment horizontal="right"/>
    </xf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264" fontId="1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4" fontId="12" fillId="0" borderId="0" applyFont="0" applyFill="0" applyBorder="0" applyAlignment="0" applyProtection="0"/>
    <xf numFmtId="275" fontId="26" fillId="0" borderId="0" applyFont="0" applyFill="0" applyBorder="0" applyAlignment="0" applyProtection="0"/>
    <xf numFmtId="276" fontId="26" fillId="0" borderId="0" applyFont="0" applyFill="0" applyBorder="0" applyAlignment="0" applyProtection="0"/>
    <xf numFmtId="277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278" fontId="25" fillId="5" borderId="10">
      <alignment horizontal="right"/>
    </xf>
    <xf numFmtId="279" fontId="30" fillId="0" borderId="0" applyFont="0" applyFill="0" applyBorder="0" applyAlignment="0" applyProtection="0"/>
    <xf numFmtId="226" fontId="23" fillId="6" borderId="6">
      <protection locked="0"/>
    </xf>
    <xf numFmtId="227" fontId="23" fillId="6" borderId="6">
      <protection locked="0"/>
    </xf>
    <xf numFmtId="228" fontId="23" fillId="6" borderId="6">
      <protection locked="0"/>
    </xf>
    <xf numFmtId="229" fontId="23" fillId="6" borderId="6">
      <protection locked="0"/>
    </xf>
    <xf numFmtId="230" fontId="23" fillId="6" borderId="6">
      <protection locked="0"/>
    </xf>
    <xf numFmtId="231" fontId="23" fillId="6" borderId="6">
      <protection locked="0"/>
    </xf>
    <xf numFmtId="232" fontId="23" fillId="60" borderId="6">
      <alignment horizontal="right"/>
      <protection locked="0"/>
    </xf>
    <xf numFmtId="233" fontId="23" fillId="60" borderId="6">
      <alignment horizontal="right"/>
      <protection locked="0"/>
    </xf>
    <xf numFmtId="0" fontId="90" fillId="6" borderId="7">
      <alignment horizontal="right"/>
    </xf>
    <xf numFmtId="280" fontId="23" fillId="61" borderId="6">
      <alignment horizontal="left"/>
      <protection locked="0"/>
    </xf>
    <xf numFmtId="49" fontId="23" fillId="62" borderId="6">
      <alignment horizontal="left" vertical="top" wrapText="1"/>
      <protection locked="0"/>
    </xf>
    <xf numFmtId="234" fontId="23" fillId="6" borderId="6">
      <protection locked="0"/>
    </xf>
    <xf numFmtId="235" fontId="23" fillId="6" borderId="6">
      <protection locked="0"/>
    </xf>
    <xf numFmtId="236" fontId="23" fillId="6" borderId="6">
      <protection locked="0"/>
    </xf>
    <xf numFmtId="0" fontId="44" fillId="0" borderId="0"/>
    <xf numFmtId="49" fontId="23" fillId="62" borderId="6">
      <alignment horizontal="left"/>
      <protection locked="0"/>
    </xf>
    <xf numFmtId="281" fontId="23" fillId="6" borderId="6">
      <alignment horizontal="left" indent="1"/>
      <protection locked="0"/>
    </xf>
    <xf numFmtId="282" fontId="91" fillId="6" borderId="7">
      <protection locked="0"/>
    </xf>
    <xf numFmtId="283" fontId="18" fillId="0" borderId="0" applyFill="0" applyBorder="0"/>
    <xf numFmtId="283" fontId="18" fillId="0" borderId="0" applyFill="0" applyBorder="0"/>
    <xf numFmtId="172" fontId="82" fillId="0" borderId="0" applyFont="0" applyFill="0" applyBorder="0" applyAlignment="0" applyProtection="0"/>
    <xf numFmtId="284" fontId="18" fillId="0" borderId="0" applyFont="0" applyFill="0" applyBorder="0" applyAlignment="0" applyProtection="0"/>
    <xf numFmtId="172" fontId="82" fillId="0" borderId="0" applyFont="0" applyFill="0" applyBorder="0" applyAlignment="0" applyProtection="0"/>
    <xf numFmtId="15" fontId="92" fillId="63" borderId="7">
      <alignment horizontal="center" vertical="center"/>
    </xf>
    <xf numFmtId="172" fontId="81" fillId="56" borderId="0">
      <alignment horizontal="left"/>
    </xf>
    <xf numFmtId="15" fontId="89" fillId="0" borderId="0" applyFill="0" applyBorder="0">
      <protection locked="0"/>
    </xf>
    <xf numFmtId="283" fontId="18" fillId="0" borderId="0" applyFill="0" applyBorder="0"/>
    <xf numFmtId="285" fontId="18" fillId="0" borderId="0" applyFont="0" applyFill="0" applyBorder="0" applyAlignment="0" applyProtection="0"/>
    <xf numFmtId="15" fontId="93" fillId="0" borderId="0"/>
    <xf numFmtId="286" fontId="18" fillId="0" borderId="0" applyFont="0" applyFill="0" applyBorder="0" applyAlignment="0" applyProtection="0"/>
    <xf numFmtId="287" fontId="18" fillId="0" borderId="0" applyFont="0" applyFill="0" applyBorder="0" applyAlignment="0" applyProtection="0"/>
    <xf numFmtId="206" fontId="46" fillId="0" borderId="0">
      <alignment horizontal="right"/>
    </xf>
    <xf numFmtId="202" fontId="46" fillId="0" borderId="0">
      <alignment horizontal="right"/>
      <protection locked="0"/>
    </xf>
    <xf numFmtId="202" fontId="46" fillId="0" borderId="0"/>
    <xf numFmtId="288" fontId="46" fillId="0" borderId="0">
      <alignment horizontal="right"/>
      <protection locked="0"/>
    </xf>
    <xf numFmtId="202" fontId="47" fillId="0" borderId="0"/>
    <xf numFmtId="1" fontId="18" fillId="0" borderId="0" applyFill="0" applyBorder="0">
      <alignment horizontal="right"/>
    </xf>
    <xf numFmtId="2" fontId="18" fillId="0" borderId="0" applyFill="0" applyBorder="0">
      <alignment horizontal="right"/>
    </xf>
    <xf numFmtId="2" fontId="89" fillId="0" borderId="0" applyFill="0" applyBorder="0">
      <protection locked="0"/>
    </xf>
    <xf numFmtId="170" fontId="18" fillId="0" borderId="0" applyFill="0" applyBorder="0">
      <alignment horizontal="right"/>
    </xf>
    <xf numFmtId="170" fontId="89" fillId="0" borderId="0" applyFill="0" applyBorder="0">
      <protection locked="0"/>
    </xf>
    <xf numFmtId="289" fontId="18" fillId="0" borderId="0" applyFont="0" applyFill="0" applyBorder="0" applyAlignment="0" applyProtection="0"/>
    <xf numFmtId="290" fontId="18" fillId="0" borderId="0" applyFont="0" applyFill="0" applyBorder="0" applyAlignment="0" applyProtection="0"/>
    <xf numFmtId="199" fontId="55" fillId="5" borderId="0" applyNumberFormat="0" applyFont="0" applyBorder="0" applyAlignment="0" applyProtection="0"/>
    <xf numFmtId="174" fontId="30" fillId="0" borderId="0" applyFill="0" applyBorder="0" applyProtection="0">
      <alignment horizontal="center"/>
    </xf>
    <xf numFmtId="267" fontId="30" fillId="0" borderId="0">
      <alignment horizontal="center"/>
    </xf>
    <xf numFmtId="174" fontId="30" fillId="0" borderId="0" applyFill="0" applyBorder="0" applyProtection="0">
      <alignment horizontal="center"/>
    </xf>
    <xf numFmtId="264" fontId="94" fillId="0" borderId="0">
      <alignment horizontal="center"/>
    </xf>
    <xf numFmtId="172" fontId="82" fillId="0" borderId="18" applyNumberFormat="0" applyFont="0" applyFill="0" applyAlignment="0" applyProtection="0"/>
    <xf numFmtId="171" fontId="95" fillId="0" borderId="12"/>
    <xf numFmtId="205" fontId="46" fillId="0" borderId="0"/>
    <xf numFmtId="9" fontId="96" fillId="6" borderId="15">
      <alignment horizontal="center"/>
    </xf>
    <xf numFmtId="9" fontId="96" fillId="6" borderId="19">
      <alignment horizontal="center"/>
    </xf>
    <xf numFmtId="9" fontId="96" fillId="6" borderId="19">
      <alignment horizontal="center"/>
    </xf>
    <xf numFmtId="38" fontId="34" fillId="0" borderId="0" applyFont="0" applyFill="0" applyBorder="0" applyAlignment="0" applyProtection="0"/>
    <xf numFmtId="172" fontId="97" fillId="0" borderId="0" applyFont="0" applyFill="0" applyBorder="0" applyAlignment="0" applyProtection="0"/>
    <xf numFmtId="0" fontId="98" fillId="64" borderId="0" applyNumberFormat="0" applyBorder="0" applyAlignment="0" applyProtection="0"/>
    <xf numFmtId="0" fontId="98" fillId="65" borderId="0" applyNumberFormat="0" applyBorder="0" applyAlignment="0" applyProtection="0"/>
    <xf numFmtId="0" fontId="98" fillId="66" borderId="0" applyNumberFormat="0" applyBorder="0" applyAlignment="0" applyProtection="0"/>
    <xf numFmtId="172" fontId="99" fillId="0" borderId="0" applyNumberFormat="0" applyAlignment="0">
      <alignment horizontal="left"/>
    </xf>
    <xf numFmtId="291" fontId="25" fillId="0" borderId="0"/>
    <xf numFmtId="292" fontId="25" fillId="0" borderId="0"/>
    <xf numFmtId="293" fontId="25" fillId="0" borderId="0"/>
    <xf numFmtId="294" fontId="25" fillId="0" borderId="0"/>
    <xf numFmtId="295" fontId="25" fillId="0" borderId="0"/>
    <xf numFmtId="296" fontId="25" fillId="0" borderId="0"/>
    <xf numFmtId="169" fontId="26" fillId="0" borderId="0" applyFont="0" applyFill="0" applyBorder="0" applyAlignment="0" applyProtection="0"/>
    <xf numFmtId="169" fontId="18" fillId="0" borderId="0" applyFont="0" applyFill="0" applyBorder="0" applyAlignment="0" applyProtection="0"/>
    <xf numFmtId="297" fontId="18" fillId="0" borderId="0" applyFont="0" applyFill="0" applyBorder="0" applyAlignment="0" applyProtection="0"/>
    <xf numFmtId="298" fontId="18" fillId="0" borderId="0" applyFont="0" applyFill="0" applyBorder="0" applyAlignment="0" applyProtection="0"/>
    <xf numFmtId="299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72" fontId="30" fillId="58" borderId="0" applyNumberFormat="0" applyFont="0" applyBorder="0" applyAlignment="0" applyProtection="0"/>
    <xf numFmtId="172" fontId="102" fillId="0" borderId="0" applyNumberFormat="0" applyFill="0" applyBorder="0" applyAlignment="0" applyProtection="0"/>
    <xf numFmtId="300" fontId="103" fillId="0" borderId="0" applyFill="0" applyBorder="0"/>
    <xf numFmtId="15" fontId="48" fillId="0" borderId="0" applyFill="0" applyBorder="0" applyProtection="0">
      <alignment horizontal="center"/>
    </xf>
    <xf numFmtId="172" fontId="30" fillId="10" borderId="0" applyNumberFormat="0" applyFont="0" applyBorder="0" applyAlignment="0" applyProtection="0"/>
    <xf numFmtId="301" fontId="18" fillId="0" borderId="0" applyFont="0" applyFill="0" applyBorder="0" applyAlignment="0" applyProtection="0"/>
    <xf numFmtId="302" fontId="104" fillId="67" borderId="0" applyBorder="0" applyAlignment="0">
      <alignment vertical="center"/>
    </xf>
    <xf numFmtId="3" fontId="105" fillId="60" borderId="7" applyNumberFormat="0" applyFont="0" applyAlignment="0" applyProtection="0">
      <alignment vertical="center"/>
    </xf>
    <xf numFmtId="238" fontId="106" fillId="12" borderId="9" applyAlignment="0">
      <alignment vertical="center"/>
    </xf>
    <xf numFmtId="0" fontId="34" fillId="0" borderId="0" applyFont="0" applyFill="0" applyBorder="0" applyAlignment="0" applyProtection="0"/>
    <xf numFmtId="0" fontId="107" fillId="48" borderId="0"/>
    <xf numFmtId="1" fontId="108" fillId="68" borderId="20" applyNumberFormat="0"/>
    <xf numFmtId="0" fontId="109" fillId="69" borderId="0" applyNumberFormat="0" applyBorder="0" applyAlignment="0">
      <alignment vertical="top"/>
    </xf>
    <xf numFmtId="0" fontId="70" fillId="0" borderId="0" applyNumberFormat="0" applyFill="0" applyBorder="0" applyProtection="0">
      <alignment vertical="center"/>
    </xf>
    <xf numFmtId="0" fontId="110" fillId="0" borderId="0" applyNumberFormat="0" applyFill="0" applyBorder="0" applyProtection="0">
      <alignment vertical="center"/>
    </xf>
    <xf numFmtId="3" fontId="107" fillId="68" borderId="0" applyNumberFormat="0" applyAlignment="0">
      <alignment vertical="center"/>
    </xf>
    <xf numFmtId="3" fontId="22" fillId="49" borderId="0" applyNumberFormat="0" applyBorder="0" applyAlignment="0" applyProtection="0">
      <alignment vertical="center"/>
    </xf>
    <xf numFmtId="0" fontId="111" fillId="69" borderId="0"/>
    <xf numFmtId="4" fontId="109" fillId="70" borderId="0" applyNumberFormat="0" applyAlignment="0">
      <alignment horizontal="left" vertical="center"/>
    </xf>
    <xf numFmtId="303" fontId="51" fillId="0" borderId="0" applyAlignment="0">
      <alignment horizontal="right"/>
      <protection hidden="1"/>
    </xf>
    <xf numFmtId="0" fontId="37" fillId="0" borderId="0" applyFont="0" applyFill="0" applyBorder="0" applyAlignment="0" applyProtection="0">
      <alignment horizontal="left"/>
    </xf>
    <xf numFmtId="304" fontId="40" fillId="0" borderId="0" applyFill="0" applyBorder="0"/>
    <xf numFmtId="10" fontId="18" fillId="71" borderId="0" applyBorder="0" applyProtection="0"/>
    <xf numFmtId="10" fontId="18" fillId="0" borderId="0" applyBorder="0"/>
    <xf numFmtId="305" fontId="18" fillId="0" borderId="0"/>
    <xf numFmtId="0" fontId="112" fillId="37" borderId="0"/>
    <xf numFmtId="3" fontId="18" fillId="0" borderId="21" applyFill="0" applyBorder="0"/>
    <xf numFmtId="10" fontId="18" fillId="0" borderId="21" applyFont="0" applyFill="0" applyBorder="0"/>
    <xf numFmtId="15" fontId="18" fillId="0" borderId="0">
      <alignment horizontal="center"/>
    </xf>
    <xf numFmtId="216" fontId="26" fillId="21" borderId="9" applyAlignment="0">
      <alignment vertical="center"/>
    </xf>
    <xf numFmtId="216" fontId="113" fillId="72" borderId="9" applyNumberFormat="0" applyAlignment="0">
      <alignment vertical="center"/>
    </xf>
    <xf numFmtId="0" fontId="114" fillId="0" borderId="0" applyFont="0" applyFill="0" applyBorder="0" applyAlignment="0" applyProtection="0"/>
    <xf numFmtId="0" fontId="115" fillId="0" borderId="0"/>
    <xf numFmtId="216" fontId="106" fillId="71" borderId="9" applyAlignment="0">
      <alignment vertical="center"/>
      <protection locked="0"/>
    </xf>
    <xf numFmtId="10" fontId="106" fillId="6" borderId="7">
      <alignment vertical="center"/>
      <protection locked="0"/>
    </xf>
    <xf numFmtId="306" fontId="90" fillId="73" borderId="7" applyNumberFormat="0" applyAlignment="0">
      <alignment vertical="top"/>
    </xf>
    <xf numFmtId="216" fontId="106" fillId="6" borderId="9" applyAlignment="0">
      <alignment vertical="center"/>
      <protection locked="0"/>
    </xf>
    <xf numFmtId="1" fontId="115" fillId="0" borderId="0"/>
    <xf numFmtId="0" fontId="115" fillId="0" borderId="0" applyFont="0" applyFill="0" applyBorder="0" applyAlignment="0" applyProtection="0"/>
    <xf numFmtId="307" fontId="26" fillId="0" borderId="0" applyFont="0" applyFill="0" applyBorder="0" applyAlignment="0" applyProtection="0"/>
    <xf numFmtId="308" fontId="26" fillId="0" borderId="0" applyFont="0" applyFill="0" applyBorder="0" applyAlignment="0" applyProtection="0"/>
    <xf numFmtId="38" fontId="116" fillId="0" borderId="0"/>
    <xf numFmtId="38" fontId="117" fillId="0" borderId="0"/>
    <xf numFmtId="38" fontId="118" fillId="0" borderId="0"/>
    <xf numFmtId="38" fontId="119" fillId="0" borderId="0"/>
    <xf numFmtId="0" fontId="58" fillId="0" borderId="0"/>
    <xf numFmtId="0" fontId="58" fillId="0" borderId="0"/>
    <xf numFmtId="0" fontId="28" fillId="56" borderId="0" applyFill="0" applyBorder="0">
      <alignment wrapText="1"/>
    </xf>
    <xf numFmtId="0" fontId="23" fillId="0" borderId="0"/>
    <xf numFmtId="0" fontId="120" fillId="0" borderId="0"/>
    <xf numFmtId="0" fontId="121" fillId="0" borderId="0">
      <alignment horizontal="center"/>
    </xf>
    <xf numFmtId="0" fontId="122" fillId="0" borderId="0"/>
    <xf numFmtId="171" fontId="123" fillId="0" borderId="2" applyNumberFormat="0" applyFont="0" applyFill="0" applyAlignment="0">
      <alignment horizontal="left" vertical="center"/>
    </xf>
    <xf numFmtId="2" fontId="94" fillId="0" borderId="7"/>
    <xf numFmtId="3" fontId="105" fillId="74" borderId="0" applyNumberFormat="0" applyFont="0" applyBorder="0" applyAlignment="0" applyProtection="0">
      <alignment vertical="center"/>
    </xf>
    <xf numFmtId="309" fontId="26" fillId="0" borderId="0" applyFont="0" applyFill="0" applyBorder="0" applyAlignment="0" applyProtection="0"/>
    <xf numFmtId="310" fontId="26" fillId="0" borderId="0" applyFont="0" applyFill="0" applyBorder="0" applyAlignment="0" applyProtection="0"/>
    <xf numFmtId="216" fontId="26" fillId="75" borderId="7" applyNumberFormat="0" applyAlignment="0">
      <alignment vertical="center"/>
      <protection locked="0"/>
    </xf>
    <xf numFmtId="0" fontId="124" fillId="0" borderId="0" applyNumberFormat="0" applyBorder="0" applyProtection="0">
      <alignment vertical="top"/>
    </xf>
    <xf numFmtId="311" fontId="40" fillId="0" borderId="0" applyFill="0" applyBorder="0" applyProtection="0"/>
    <xf numFmtId="312" fontId="18" fillId="0" borderId="0" applyFont="0" applyFill="0" applyBorder="0" applyAlignment="0" applyProtection="0"/>
    <xf numFmtId="313" fontId="18" fillId="0" borderId="0" applyFont="0" applyFill="0" applyBorder="0" applyAlignment="0" applyProtection="0"/>
    <xf numFmtId="314" fontId="26" fillId="0" borderId="0" applyFont="0" applyFill="0" applyBorder="0" applyAlignment="0" applyProtection="0"/>
    <xf numFmtId="315" fontId="26" fillId="0" borderId="0" applyFont="0" applyFill="0" applyBorder="0" applyAlignment="0" applyProtection="0"/>
    <xf numFmtId="0" fontId="40" fillId="0" borderId="0"/>
    <xf numFmtId="217" fontId="18" fillId="0" borderId="0" applyFont="0" applyFill="0" applyBorder="0" applyAlignment="0" applyProtection="0"/>
    <xf numFmtId="316" fontId="18" fillId="0" borderId="0" applyFont="0" applyFill="0" applyBorder="0" applyAlignment="0" applyProtection="0"/>
    <xf numFmtId="0" fontId="125" fillId="0" borderId="0" applyFont="0" applyFill="0" applyBorder="0" applyAlignment="0" applyProtection="0"/>
    <xf numFmtId="17" fontId="22" fillId="0" borderId="0">
      <alignment horizontal="center"/>
    </xf>
    <xf numFmtId="317" fontId="40" fillId="0" borderId="0" applyFill="0" applyBorder="0"/>
    <xf numFmtId="318" fontId="40" fillId="0" borderId="0"/>
    <xf numFmtId="319" fontId="40" fillId="0" borderId="0" applyFill="0" applyAlignment="0"/>
    <xf numFmtId="320" fontId="126" fillId="0" borderId="0"/>
    <xf numFmtId="321" fontId="18" fillId="0" borderId="14" applyFont="0" applyFill="0" applyBorder="0" applyAlignment="0" applyProtection="0"/>
    <xf numFmtId="322" fontId="18" fillId="0" borderId="14" applyFont="0" applyFill="0" applyBorder="0" applyAlignment="0" applyProtection="0"/>
    <xf numFmtId="323" fontId="18" fillId="0" borderId="14" applyFont="0" applyFill="0" applyBorder="0" applyAlignment="0" applyProtection="0"/>
    <xf numFmtId="324" fontId="18" fillId="0" borderId="14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4" fillId="0" borderId="0"/>
    <xf numFmtId="0" fontId="12" fillId="0" borderId="0"/>
    <xf numFmtId="0" fontId="12" fillId="0" borderId="0"/>
    <xf numFmtId="0" fontId="1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 applyFont="0" applyFill="0" applyBorder="0" applyAlignment="0" applyProtection="0"/>
    <xf numFmtId="0" fontId="84" fillId="0" borderId="0"/>
    <xf numFmtId="0" fontId="1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1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8" fillId="0" borderId="0"/>
    <xf numFmtId="0" fontId="12" fillId="0" borderId="0"/>
    <xf numFmtId="0" fontId="12" fillId="0" borderId="0"/>
    <xf numFmtId="0" fontId="27" fillId="0" borderId="0"/>
    <xf numFmtId="0" fontId="20" fillId="0" borderId="0"/>
    <xf numFmtId="0" fontId="27" fillId="0" borderId="0"/>
    <xf numFmtId="0" fontId="18" fillId="0" borderId="0"/>
    <xf numFmtId="0" fontId="12" fillId="0" borderId="0"/>
    <xf numFmtId="0" fontId="12" fillId="0" borderId="0"/>
    <xf numFmtId="0" fontId="127" fillId="0" borderId="0"/>
    <xf numFmtId="0" fontId="12" fillId="0" borderId="0"/>
    <xf numFmtId="0" fontId="12" fillId="0" borderId="0"/>
    <xf numFmtId="0" fontId="12" fillId="0" borderId="0"/>
    <xf numFmtId="0" fontId="27" fillId="0" borderId="0">
      <alignment vertical="top"/>
    </xf>
    <xf numFmtId="0" fontId="12" fillId="0" borderId="0"/>
    <xf numFmtId="0" fontId="27" fillId="0" borderId="0">
      <alignment vertical="top"/>
    </xf>
    <xf numFmtId="0" fontId="89" fillId="0" borderId="0" applyFill="0" applyBorder="0">
      <protection locked="0"/>
    </xf>
    <xf numFmtId="0" fontId="18" fillId="0" borderId="0"/>
    <xf numFmtId="0" fontId="28" fillId="6" borderId="19" applyBorder="0">
      <alignment horizontal="right" vertical="center"/>
    </xf>
    <xf numFmtId="0" fontId="28" fillId="6" borderId="0">
      <alignment vertical="center"/>
    </xf>
    <xf numFmtId="305" fontId="28" fillId="6" borderId="0"/>
    <xf numFmtId="325" fontId="26" fillId="0" borderId="0">
      <alignment horizontal="right"/>
    </xf>
    <xf numFmtId="167" fontId="18" fillId="6" borderId="7"/>
    <xf numFmtId="0" fontId="128" fillId="0" borderId="0">
      <alignment horizontal="left"/>
    </xf>
    <xf numFmtId="326" fontId="18" fillId="0" borderId="0" applyFill="0" applyBorder="0" applyAlignment="0" applyProtection="0"/>
    <xf numFmtId="327" fontId="18" fillId="0" borderId="0" applyAlignment="0" applyProtection="0"/>
    <xf numFmtId="0" fontId="45" fillId="0" borderId="4" applyNumberFormat="0" applyFill="0" applyBorder="0" applyAlignment="0" applyProtection="0"/>
    <xf numFmtId="0" fontId="45" fillId="0" borderId="4" applyNumberFormat="0" applyFill="0" applyBorder="0" applyAlignment="0" applyProtection="0"/>
    <xf numFmtId="0" fontId="129" fillId="0" borderId="0" applyFill="0" applyBorder="0" applyAlignment="0">
      <alignment horizontal="left"/>
    </xf>
    <xf numFmtId="0" fontId="44" fillId="0" borderId="0" applyNumberFormat="0" applyFill="0" applyBorder="0" applyAlignment="0"/>
    <xf numFmtId="0" fontId="130" fillId="0" borderId="0">
      <alignment horizontal="left"/>
    </xf>
    <xf numFmtId="0" fontId="131" fillId="0" borderId="0" applyFill="0" applyBorder="0" applyProtection="0">
      <alignment horizontal="center"/>
    </xf>
    <xf numFmtId="328" fontId="18" fillId="0" borderId="0" applyFill="0" applyBorder="0" applyAlignment="0" applyProtection="0"/>
    <xf numFmtId="329" fontId="132" fillId="0" borderId="0" applyFill="0" applyBorder="0" applyAlignment="0" applyProtection="0"/>
    <xf numFmtId="330" fontId="23" fillId="0" borderId="0">
      <alignment horizontal="center" vertical="top" wrapText="1"/>
    </xf>
    <xf numFmtId="331" fontId="18" fillId="0" borderId="0" applyAlignment="0" applyProtection="0"/>
    <xf numFmtId="0" fontId="94" fillId="0" borderId="0"/>
    <xf numFmtId="331" fontId="18" fillId="0" borderId="0" applyFont="0" applyFill="0" applyBorder="0" applyAlignment="0" applyProtection="0"/>
    <xf numFmtId="10" fontId="18" fillId="0" borderId="10"/>
    <xf numFmtId="3" fontId="18" fillId="13" borderId="7" applyFill="0" applyBorder="0"/>
    <xf numFmtId="0" fontId="58" fillId="56" borderId="19" applyBorder="0"/>
    <xf numFmtId="0" fontId="58" fillId="56" borderId="19" applyBorder="0"/>
    <xf numFmtId="0" fontId="133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332" fontId="18" fillId="0" borderId="0" applyFont="0" applyFill="0" applyBorder="0" applyAlignment="0" applyProtection="0"/>
    <xf numFmtId="333" fontId="18" fillId="0" borderId="0" applyFont="0" applyFill="0" applyBorder="0" applyAlignment="0" applyProtection="0"/>
    <xf numFmtId="0" fontId="135" fillId="0" borderId="0" applyNumberFormat="0" applyFill="0" applyBorder="0" applyAlignment="0" applyProtection="0"/>
    <xf numFmtId="334" fontId="18" fillId="0" borderId="0" applyFont="0" applyFill="0" applyBorder="0" applyAlignment="0" applyProtection="0"/>
    <xf numFmtId="0" fontId="136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8" fillId="0" borderId="0" applyNumberFormat="0" applyFont="0" applyFill="0" applyAlignment="0" applyProtection="0"/>
    <xf numFmtId="10" fontId="18" fillId="0" borderId="0" applyFont="0" applyFill="0" applyBorder="0" applyAlignment="0" applyProtection="0"/>
    <xf numFmtId="305" fontId="114" fillId="0" borderId="0" applyFont="0" applyFill="0" applyBorder="0" applyAlignment="0" applyProtection="0"/>
    <xf numFmtId="184" fontId="28" fillId="56" borderId="0"/>
    <xf numFmtId="0" fontId="28" fillId="0" borderId="0" applyFill="0" applyBorder="0">
      <alignment vertical="center"/>
    </xf>
    <xf numFmtId="0" fontId="28" fillId="56" borderId="0"/>
    <xf numFmtId="2" fontId="28" fillId="56" borderId="0" applyBorder="0"/>
    <xf numFmtId="216" fontId="26" fillId="0" borderId="0" applyFont="0" applyFill="0" applyBorder="0" applyAlignment="0" applyProtection="0">
      <alignment vertical="center"/>
    </xf>
    <xf numFmtId="216" fontId="26" fillId="0" borderId="0" applyAlignment="0">
      <alignment vertical="center"/>
    </xf>
    <xf numFmtId="0" fontId="28" fillId="0" borderId="0" applyNumberFormat="0" applyFont="0" applyAlignment="0" applyProtection="0"/>
    <xf numFmtId="10" fontId="18" fillId="0" borderId="0" applyFont="0" applyFill="0" applyBorder="0" applyAlignment="0" applyProtection="0"/>
    <xf numFmtId="9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335" fontId="18" fillId="0" borderId="0" applyFill="0" applyBorder="0"/>
    <xf numFmtId="335" fontId="89" fillId="0" borderId="0" applyFill="0" applyBorder="0">
      <protection locked="0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0" fontId="18" fillId="0" borderId="0"/>
    <xf numFmtId="336" fontId="18" fillId="0" borderId="0"/>
    <xf numFmtId="171" fontId="138" fillId="6" borderId="0">
      <alignment horizontal="right"/>
    </xf>
    <xf numFmtId="0" fontId="40" fillId="0" borderId="0">
      <alignment horizontal="center"/>
    </xf>
    <xf numFmtId="3" fontId="18" fillId="0" borderId="0"/>
    <xf numFmtId="1" fontId="139" fillId="0" borderId="0" applyNumberFormat="0" applyFont="0" applyFill="0">
      <alignment horizontal="center"/>
    </xf>
    <xf numFmtId="3" fontId="140" fillId="0" borderId="0" applyNumberFormat="0" applyAlignment="0">
      <alignment vertical="center"/>
    </xf>
    <xf numFmtId="337" fontId="18" fillId="0" borderId="0">
      <alignment vertical="top"/>
    </xf>
    <xf numFmtId="338" fontId="30" fillId="0" borderId="0" applyFont="0" applyFill="0" applyBorder="0" applyAlignment="0" applyProtection="0"/>
    <xf numFmtId="0" fontId="30" fillId="0" borderId="22" applyNumberFormat="0" applyFont="0" applyFill="0" applyAlignment="0" applyProtection="0"/>
    <xf numFmtId="0" fontId="30" fillId="0" borderId="23" applyNumberFormat="0" applyFont="0" applyFill="0" applyAlignment="0" applyProtection="0"/>
    <xf numFmtId="0" fontId="30" fillId="0" borderId="24" applyNumberFormat="0" applyFont="0" applyFill="0" applyAlignment="0" applyProtection="0"/>
    <xf numFmtId="0" fontId="30" fillId="0" borderId="25" applyNumberFormat="0" applyFont="0" applyFill="0" applyAlignment="0" applyProtection="0"/>
    <xf numFmtId="0" fontId="30" fillId="0" borderId="26" applyNumberFormat="0" applyFont="0" applyFill="0" applyAlignment="0" applyProtection="0"/>
    <xf numFmtId="0" fontId="30" fillId="0" borderId="26" applyNumberFormat="0" applyFont="0" applyFill="0" applyAlignment="0" applyProtection="0"/>
    <xf numFmtId="0" fontId="30" fillId="13" borderId="0" applyNumberFormat="0" applyFont="0" applyBorder="0" applyAlignment="0" applyProtection="0"/>
    <xf numFmtId="0" fontId="30" fillId="0" borderId="27" applyNumberFormat="0" applyFont="0" applyFill="0" applyAlignment="0" applyProtection="0"/>
    <xf numFmtId="0" fontId="30" fillId="0" borderId="28" applyNumberFormat="0" applyFont="0" applyFill="0" applyAlignment="0" applyProtection="0"/>
    <xf numFmtId="46" fontId="30" fillId="0" borderId="0" applyFont="0" applyFill="0" applyBorder="0" applyAlignment="0" applyProtection="0"/>
    <xf numFmtId="0" fontId="141" fillId="0" borderId="0" applyNumberFormat="0" applyFill="0" applyBorder="0" applyAlignment="0" applyProtection="0"/>
    <xf numFmtId="0" fontId="30" fillId="0" borderId="29" applyNumberFormat="0" applyFont="0" applyFill="0" applyAlignment="0" applyProtection="0"/>
    <xf numFmtId="0" fontId="30" fillId="0" borderId="30" applyNumberFormat="0" applyFont="0" applyFill="0" applyAlignment="0" applyProtection="0"/>
    <xf numFmtId="0" fontId="30" fillId="0" borderId="9" applyNumberFormat="0" applyFont="0" applyFill="0" applyAlignment="0" applyProtection="0"/>
    <xf numFmtId="0" fontId="30" fillId="0" borderId="31" applyNumberFormat="0" applyFont="0" applyFill="0" applyAlignment="0" applyProtection="0"/>
    <xf numFmtId="0" fontId="30" fillId="0" borderId="31" applyNumberFormat="0" applyFont="0" applyFill="0" applyAlignment="0" applyProtection="0"/>
    <xf numFmtId="0" fontId="30" fillId="0" borderId="9" applyNumberFormat="0" applyFont="0" applyFill="0" applyAlignment="0" applyProtection="0"/>
    <xf numFmtId="0" fontId="30" fillId="0" borderId="0" applyNumberFormat="0" applyFont="0" applyFill="0" applyBorder="0" applyProtection="0">
      <alignment horizontal="center"/>
    </xf>
    <xf numFmtId="0" fontId="142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43" fillId="0" borderId="0" applyNumberFormat="0" applyFill="0" applyBorder="0" applyProtection="0">
      <alignment horizontal="left"/>
    </xf>
    <xf numFmtId="0" fontId="30" fillId="13" borderId="0" applyNumberFormat="0" applyFont="0" applyBorder="0" applyAlignment="0" applyProtection="0"/>
    <xf numFmtId="0" fontId="144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30" fillId="0" borderId="32" applyNumberFormat="0" applyFont="0" applyFill="0" applyAlignment="0" applyProtection="0"/>
    <xf numFmtId="0" fontId="30" fillId="0" borderId="33" applyNumberFormat="0" applyFont="0" applyFill="0" applyAlignment="0" applyProtection="0"/>
    <xf numFmtId="0" fontId="30" fillId="0" borderId="33" applyNumberFormat="0" applyFont="0" applyFill="0" applyAlignment="0" applyProtection="0"/>
    <xf numFmtId="339" fontId="30" fillId="0" borderId="0" applyFont="0" applyFill="0" applyBorder="0" applyAlignment="0" applyProtection="0"/>
    <xf numFmtId="0" fontId="30" fillId="0" borderId="34" applyNumberFormat="0" applyFont="0" applyFill="0" applyAlignment="0" applyProtection="0"/>
    <xf numFmtId="0" fontId="30" fillId="0" borderId="34" applyNumberFormat="0" applyFont="0" applyFill="0" applyAlignment="0" applyProtection="0"/>
    <xf numFmtId="0" fontId="30" fillId="0" borderId="35" applyNumberFormat="0" applyFont="0" applyFill="0" applyAlignment="0" applyProtection="0"/>
    <xf numFmtId="0" fontId="30" fillId="0" borderId="35" applyNumberFormat="0" applyFont="0" applyFill="0" applyAlignment="0" applyProtection="0"/>
    <xf numFmtId="0" fontId="30" fillId="0" borderId="36" applyNumberFormat="0" applyFont="0" applyFill="0" applyAlignment="0" applyProtection="0"/>
    <xf numFmtId="0" fontId="30" fillId="0" borderId="36" applyNumberFormat="0" applyFont="0" applyFill="0" applyAlignment="0" applyProtection="0"/>
    <xf numFmtId="0" fontId="30" fillId="0" borderId="37" applyNumberFormat="0" applyFont="0" applyFill="0" applyAlignment="0" applyProtection="0"/>
    <xf numFmtId="0" fontId="30" fillId="0" borderId="37" applyNumberFormat="0" applyFont="0" applyFill="0" applyAlignment="0" applyProtection="0"/>
    <xf numFmtId="0" fontId="30" fillId="0" borderId="38" applyNumberFormat="0" applyFont="0" applyFill="0" applyAlignment="0" applyProtection="0"/>
    <xf numFmtId="0" fontId="30" fillId="0" borderId="38" applyNumberFormat="0" applyFont="0" applyFill="0" applyAlignment="0" applyProtection="0"/>
    <xf numFmtId="0" fontId="45" fillId="0" borderId="0"/>
    <xf numFmtId="0" fontId="44" fillId="0" borderId="0"/>
    <xf numFmtId="0" fontId="145" fillId="68" borderId="0"/>
    <xf numFmtId="0" fontId="145" fillId="68" borderId="0">
      <alignment wrapText="1"/>
    </xf>
    <xf numFmtId="0" fontId="18" fillId="0" borderId="0"/>
    <xf numFmtId="0" fontId="146" fillId="0" borderId="0" applyNumberFormat="0" applyFill="0" applyBorder="0" applyAlignment="0" applyProtection="0"/>
    <xf numFmtId="0" fontId="147" fillId="0" borderId="0"/>
    <xf numFmtId="2" fontId="22" fillId="0" borderId="2"/>
    <xf numFmtId="0" fontId="18" fillId="0" borderId="0"/>
    <xf numFmtId="340" fontId="48" fillId="0" borderId="0" applyFill="0" applyBorder="0" applyAlignment="0"/>
    <xf numFmtId="0" fontId="18" fillId="62" borderId="7"/>
    <xf numFmtId="0" fontId="148" fillId="0" borderId="0" applyNumberFormat="0" applyFill="0" applyBorder="0" applyAlignment="0" applyProtection="0"/>
    <xf numFmtId="0" fontId="35" fillId="0" borderId="0"/>
    <xf numFmtId="0" fontId="51" fillId="70" borderId="0"/>
    <xf numFmtId="0" fontId="51" fillId="76" borderId="0"/>
    <xf numFmtId="0" fontId="18" fillId="49" borderId="0"/>
    <xf numFmtId="0" fontId="94" fillId="0" borderId="39" applyBorder="0"/>
    <xf numFmtId="0" fontId="149" fillId="0" borderId="0" applyNumberFormat="0" applyBorder="0" applyAlignment="0">
      <alignment vertical="top"/>
    </xf>
    <xf numFmtId="0" fontId="150" fillId="0" borderId="0" applyNumberFormat="0" applyBorder="0" applyProtection="0">
      <alignment vertical="top"/>
    </xf>
    <xf numFmtId="0" fontId="151" fillId="0" borderId="0">
      <alignment vertical="top"/>
    </xf>
    <xf numFmtId="0" fontId="152" fillId="77" borderId="0"/>
    <xf numFmtId="0" fontId="153" fillId="0" borderId="0"/>
    <xf numFmtId="0" fontId="154" fillId="5" borderId="3"/>
    <xf numFmtId="167" fontId="18" fillId="0" borderId="40"/>
    <xf numFmtId="171" fontId="155" fillId="0" borderId="41">
      <alignment vertical="center"/>
    </xf>
    <xf numFmtId="167" fontId="18" fillId="0" borderId="42"/>
    <xf numFmtId="171" fontId="155" fillId="0" borderId="41">
      <alignment vertical="center"/>
    </xf>
    <xf numFmtId="167" fontId="18" fillId="0" borderId="40"/>
    <xf numFmtId="167" fontId="18" fillId="0" borderId="40"/>
    <xf numFmtId="10" fontId="22" fillId="78" borderId="0" applyNumberFormat="0" applyBorder="0" applyAlignment="0"/>
    <xf numFmtId="0" fontId="156" fillId="5" borderId="7">
      <protection locked="0"/>
    </xf>
    <xf numFmtId="341" fontId="40" fillId="0" borderId="0" applyFill="0" applyBorder="0" applyProtection="0"/>
    <xf numFmtId="0" fontId="157" fillId="0" borderId="0" applyFill="0" applyBorder="0" applyAlignment="0"/>
    <xf numFmtId="0" fontId="22" fillId="6" borderId="10">
      <alignment horizontal="left" vertical="center"/>
    </xf>
    <xf numFmtId="342" fontId="26" fillId="0" borderId="0" applyFont="0" applyFill="0" applyBorder="0" applyAlignment="0" applyProtection="0"/>
    <xf numFmtId="343" fontId="26" fillId="0" borderId="0" applyFont="0" applyFill="0" applyBorder="0" applyAlignment="0" applyProtection="0"/>
    <xf numFmtId="0" fontId="158" fillId="0" borderId="0">
      <alignment horizontal="center"/>
    </xf>
    <xf numFmtId="15" fontId="158" fillId="0" borderId="0">
      <alignment horizontal="center"/>
    </xf>
    <xf numFmtId="167" fontId="18" fillId="0" borderId="0"/>
    <xf numFmtId="171" fontId="159" fillId="53" borderId="0" applyNumberFormat="0">
      <alignment vertical="center"/>
    </xf>
    <xf numFmtId="171" fontId="160" fillId="61" borderId="0" applyNumberFormat="0">
      <alignment vertical="center"/>
    </xf>
    <xf numFmtId="171" fontId="45" fillId="0" borderId="0" applyNumberFormat="0">
      <alignment vertical="center"/>
    </xf>
    <xf numFmtId="171" fontId="155" fillId="0" borderId="0" applyNumberFormat="0">
      <alignment vertical="center"/>
    </xf>
    <xf numFmtId="0" fontId="18" fillId="5" borderId="0" applyNumberFormat="0" applyFont="0" applyBorder="0" applyAlignment="0"/>
    <xf numFmtId="0" fontId="161" fillId="0" borderId="0">
      <alignment vertical="center"/>
    </xf>
    <xf numFmtId="3" fontId="105" fillId="79" borderId="7" applyNumberFormat="0" applyFont="0" applyAlignment="0" applyProtection="0">
      <alignment vertical="center"/>
    </xf>
    <xf numFmtId="171" fontId="155" fillId="0" borderId="43">
      <alignment vertical="center"/>
    </xf>
    <xf numFmtId="171" fontId="155" fillId="0" borderId="41">
      <alignment vertical="center"/>
    </xf>
    <xf numFmtId="171" fontId="155" fillId="0" borderId="41">
      <alignment vertical="center"/>
    </xf>
    <xf numFmtId="171" fontId="22" fillId="0" borderId="42" applyFill="0"/>
    <xf numFmtId="171" fontId="22" fillId="0" borderId="42" applyFill="0"/>
    <xf numFmtId="171" fontId="22" fillId="0" borderId="42" applyFill="0"/>
    <xf numFmtId="171" fontId="22" fillId="0" borderId="42" applyFill="0"/>
    <xf numFmtId="171" fontId="22" fillId="0" borderId="44" applyFill="0"/>
    <xf numFmtId="171" fontId="22" fillId="0" borderId="44" applyFill="0"/>
    <xf numFmtId="171" fontId="22" fillId="0" borderId="44" applyFill="0"/>
    <xf numFmtId="171" fontId="22" fillId="0" borderId="44" applyFill="0"/>
    <xf numFmtId="171" fontId="18" fillId="0" borderId="42" applyFill="0"/>
    <xf numFmtId="171" fontId="18" fillId="0" borderId="42" applyFill="0"/>
    <xf numFmtId="171" fontId="18" fillId="0" borderId="42" applyFill="0"/>
    <xf numFmtId="171" fontId="18" fillId="0" borderId="42" applyFill="0"/>
    <xf numFmtId="171" fontId="18" fillId="0" borderId="44" applyFill="0"/>
    <xf numFmtId="171" fontId="18" fillId="0" borderId="44" applyFill="0"/>
    <xf numFmtId="171" fontId="18" fillId="0" borderId="44" applyFill="0"/>
    <xf numFmtId="171" fontId="18" fillId="0" borderId="44" applyFill="0"/>
    <xf numFmtId="0" fontId="22" fillId="0" borderId="0"/>
    <xf numFmtId="167" fontId="18" fillId="0" borderId="45"/>
    <xf numFmtId="0" fontId="162" fillId="76" borderId="7"/>
    <xf numFmtId="0" fontId="28" fillId="0" borderId="10" applyFill="0" applyBorder="0">
      <alignment horizontal="center" vertical="center"/>
    </xf>
    <xf numFmtId="344" fontId="18" fillId="0" borderId="0" applyFont="0" applyFill="0" applyBorder="0" applyAlignment="0" applyProtection="0"/>
    <xf numFmtId="345" fontId="18" fillId="0" borderId="0" applyFont="0" applyFill="0" applyBorder="0" applyAlignment="0" applyProtection="0"/>
    <xf numFmtId="0" fontId="89" fillId="0" borderId="0" applyNumberFormat="0" applyFill="0" applyBorder="0"/>
    <xf numFmtId="216" fontId="26" fillId="17" borderId="9" applyAlignment="0">
      <alignment vertical="center"/>
    </xf>
    <xf numFmtId="216" fontId="26" fillId="17" borderId="9" applyAlignment="0">
      <alignment vertical="center"/>
    </xf>
    <xf numFmtId="346" fontId="26" fillId="17" borderId="9" applyAlignment="0">
      <alignment vertical="center"/>
    </xf>
    <xf numFmtId="49" fontId="26" fillId="17" borderId="9" applyAlignment="0">
      <alignment vertical="center"/>
    </xf>
    <xf numFmtId="0" fontId="22" fillId="0" borderId="0">
      <alignment horizontal="center"/>
    </xf>
    <xf numFmtId="347" fontId="22" fillId="0" borderId="0"/>
    <xf numFmtId="348" fontId="40" fillId="0" borderId="0" applyFill="0" applyProtection="0"/>
    <xf numFmtId="349" fontId="18" fillId="0" borderId="0" applyFont="0" applyFill="0" applyBorder="0" applyAlignment="0" applyProtection="0"/>
    <xf numFmtId="0" fontId="18" fillId="0" borderId="0"/>
    <xf numFmtId="0" fontId="18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4" fontId="11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8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4" fontId="10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4" fontId="18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4" fontId="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8" fillId="0" borderId="42"/>
    <xf numFmtId="167" fontId="18" fillId="0" borderId="42"/>
    <xf numFmtId="167" fontId="18" fillId="0" borderId="42"/>
    <xf numFmtId="167" fontId="18" fillId="0" borderId="42"/>
    <xf numFmtId="167" fontId="18" fillId="0" borderId="42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8" fillId="0" borderId="0"/>
    <xf numFmtId="0" fontId="5" fillId="2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82" fillId="0" borderId="0" applyFont="0" applyFill="0" applyBorder="0" applyAlignment="0" applyProtection="0">
      <alignment horizontal="right"/>
    </xf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9" fontId="26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171" fontId="22" fillId="0" borderId="40" applyFill="0"/>
    <xf numFmtId="171" fontId="22" fillId="0" borderId="40" applyFill="0"/>
    <xf numFmtId="171" fontId="18" fillId="0" borderId="40" applyFill="0"/>
    <xf numFmtId="171" fontId="18" fillId="0" borderId="40" applyFill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2" borderId="0" applyNumberFormat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58" fillId="56" borderId="46" applyBorder="0"/>
    <xf numFmtId="0" fontId="58" fillId="56" borderId="46" applyBorder="0"/>
    <xf numFmtId="9" fontId="96" fillId="6" borderId="46">
      <alignment horizontal="center"/>
    </xf>
    <xf numFmtId="9" fontId="96" fillId="6" borderId="46">
      <alignment horizontal="center"/>
    </xf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0" fillId="0" borderId="47" applyNumberFormat="0" applyFont="0" applyFill="0" applyAlignment="0" applyProtection="0"/>
    <xf numFmtId="0" fontId="30" fillId="0" borderId="47" applyNumberFormat="0" applyFont="0" applyFill="0" applyAlignment="0" applyProtection="0"/>
    <xf numFmtId="0" fontId="30" fillId="0" borderId="48" applyNumberFormat="0" applyFont="0" applyFill="0" applyAlignment="0" applyProtection="0"/>
    <xf numFmtId="0" fontId="30" fillId="0" borderId="48" applyNumberFormat="0" applyFont="0" applyFill="0" applyAlignment="0" applyProtection="0"/>
    <xf numFmtId="0" fontId="30" fillId="0" borderId="49" applyNumberFormat="0" applyFont="0" applyFill="0" applyAlignment="0" applyProtection="0"/>
    <xf numFmtId="0" fontId="30" fillId="0" borderId="49" applyNumberFormat="0" applyFont="0" applyFill="0" applyAlignment="0" applyProtection="0"/>
    <xf numFmtId="0" fontId="30" fillId="0" borderId="50" applyNumberFormat="0" applyFont="0" applyFill="0" applyAlignment="0" applyProtection="0"/>
    <xf numFmtId="0" fontId="30" fillId="0" borderId="50" applyNumberFormat="0" applyFont="0" applyFill="0" applyAlignment="0" applyProtection="0"/>
    <xf numFmtId="0" fontId="30" fillId="0" borderId="51" applyNumberFormat="0" applyFont="0" applyFill="0" applyAlignment="0" applyProtection="0"/>
    <xf numFmtId="0" fontId="30" fillId="0" borderId="51" applyNumberFormat="0" applyFont="0" applyFill="0" applyAlignment="0" applyProtection="0"/>
    <xf numFmtId="0" fontId="30" fillId="0" borderId="52" applyNumberFormat="0" applyFont="0" applyFill="0" applyAlignment="0" applyProtection="0"/>
    <xf numFmtId="0" fontId="30" fillId="0" borderId="52" applyNumberFormat="0" applyFont="0" applyFill="0" applyAlignment="0" applyProtection="0"/>
    <xf numFmtId="0" fontId="30" fillId="0" borderId="53" applyNumberFormat="0" applyFont="0" applyFill="0" applyAlignment="0" applyProtection="0"/>
    <xf numFmtId="0" fontId="30" fillId="0" borderId="53" applyNumberFormat="0" applyFont="0" applyFill="0" applyAlignment="0" applyProtection="0"/>
    <xf numFmtId="0" fontId="30" fillId="0" borderId="54" applyNumberFormat="0" applyFont="0" applyFill="0" applyAlignment="0" applyProtection="0"/>
    <xf numFmtId="0" fontId="30" fillId="0" borderId="54" applyNumberFormat="0" applyFont="0" applyFill="0" applyAlignment="0" applyProtection="0"/>
    <xf numFmtId="167" fontId="18" fillId="0" borderId="55"/>
    <xf numFmtId="171" fontId="155" fillId="0" borderId="56">
      <alignment vertical="center"/>
    </xf>
    <xf numFmtId="167" fontId="18" fillId="0" borderId="40"/>
    <xf numFmtId="171" fontId="155" fillId="0" borderId="56">
      <alignment vertical="center"/>
    </xf>
    <xf numFmtId="167" fontId="18" fillId="0" borderId="55"/>
    <xf numFmtId="167" fontId="18" fillId="0" borderId="55"/>
    <xf numFmtId="171" fontId="155" fillId="0" borderId="56">
      <alignment vertical="center"/>
    </xf>
    <xf numFmtId="171" fontId="155" fillId="0" borderId="56">
      <alignment vertical="center"/>
    </xf>
    <xf numFmtId="171" fontId="22" fillId="0" borderId="57" applyFill="0"/>
    <xf numFmtId="171" fontId="22" fillId="0" borderId="57" applyFill="0"/>
    <xf numFmtId="171" fontId="22" fillId="0" borderId="57" applyFill="0"/>
    <xf numFmtId="171" fontId="22" fillId="0" borderId="57" applyFill="0"/>
    <xf numFmtId="171" fontId="18" fillId="0" borderId="57" applyFill="0"/>
    <xf numFmtId="171" fontId="18" fillId="0" borderId="57" applyFill="0"/>
    <xf numFmtId="171" fontId="18" fillId="0" borderId="57" applyFill="0"/>
    <xf numFmtId="171" fontId="18" fillId="0" borderId="57" applyFill="0"/>
    <xf numFmtId="167" fontId="18" fillId="0" borderId="58"/>
    <xf numFmtId="167" fontId="18" fillId="0" borderId="40"/>
    <xf numFmtId="167" fontId="18" fillId="0" borderId="40"/>
    <xf numFmtId="167" fontId="18" fillId="0" borderId="40"/>
    <xf numFmtId="167" fontId="18" fillId="0" borderId="40"/>
    <xf numFmtId="167" fontId="18" fillId="0" borderId="40"/>
    <xf numFmtId="0" fontId="18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2" borderId="0" applyNumberFormat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7" fontId="18" fillId="0" borderId="55"/>
    <xf numFmtId="171" fontId="155" fillId="0" borderId="56">
      <alignment vertical="center"/>
    </xf>
    <xf numFmtId="171" fontId="155" fillId="0" borderId="56">
      <alignment vertical="center"/>
    </xf>
    <xf numFmtId="167" fontId="18" fillId="0" borderId="55"/>
    <xf numFmtId="167" fontId="18" fillId="0" borderId="55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2" borderId="0" applyNumberFormat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7" fontId="18" fillId="0" borderId="55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216" fontId="106" fillId="6" borderId="71" applyAlignment="0">
      <alignment vertical="center"/>
      <protection locked="0"/>
    </xf>
    <xf numFmtId="216" fontId="106" fillId="71" borderId="71" applyAlignment="0">
      <alignment vertical="center"/>
      <protection locked="0"/>
    </xf>
    <xf numFmtId="216" fontId="113" fillId="72" borderId="71" applyNumberFormat="0" applyAlignment="0">
      <alignment vertical="center"/>
    </xf>
    <xf numFmtId="216" fontId="26" fillId="21" borderId="71" applyAlignment="0">
      <alignment vertical="center"/>
    </xf>
    <xf numFmtId="238" fontId="106" fillId="12" borderId="71" applyAlignment="0">
      <alignment vertical="center"/>
    </xf>
    <xf numFmtId="167" fontId="18" fillId="0" borderId="55"/>
    <xf numFmtId="171" fontId="155" fillId="0" borderId="56">
      <alignment vertical="center"/>
    </xf>
    <xf numFmtId="171" fontId="155" fillId="0" borderId="56">
      <alignment vertical="center"/>
    </xf>
    <xf numFmtId="167" fontId="18" fillId="0" borderId="55"/>
    <xf numFmtId="167" fontId="18" fillId="0" borderId="55"/>
    <xf numFmtId="171" fontId="22" fillId="0" borderId="55" applyFill="0"/>
    <xf numFmtId="171" fontId="22" fillId="0" borderId="55" applyFill="0"/>
    <xf numFmtId="171" fontId="18" fillId="0" borderId="55" applyFill="0"/>
    <xf numFmtId="171" fontId="18" fillId="0" borderId="55" applyFill="0"/>
    <xf numFmtId="238" fontId="26" fillId="0" borderId="71" applyAlignment="0">
      <alignment vertical="center"/>
    </xf>
    <xf numFmtId="0" fontId="77" fillId="21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0" fontId="76" fillId="57" borderId="72" applyNumberFormat="0" applyAlignment="0" applyProtection="0"/>
    <xf numFmtId="216" fontId="26" fillId="54" borderId="71" applyNumberFormat="0" applyFont="0" applyAlignment="0" applyProtection="0">
      <alignment vertical="center"/>
    </xf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167" fontId="18" fillId="0" borderId="55"/>
    <xf numFmtId="167" fontId="18" fillId="0" borderId="55"/>
    <xf numFmtId="167" fontId="18" fillId="0" borderId="55"/>
    <xf numFmtId="167" fontId="18" fillId="0" borderId="55"/>
    <xf numFmtId="167" fontId="18" fillId="0" borderId="55"/>
    <xf numFmtId="167" fontId="18" fillId="0" borderId="55"/>
    <xf numFmtId="167" fontId="18" fillId="0" borderId="55"/>
    <xf numFmtId="167" fontId="18" fillId="0" borderId="55"/>
    <xf numFmtId="167" fontId="18" fillId="0" borderId="55"/>
    <xf numFmtId="167" fontId="18" fillId="0" borderId="55"/>
    <xf numFmtId="167" fontId="18" fillId="0" borderId="55"/>
    <xf numFmtId="171" fontId="155" fillId="0" borderId="56">
      <alignment vertical="center"/>
    </xf>
    <xf numFmtId="171" fontId="155" fillId="0" borderId="56">
      <alignment vertical="center"/>
    </xf>
    <xf numFmtId="167" fontId="18" fillId="0" borderId="55"/>
    <xf numFmtId="167" fontId="18" fillId="0" borderId="55"/>
    <xf numFmtId="167" fontId="18" fillId="0" borderId="55"/>
    <xf numFmtId="171" fontId="155" fillId="0" borderId="56">
      <alignment vertical="center"/>
    </xf>
    <xf numFmtId="171" fontId="155" fillId="0" borderId="56">
      <alignment vertical="center"/>
    </xf>
    <xf numFmtId="167" fontId="18" fillId="0" borderId="55"/>
    <xf numFmtId="167" fontId="18" fillId="0" borderId="55"/>
    <xf numFmtId="167" fontId="18" fillId="0" borderId="55"/>
    <xf numFmtId="171" fontId="155" fillId="0" borderId="56">
      <alignment vertical="center"/>
    </xf>
    <xf numFmtId="171" fontId="155" fillId="0" borderId="56">
      <alignment vertical="center"/>
    </xf>
    <xf numFmtId="167" fontId="18" fillId="0" borderId="55"/>
    <xf numFmtId="167" fontId="18" fillId="0" borderId="55"/>
    <xf numFmtId="167" fontId="18" fillId="0" borderId="55"/>
    <xf numFmtId="167" fontId="18" fillId="0" borderId="55"/>
    <xf numFmtId="167" fontId="18" fillId="0" borderId="55"/>
    <xf numFmtId="171" fontId="155" fillId="0" borderId="56">
      <alignment vertical="center"/>
    </xf>
    <xf numFmtId="167" fontId="18" fillId="0" borderId="55"/>
    <xf numFmtId="167" fontId="18" fillId="0" borderId="55"/>
    <xf numFmtId="167" fontId="18" fillId="0" borderId="55"/>
    <xf numFmtId="167" fontId="18" fillId="0" borderId="55"/>
    <xf numFmtId="167" fontId="18" fillId="0" borderId="55"/>
    <xf numFmtId="167" fontId="18" fillId="0" borderId="55"/>
    <xf numFmtId="171" fontId="155" fillId="0" borderId="56">
      <alignment vertical="center"/>
    </xf>
    <xf numFmtId="167" fontId="18" fillId="0" borderId="55"/>
    <xf numFmtId="171" fontId="155" fillId="0" borderId="56">
      <alignment vertical="center"/>
    </xf>
    <xf numFmtId="167" fontId="18" fillId="0" borderId="55"/>
    <xf numFmtId="171" fontId="155" fillId="0" borderId="56">
      <alignment vertical="center"/>
    </xf>
    <xf numFmtId="167" fontId="18" fillId="0" borderId="55"/>
    <xf numFmtId="167" fontId="18" fillId="0" borderId="55"/>
    <xf numFmtId="171" fontId="155" fillId="0" borderId="56">
      <alignment vertical="center"/>
    </xf>
    <xf numFmtId="171" fontId="155" fillId="0" borderId="56">
      <alignment vertical="center"/>
    </xf>
    <xf numFmtId="9" fontId="96" fillId="6" borderId="46">
      <alignment horizontal="center"/>
    </xf>
    <xf numFmtId="9" fontId="96" fillId="6" borderId="46">
      <alignment horizontal="center"/>
    </xf>
    <xf numFmtId="0" fontId="58" fillId="56" borderId="46" applyBorder="0"/>
    <xf numFmtId="0" fontId="58" fillId="56" borderId="46" applyBorder="0"/>
    <xf numFmtId="167" fontId="18" fillId="0" borderId="55"/>
    <xf numFmtId="0" fontId="30" fillId="0" borderId="47" applyNumberFormat="0" applyFont="0" applyFill="0" applyAlignment="0" applyProtection="0"/>
    <xf numFmtId="0" fontId="30" fillId="0" borderId="47" applyNumberFormat="0" applyFont="0" applyFill="0" applyAlignment="0" applyProtection="0"/>
    <xf numFmtId="0" fontId="30" fillId="0" borderId="48" applyNumberFormat="0" applyFont="0" applyFill="0" applyAlignment="0" applyProtection="0"/>
    <xf numFmtId="0" fontId="30" fillId="0" borderId="48" applyNumberFormat="0" applyFont="0" applyFill="0" applyAlignment="0" applyProtection="0"/>
    <xf numFmtId="0" fontId="30" fillId="0" borderId="49" applyNumberFormat="0" applyFont="0" applyFill="0" applyAlignment="0" applyProtection="0"/>
    <xf numFmtId="0" fontId="30" fillId="0" borderId="49" applyNumberFormat="0" applyFont="0" applyFill="0" applyAlignment="0" applyProtection="0"/>
    <xf numFmtId="0" fontId="30" fillId="0" borderId="50" applyNumberFormat="0" applyFont="0" applyFill="0" applyAlignment="0" applyProtection="0"/>
    <xf numFmtId="0" fontId="30" fillId="0" borderId="50" applyNumberFormat="0" applyFont="0" applyFill="0" applyAlignment="0" applyProtection="0"/>
    <xf numFmtId="0" fontId="30" fillId="0" borderId="51" applyNumberFormat="0" applyFont="0" applyFill="0" applyAlignment="0" applyProtection="0"/>
    <xf numFmtId="0" fontId="30" fillId="0" borderId="51" applyNumberFormat="0" applyFont="0" applyFill="0" applyAlignment="0" applyProtection="0"/>
    <xf numFmtId="0" fontId="30" fillId="0" borderId="52" applyNumberFormat="0" applyFont="0" applyFill="0" applyAlignment="0" applyProtection="0"/>
    <xf numFmtId="0" fontId="30" fillId="0" borderId="52" applyNumberFormat="0" applyFont="0" applyFill="0" applyAlignment="0" applyProtection="0"/>
    <xf numFmtId="0" fontId="30" fillId="0" borderId="53" applyNumberFormat="0" applyFont="0" applyFill="0" applyAlignment="0" applyProtection="0"/>
    <xf numFmtId="0" fontId="30" fillId="0" borderId="53" applyNumberFormat="0" applyFont="0" applyFill="0" applyAlignment="0" applyProtection="0"/>
    <xf numFmtId="0" fontId="30" fillId="0" borderId="54" applyNumberFormat="0" applyFont="0" applyFill="0" applyAlignment="0" applyProtection="0"/>
    <xf numFmtId="0" fontId="30" fillId="0" borderId="54" applyNumberFormat="0" applyFont="0" applyFill="0" applyAlignment="0" applyProtection="0"/>
    <xf numFmtId="167" fontId="18" fillId="0" borderId="55"/>
    <xf numFmtId="171" fontId="155" fillId="0" borderId="56">
      <alignment vertical="center"/>
    </xf>
    <xf numFmtId="167" fontId="18" fillId="0" borderId="55"/>
    <xf numFmtId="171" fontId="155" fillId="0" borderId="56">
      <alignment vertical="center"/>
    </xf>
    <xf numFmtId="167" fontId="18" fillId="0" borderId="55"/>
    <xf numFmtId="167" fontId="18" fillId="0" borderId="55"/>
    <xf numFmtId="171" fontId="155" fillId="0" borderId="56">
      <alignment vertical="center"/>
    </xf>
    <xf numFmtId="171" fontId="155" fillId="0" borderId="56">
      <alignment vertical="center"/>
    </xf>
    <xf numFmtId="171" fontId="22" fillId="0" borderId="55" applyFill="0"/>
    <xf numFmtId="171" fontId="22" fillId="0" borderId="55" applyFill="0"/>
    <xf numFmtId="171" fontId="22" fillId="0" borderId="55" applyFill="0"/>
    <xf numFmtId="171" fontId="22" fillId="0" borderId="55" applyFill="0"/>
    <xf numFmtId="171" fontId="22" fillId="0" borderId="57" applyFill="0"/>
    <xf numFmtId="171" fontId="22" fillId="0" borderId="57" applyFill="0"/>
    <xf numFmtId="171" fontId="22" fillId="0" borderId="57" applyFill="0"/>
    <xf numFmtId="171" fontId="22" fillId="0" borderId="57" applyFill="0"/>
    <xf numFmtId="171" fontId="18" fillId="0" borderId="55" applyFill="0"/>
    <xf numFmtId="171" fontId="18" fillId="0" borderId="55" applyFill="0"/>
    <xf numFmtId="171" fontId="18" fillId="0" borderId="55" applyFill="0"/>
    <xf numFmtId="171" fontId="18" fillId="0" borderId="55" applyFill="0"/>
    <xf numFmtId="171" fontId="18" fillId="0" borderId="57" applyFill="0"/>
    <xf numFmtId="171" fontId="18" fillId="0" borderId="57" applyFill="0"/>
    <xf numFmtId="171" fontId="18" fillId="0" borderId="57" applyFill="0"/>
    <xf numFmtId="171" fontId="18" fillId="0" borderId="57" applyFill="0"/>
    <xf numFmtId="167" fontId="18" fillId="0" borderId="55"/>
    <xf numFmtId="167" fontId="18" fillId="0" borderId="55"/>
    <xf numFmtId="167" fontId="18" fillId="0" borderId="55"/>
    <xf numFmtId="167" fontId="18" fillId="0" borderId="55"/>
    <xf numFmtId="167" fontId="18" fillId="0" borderId="55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1" fontId="22" fillId="0" borderId="55" applyFill="0"/>
    <xf numFmtId="171" fontId="22" fillId="0" borderId="55" applyFill="0"/>
    <xf numFmtId="171" fontId="18" fillId="0" borderId="55" applyFill="0"/>
    <xf numFmtId="171" fontId="18" fillId="0" borderId="55" applyFill="0"/>
    <xf numFmtId="0" fontId="58" fillId="56" borderId="46" applyBorder="0"/>
    <xf numFmtId="0" fontId="58" fillId="56" borderId="46" applyBorder="0"/>
    <xf numFmtId="9" fontId="96" fillId="6" borderId="46">
      <alignment horizontal="center"/>
    </xf>
    <xf numFmtId="9" fontId="96" fillId="6" borderId="46">
      <alignment horizont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0" fillId="0" borderId="47" applyNumberFormat="0" applyFont="0" applyFill="0" applyAlignment="0" applyProtection="0"/>
    <xf numFmtId="0" fontId="30" fillId="0" borderId="47" applyNumberFormat="0" applyFont="0" applyFill="0" applyAlignment="0" applyProtection="0"/>
    <xf numFmtId="0" fontId="30" fillId="0" borderId="48" applyNumberFormat="0" applyFont="0" applyFill="0" applyAlignment="0" applyProtection="0"/>
    <xf numFmtId="0" fontId="30" fillId="0" borderId="48" applyNumberFormat="0" applyFont="0" applyFill="0" applyAlignment="0" applyProtection="0"/>
    <xf numFmtId="0" fontId="30" fillId="0" borderId="49" applyNumberFormat="0" applyFont="0" applyFill="0" applyAlignment="0" applyProtection="0"/>
    <xf numFmtId="0" fontId="30" fillId="0" borderId="49" applyNumberFormat="0" applyFont="0" applyFill="0" applyAlignment="0" applyProtection="0"/>
    <xf numFmtId="0" fontId="30" fillId="0" borderId="50" applyNumberFormat="0" applyFont="0" applyFill="0" applyAlignment="0" applyProtection="0"/>
    <xf numFmtId="0" fontId="30" fillId="0" borderId="50" applyNumberFormat="0" applyFont="0" applyFill="0" applyAlignment="0" applyProtection="0"/>
    <xf numFmtId="0" fontId="30" fillId="0" borderId="51" applyNumberFormat="0" applyFont="0" applyFill="0" applyAlignment="0" applyProtection="0"/>
    <xf numFmtId="0" fontId="30" fillId="0" borderId="51" applyNumberFormat="0" applyFont="0" applyFill="0" applyAlignment="0" applyProtection="0"/>
    <xf numFmtId="0" fontId="30" fillId="0" borderId="52" applyNumberFormat="0" applyFont="0" applyFill="0" applyAlignment="0" applyProtection="0"/>
    <xf numFmtId="0" fontId="30" fillId="0" borderId="52" applyNumberFormat="0" applyFont="0" applyFill="0" applyAlignment="0" applyProtection="0"/>
    <xf numFmtId="0" fontId="30" fillId="0" borderId="53" applyNumberFormat="0" applyFont="0" applyFill="0" applyAlignment="0" applyProtection="0"/>
    <xf numFmtId="0" fontId="30" fillId="0" borderId="53" applyNumberFormat="0" applyFont="0" applyFill="0" applyAlignment="0" applyProtection="0"/>
    <xf numFmtId="0" fontId="30" fillId="0" borderId="54" applyNumberFormat="0" applyFont="0" applyFill="0" applyAlignment="0" applyProtection="0"/>
    <xf numFmtId="0" fontId="30" fillId="0" borderId="54" applyNumberFormat="0" applyFont="0" applyFill="0" applyAlignment="0" applyProtection="0"/>
    <xf numFmtId="167" fontId="18" fillId="0" borderId="55"/>
    <xf numFmtId="171" fontId="155" fillId="0" borderId="56">
      <alignment vertical="center"/>
    </xf>
    <xf numFmtId="167" fontId="18" fillId="0" borderId="55"/>
    <xf numFmtId="171" fontId="155" fillId="0" borderId="56">
      <alignment vertical="center"/>
    </xf>
    <xf numFmtId="167" fontId="18" fillId="0" borderId="55"/>
    <xf numFmtId="167" fontId="18" fillId="0" borderId="55"/>
    <xf numFmtId="171" fontId="155" fillId="0" borderId="56">
      <alignment vertical="center"/>
    </xf>
    <xf numFmtId="171" fontId="155" fillId="0" borderId="56">
      <alignment vertical="center"/>
    </xf>
    <xf numFmtId="171" fontId="22" fillId="0" borderId="57" applyFill="0"/>
    <xf numFmtId="171" fontId="22" fillId="0" borderId="57" applyFill="0"/>
    <xf numFmtId="171" fontId="22" fillId="0" borderId="57" applyFill="0"/>
    <xf numFmtId="171" fontId="22" fillId="0" borderId="57" applyFill="0"/>
    <xf numFmtId="171" fontId="18" fillId="0" borderId="57" applyFill="0"/>
    <xf numFmtId="171" fontId="18" fillId="0" borderId="57" applyFill="0"/>
    <xf numFmtId="171" fontId="18" fillId="0" borderId="57" applyFill="0"/>
    <xf numFmtId="171" fontId="18" fillId="0" borderId="57" applyFill="0"/>
    <xf numFmtId="167" fontId="18" fillId="0" borderId="55"/>
    <xf numFmtId="167" fontId="18" fillId="0" borderId="55"/>
    <xf numFmtId="167" fontId="18" fillId="0" borderId="55"/>
    <xf numFmtId="167" fontId="18" fillId="0" borderId="55"/>
    <xf numFmtId="167" fontId="18" fillId="0" borderId="55"/>
    <xf numFmtId="167" fontId="18" fillId="0" borderId="55"/>
    <xf numFmtId="171" fontId="155" fillId="0" borderId="56">
      <alignment vertical="center"/>
    </xf>
    <xf numFmtId="171" fontId="155" fillId="0" borderId="56">
      <alignment vertical="center"/>
    </xf>
    <xf numFmtId="167" fontId="18" fillId="0" borderId="55"/>
    <xf numFmtId="167" fontId="18" fillId="0" borderId="55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96" fillId="6" borderId="59">
      <alignment horizontal="center"/>
    </xf>
    <xf numFmtId="9" fontId="96" fillId="6" borderId="59">
      <alignment horizontal="center"/>
    </xf>
    <xf numFmtId="171" fontId="155" fillId="0" borderId="56">
      <alignment vertical="center"/>
    </xf>
    <xf numFmtId="167" fontId="18" fillId="0" borderId="55"/>
    <xf numFmtId="167" fontId="18" fillId="0" borderId="55"/>
    <xf numFmtId="171" fontId="155" fillId="0" borderId="56">
      <alignment vertical="center"/>
    </xf>
    <xf numFmtId="167" fontId="18" fillId="0" borderId="55"/>
    <xf numFmtId="171" fontId="22" fillId="0" borderId="55" applyFill="0"/>
    <xf numFmtId="171" fontId="22" fillId="0" borderId="55" applyFill="0"/>
    <xf numFmtId="171" fontId="18" fillId="0" borderId="55" applyFill="0"/>
    <xf numFmtId="171" fontId="18" fillId="0" borderId="55" applyFill="0"/>
    <xf numFmtId="171" fontId="155" fillId="0" borderId="56">
      <alignment vertical="center"/>
    </xf>
    <xf numFmtId="167" fontId="18" fillId="0" borderId="55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8" fillId="0" borderId="55"/>
    <xf numFmtId="171" fontId="22" fillId="0" borderId="55" applyFill="0"/>
    <xf numFmtId="171" fontId="22" fillId="0" borderId="55" applyFill="0"/>
    <xf numFmtId="171" fontId="18" fillId="0" borderId="55" applyFill="0"/>
    <xf numFmtId="171" fontId="18" fillId="0" borderId="55" applyFill="0"/>
    <xf numFmtId="0" fontId="58" fillId="56" borderId="59" applyBorder="0"/>
    <xf numFmtId="0" fontId="58" fillId="56" borderId="59" applyBorder="0"/>
    <xf numFmtId="167" fontId="18" fillId="0" borderId="55"/>
    <xf numFmtId="167" fontId="18" fillId="0" borderId="55"/>
    <xf numFmtId="167" fontId="18" fillId="0" borderId="55"/>
    <xf numFmtId="167" fontId="18" fillId="0" borderId="55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0" fillId="0" borderId="60" applyNumberFormat="0" applyFont="0" applyFill="0" applyAlignment="0" applyProtection="0"/>
    <xf numFmtId="0" fontId="30" fillId="0" borderId="60" applyNumberFormat="0" applyFont="0" applyFill="0" applyAlignment="0" applyProtection="0"/>
    <xf numFmtId="0" fontId="30" fillId="0" borderId="61" applyNumberFormat="0" applyFont="0" applyFill="0" applyAlignment="0" applyProtection="0"/>
    <xf numFmtId="0" fontId="30" fillId="0" borderId="61" applyNumberFormat="0" applyFont="0" applyFill="0" applyAlignment="0" applyProtection="0"/>
    <xf numFmtId="0" fontId="30" fillId="0" borderId="62" applyNumberFormat="0" applyFont="0" applyFill="0" applyAlignment="0" applyProtection="0"/>
    <xf numFmtId="0" fontId="30" fillId="0" borderId="62" applyNumberFormat="0" applyFont="0" applyFill="0" applyAlignment="0" applyProtection="0"/>
    <xf numFmtId="0" fontId="30" fillId="0" borderId="63" applyNumberFormat="0" applyFont="0" applyFill="0" applyAlignment="0" applyProtection="0"/>
    <xf numFmtId="0" fontId="30" fillId="0" borderId="63" applyNumberFormat="0" applyFont="0" applyFill="0" applyAlignment="0" applyProtection="0"/>
    <xf numFmtId="0" fontId="30" fillId="0" borderId="64" applyNumberFormat="0" applyFont="0" applyFill="0" applyAlignment="0" applyProtection="0"/>
    <xf numFmtId="0" fontId="30" fillId="0" borderId="64" applyNumberFormat="0" applyFont="0" applyFill="0" applyAlignment="0" applyProtection="0"/>
    <xf numFmtId="0" fontId="30" fillId="0" borderId="65" applyNumberFormat="0" applyFont="0" applyFill="0" applyAlignment="0" applyProtection="0"/>
    <xf numFmtId="0" fontId="30" fillId="0" borderId="65" applyNumberFormat="0" applyFont="0" applyFill="0" applyAlignment="0" applyProtection="0"/>
    <xf numFmtId="0" fontId="30" fillId="0" borderId="66" applyNumberFormat="0" applyFont="0" applyFill="0" applyAlignment="0" applyProtection="0"/>
    <xf numFmtId="0" fontId="30" fillId="0" borderId="66" applyNumberFormat="0" applyFont="0" applyFill="0" applyAlignment="0" applyProtection="0"/>
    <xf numFmtId="0" fontId="30" fillId="0" borderId="67" applyNumberFormat="0" applyFont="0" applyFill="0" applyAlignment="0" applyProtection="0"/>
    <xf numFmtId="0" fontId="30" fillId="0" borderId="67" applyNumberFormat="0" applyFont="0" applyFill="0" applyAlignment="0" applyProtection="0"/>
    <xf numFmtId="167" fontId="18" fillId="0" borderId="68"/>
    <xf numFmtId="171" fontId="155" fillId="0" borderId="69">
      <alignment vertical="center"/>
    </xf>
    <xf numFmtId="167" fontId="18" fillId="0" borderId="55"/>
    <xf numFmtId="171" fontId="155" fillId="0" borderId="69">
      <alignment vertical="center"/>
    </xf>
    <xf numFmtId="167" fontId="18" fillId="0" borderId="68"/>
    <xf numFmtId="167" fontId="18" fillId="0" borderId="68"/>
    <xf numFmtId="171" fontId="155" fillId="0" borderId="69">
      <alignment vertical="center"/>
    </xf>
    <xf numFmtId="171" fontId="155" fillId="0" borderId="69">
      <alignment vertical="center"/>
    </xf>
    <xf numFmtId="171" fontId="22" fillId="0" borderId="55" applyFill="0"/>
    <xf numFmtId="171" fontId="22" fillId="0" borderId="55" applyFill="0"/>
    <xf numFmtId="171" fontId="22" fillId="0" borderId="55" applyFill="0"/>
    <xf numFmtId="171" fontId="22" fillId="0" borderId="55" applyFill="0"/>
    <xf numFmtId="171" fontId="22" fillId="0" borderId="70" applyFill="0"/>
    <xf numFmtId="171" fontId="22" fillId="0" borderId="70" applyFill="0"/>
    <xf numFmtId="171" fontId="22" fillId="0" borderId="70" applyFill="0"/>
    <xf numFmtId="171" fontId="22" fillId="0" borderId="70" applyFill="0"/>
    <xf numFmtId="171" fontId="18" fillId="0" borderId="55" applyFill="0"/>
    <xf numFmtId="171" fontId="18" fillId="0" borderId="55" applyFill="0"/>
    <xf numFmtId="171" fontId="18" fillId="0" borderId="55" applyFill="0"/>
    <xf numFmtId="171" fontId="18" fillId="0" borderId="55" applyFill="0"/>
    <xf numFmtId="171" fontId="18" fillId="0" borderId="70" applyFill="0"/>
    <xf numFmtId="171" fontId="18" fillId="0" borderId="70" applyFill="0"/>
    <xf numFmtId="171" fontId="18" fillId="0" borderId="70" applyFill="0"/>
    <xf numFmtId="171" fontId="18" fillId="0" borderId="70" applyFill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18" fillId="0" borderId="55"/>
    <xf numFmtId="167" fontId="18" fillId="0" borderId="55"/>
    <xf numFmtId="167" fontId="18" fillId="0" borderId="55"/>
    <xf numFmtId="167" fontId="18" fillId="0" borderId="55"/>
    <xf numFmtId="167" fontId="18" fillId="0" borderId="55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71" fontId="22" fillId="0" borderId="68" applyFill="0"/>
    <xf numFmtId="171" fontId="22" fillId="0" borderId="68" applyFill="0"/>
    <xf numFmtId="171" fontId="18" fillId="0" borderId="68" applyFill="0"/>
    <xf numFmtId="171" fontId="18" fillId="0" borderId="68" applyFill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58" fillId="56" borderId="59" applyBorder="0"/>
    <xf numFmtId="0" fontId="58" fillId="56" borderId="59" applyBorder="0"/>
    <xf numFmtId="9" fontId="96" fillId="6" borderId="59">
      <alignment horizontal="center"/>
    </xf>
    <xf numFmtId="9" fontId="96" fillId="6" borderId="59">
      <alignment horizontal="center"/>
    </xf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30" fillId="0" borderId="60" applyNumberFormat="0" applyFont="0" applyFill="0" applyAlignment="0" applyProtection="0"/>
    <xf numFmtId="0" fontId="30" fillId="0" borderId="60" applyNumberFormat="0" applyFont="0" applyFill="0" applyAlignment="0" applyProtection="0"/>
    <xf numFmtId="0" fontId="30" fillId="0" borderId="61" applyNumberFormat="0" applyFont="0" applyFill="0" applyAlignment="0" applyProtection="0"/>
    <xf numFmtId="0" fontId="30" fillId="0" borderId="61" applyNumberFormat="0" applyFont="0" applyFill="0" applyAlignment="0" applyProtection="0"/>
    <xf numFmtId="0" fontId="30" fillId="0" borderId="62" applyNumberFormat="0" applyFont="0" applyFill="0" applyAlignment="0" applyProtection="0"/>
    <xf numFmtId="0" fontId="30" fillId="0" borderId="62" applyNumberFormat="0" applyFont="0" applyFill="0" applyAlignment="0" applyProtection="0"/>
    <xf numFmtId="0" fontId="30" fillId="0" borderId="63" applyNumberFormat="0" applyFont="0" applyFill="0" applyAlignment="0" applyProtection="0"/>
    <xf numFmtId="0" fontId="30" fillId="0" borderId="63" applyNumberFormat="0" applyFont="0" applyFill="0" applyAlignment="0" applyProtection="0"/>
    <xf numFmtId="0" fontId="30" fillId="0" borderId="64" applyNumberFormat="0" applyFont="0" applyFill="0" applyAlignment="0" applyProtection="0"/>
    <xf numFmtId="0" fontId="30" fillId="0" borderId="64" applyNumberFormat="0" applyFont="0" applyFill="0" applyAlignment="0" applyProtection="0"/>
    <xf numFmtId="0" fontId="30" fillId="0" borderId="65" applyNumberFormat="0" applyFont="0" applyFill="0" applyAlignment="0" applyProtection="0"/>
    <xf numFmtId="0" fontId="30" fillId="0" borderId="65" applyNumberFormat="0" applyFont="0" applyFill="0" applyAlignment="0" applyProtection="0"/>
    <xf numFmtId="0" fontId="30" fillId="0" borderId="66" applyNumberFormat="0" applyFont="0" applyFill="0" applyAlignment="0" applyProtection="0"/>
    <xf numFmtId="0" fontId="30" fillId="0" borderId="66" applyNumberFormat="0" applyFont="0" applyFill="0" applyAlignment="0" applyProtection="0"/>
    <xf numFmtId="0" fontId="30" fillId="0" borderId="67" applyNumberFormat="0" applyFont="0" applyFill="0" applyAlignment="0" applyProtection="0"/>
    <xf numFmtId="0" fontId="30" fillId="0" borderId="67" applyNumberFormat="0" applyFont="0" applyFill="0" applyAlignment="0" applyProtection="0"/>
    <xf numFmtId="167" fontId="18" fillId="0" borderId="68"/>
    <xf numFmtId="171" fontId="155" fillId="0" borderId="69">
      <alignment vertical="center"/>
    </xf>
    <xf numFmtId="167" fontId="18" fillId="0" borderId="68"/>
    <xf numFmtId="171" fontId="155" fillId="0" borderId="69">
      <alignment vertical="center"/>
    </xf>
    <xf numFmtId="167" fontId="18" fillId="0" borderId="68"/>
    <xf numFmtId="167" fontId="18" fillId="0" borderId="68"/>
    <xf numFmtId="171" fontId="155" fillId="0" borderId="69">
      <alignment vertical="center"/>
    </xf>
    <xf numFmtId="171" fontId="155" fillId="0" borderId="69">
      <alignment vertical="center"/>
    </xf>
    <xf numFmtId="171" fontId="22" fillId="0" borderId="70" applyFill="0"/>
    <xf numFmtId="171" fontId="22" fillId="0" borderId="70" applyFill="0"/>
    <xf numFmtId="171" fontId="22" fillId="0" borderId="70" applyFill="0"/>
    <xf numFmtId="171" fontId="22" fillId="0" borderId="70" applyFill="0"/>
    <xf numFmtId="171" fontId="18" fillId="0" borderId="70" applyFill="0"/>
    <xf numFmtId="171" fontId="18" fillId="0" borderId="70" applyFill="0"/>
    <xf numFmtId="171" fontId="18" fillId="0" borderId="70" applyFill="0"/>
    <xf numFmtId="171" fontId="18" fillId="0" borderId="70" applyFill="0"/>
    <xf numFmtId="167" fontId="18" fillId="0" borderId="68"/>
    <xf numFmtId="167" fontId="18" fillId="0" borderId="68"/>
    <xf numFmtId="167" fontId="18" fillId="0" borderId="68"/>
    <xf numFmtId="167" fontId="18" fillId="0" borderId="68"/>
    <xf numFmtId="167" fontId="18" fillId="0" borderId="68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18" fillId="0" borderId="68"/>
    <xf numFmtId="171" fontId="155" fillId="0" borderId="69">
      <alignment vertical="center"/>
    </xf>
    <xf numFmtId="171" fontId="155" fillId="0" borderId="69">
      <alignment vertical="center"/>
    </xf>
    <xf numFmtId="167" fontId="18" fillId="0" borderId="68"/>
    <xf numFmtId="167" fontId="18" fillId="0" borderId="68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7" fontId="18" fillId="0" borderId="68"/>
    <xf numFmtId="167" fontId="18" fillId="0" borderId="68"/>
    <xf numFmtId="167" fontId="18" fillId="0" borderId="68"/>
    <xf numFmtId="167" fontId="18" fillId="0" borderId="68"/>
    <xf numFmtId="167" fontId="18" fillId="0" borderId="68"/>
    <xf numFmtId="171" fontId="155" fillId="0" borderId="69">
      <alignment vertical="center"/>
    </xf>
    <xf numFmtId="171" fontId="155" fillId="0" borderId="69">
      <alignment vertical="center"/>
    </xf>
    <xf numFmtId="167" fontId="18" fillId="0" borderId="68"/>
    <xf numFmtId="167" fontId="18" fillId="0" borderId="68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167" fontId="18" fillId="0" borderId="68"/>
    <xf numFmtId="171" fontId="155" fillId="0" borderId="69">
      <alignment vertical="center"/>
    </xf>
    <xf numFmtId="171" fontId="155" fillId="0" borderId="69">
      <alignment vertical="center"/>
    </xf>
    <xf numFmtId="167" fontId="18" fillId="0" borderId="68"/>
    <xf numFmtId="167" fontId="18" fillId="0" borderId="68"/>
    <xf numFmtId="167" fontId="18" fillId="0" borderId="68"/>
    <xf numFmtId="171" fontId="155" fillId="0" borderId="69">
      <alignment vertical="center"/>
    </xf>
    <xf numFmtId="171" fontId="155" fillId="0" borderId="69">
      <alignment vertical="center"/>
    </xf>
    <xf numFmtId="167" fontId="18" fillId="0" borderId="68"/>
    <xf numFmtId="167" fontId="18" fillId="0" borderId="68"/>
    <xf numFmtId="167" fontId="18" fillId="0" borderId="68"/>
    <xf numFmtId="167" fontId="18" fillId="0" borderId="68"/>
    <xf numFmtId="167" fontId="18" fillId="0" borderId="68"/>
    <xf numFmtId="171" fontId="155" fillId="0" borderId="69">
      <alignment vertical="center"/>
    </xf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18" fillId="0" borderId="68"/>
    <xf numFmtId="167" fontId="18" fillId="0" borderId="68"/>
    <xf numFmtId="167" fontId="18" fillId="0" borderId="68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18" fillId="0" borderId="68"/>
    <xf numFmtId="167" fontId="18" fillId="0" borderId="68"/>
    <xf numFmtId="167" fontId="18" fillId="0" borderId="68"/>
    <xf numFmtId="171" fontId="155" fillId="0" borderId="69">
      <alignment vertical="center"/>
    </xf>
    <xf numFmtId="167" fontId="18" fillId="0" borderId="68"/>
    <xf numFmtId="171" fontId="155" fillId="0" borderId="69">
      <alignment vertical="center"/>
    </xf>
    <xf numFmtId="167" fontId="18" fillId="0" borderId="68"/>
    <xf numFmtId="171" fontId="155" fillId="0" borderId="69">
      <alignment vertical="center"/>
    </xf>
    <xf numFmtId="167" fontId="18" fillId="0" borderId="68"/>
    <xf numFmtId="167" fontId="18" fillId="0" borderId="68"/>
    <xf numFmtId="171" fontId="155" fillId="0" borderId="69">
      <alignment vertical="center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1" fontId="155" fillId="0" borderId="69">
      <alignment vertical="center"/>
    </xf>
    <xf numFmtId="9" fontId="96" fillId="6" borderId="59">
      <alignment horizontal="center"/>
    </xf>
    <xf numFmtId="9" fontId="96" fillId="6" borderId="59">
      <alignment horizont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8" fillId="56" borderId="59" applyBorder="0"/>
    <xf numFmtId="0" fontId="58" fillId="56" borderId="59" applyBorder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18" fillId="0" borderId="68"/>
    <xf numFmtId="0" fontId="30" fillId="0" borderId="60" applyNumberFormat="0" applyFont="0" applyFill="0" applyAlignment="0" applyProtection="0"/>
    <xf numFmtId="0" fontId="30" fillId="0" borderId="60" applyNumberFormat="0" applyFont="0" applyFill="0" applyAlignment="0" applyProtection="0"/>
    <xf numFmtId="0" fontId="30" fillId="0" borderId="61" applyNumberFormat="0" applyFont="0" applyFill="0" applyAlignment="0" applyProtection="0"/>
    <xf numFmtId="0" fontId="30" fillId="0" borderId="61" applyNumberFormat="0" applyFont="0" applyFill="0" applyAlignment="0" applyProtection="0"/>
    <xf numFmtId="0" fontId="30" fillId="0" borderId="62" applyNumberFormat="0" applyFont="0" applyFill="0" applyAlignment="0" applyProtection="0"/>
    <xf numFmtId="0" fontId="30" fillId="0" borderId="62" applyNumberFormat="0" applyFont="0" applyFill="0" applyAlignment="0" applyProtection="0"/>
    <xf numFmtId="0" fontId="30" fillId="0" borderId="63" applyNumberFormat="0" applyFont="0" applyFill="0" applyAlignment="0" applyProtection="0"/>
    <xf numFmtId="0" fontId="30" fillId="0" borderId="63" applyNumberFormat="0" applyFont="0" applyFill="0" applyAlignment="0" applyProtection="0"/>
    <xf numFmtId="0" fontId="30" fillId="0" borderId="64" applyNumberFormat="0" applyFont="0" applyFill="0" applyAlignment="0" applyProtection="0"/>
    <xf numFmtId="0" fontId="30" fillId="0" borderId="64" applyNumberFormat="0" applyFont="0" applyFill="0" applyAlignment="0" applyProtection="0"/>
    <xf numFmtId="0" fontId="30" fillId="0" borderId="65" applyNumberFormat="0" applyFont="0" applyFill="0" applyAlignment="0" applyProtection="0"/>
    <xf numFmtId="0" fontId="30" fillId="0" borderId="65" applyNumberFormat="0" applyFont="0" applyFill="0" applyAlignment="0" applyProtection="0"/>
    <xf numFmtId="0" fontId="30" fillId="0" borderId="66" applyNumberFormat="0" applyFont="0" applyFill="0" applyAlignment="0" applyProtection="0"/>
    <xf numFmtId="0" fontId="30" fillId="0" borderId="66" applyNumberFormat="0" applyFont="0" applyFill="0" applyAlignment="0" applyProtection="0"/>
    <xf numFmtId="0" fontId="30" fillId="0" borderId="67" applyNumberFormat="0" applyFont="0" applyFill="0" applyAlignment="0" applyProtection="0"/>
    <xf numFmtId="0" fontId="30" fillId="0" borderId="67" applyNumberFormat="0" applyFont="0" applyFill="0" applyAlignment="0" applyProtection="0"/>
    <xf numFmtId="167" fontId="18" fillId="0" borderId="68"/>
    <xf numFmtId="171" fontId="155" fillId="0" borderId="69">
      <alignment vertical="center"/>
    </xf>
    <xf numFmtId="167" fontId="18" fillId="0" borderId="68"/>
    <xf numFmtId="171" fontId="155" fillId="0" borderId="69">
      <alignment vertical="center"/>
    </xf>
    <xf numFmtId="167" fontId="18" fillId="0" borderId="68"/>
    <xf numFmtId="167" fontId="18" fillId="0" borderId="68"/>
    <xf numFmtId="171" fontId="155" fillId="0" borderId="69">
      <alignment vertical="center"/>
    </xf>
    <xf numFmtId="171" fontId="155" fillId="0" borderId="69">
      <alignment vertical="center"/>
    </xf>
    <xf numFmtId="171" fontId="22" fillId="0" borderId="68" applyFill="0"/>
    <xf numFmtId="171" fontId="22" fillId="0" borderId="68" applyFill="0"/>
    <xf numFmtId="171" fontId="22" fillId="0" borderId="68" applyFill="0"/>
    <xf numFmtId="171" fontId="22" fillId="0" borderId="68" applyFill="0"/>
    <xf numFmtId="171" fontId="22" fillId="0" borderId="70" applyFill="0"/>
    <xf numFmtId="171" fontId="22" fillId="0" borderId="70" applyFill="0"/>
    <xf numFmtId="171" fontId="22" fillId="0" borderId="70" applyFill="0"/>
    <xf numFmtId="171" fontId="22" fillId="0" borderId="70" applyFill="0"/>
    <xf numFmtId="171" fontId="18" fillId="0" borderId="68" applyFill="0"/>
    <xf numFmtId="171" fontId="18" fillId="0" borderId="68" applyFill="0"/>
    <xf numFmtId="171" fontId="18" fillId="0" borderId="68" applyFill="0"/>
    <xf numFmtId="171" fontId="18" fillId="0" borderId="68" applyFill="0"/>
    <xf numFmtId="171" fontId="18" fillId="0" borderId="70" applyFill="0"/>
    <xf numFmtId="171" fontId="18" fillId="0" borderId="70" applyFill="0"/>
    <xf numFmtId="171" fontId="18" fillId="0" borderId="70" applyFill="0"/>
    <xf numFmtId="171" fontId="18" fillId="0" borderId="70" applyFill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18" fillId="0" borderId="68"/>
    <xf numFmtId="167" fontId="18" fillId="0" borderId="68"/>
    <xf numFmtId="167" fontId="18" fillId="0" borderId="68"/>
    <xf numFmtId="167" fontId="18" fillId="0" borderId="68"/>
    <xf numFmtId="167" fontId="18" fillId="0" borderId="68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71" fontId="22" fillId="0" borderId="68" applyFill="0"/>
    <xf numFmtId="171" fontId="22" fillId="0" borderId="68" applyFill="0"/>
    <xf numFmtId="171" fontId="18" fillId="0" borderId="68" applyFill="0"/>
    <xf numFmtId="171" fontId="18" fillId="0" borderId="68" applyFill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58" fillId="56" borderId="59" applyBorder="0"/>
    <xf numFmtId="0" fontId="58" fillId="56" borderId="59" applyBorder="0"/>
    <xf numFmtId="9" fontId="96" fillId="6" borderId="59">
      <alignment horizontal="center"/>
    </xf>
    <xf numFmtId="9" fontId="96" fillId="6" borderId="59">
      <alignment horizontal="center"/>
    </xf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30" fillId="0" borderId="60" applyNumberFormat="0" applyFont="0" applyFill="0" applyAlignment="0" applyProtection="0"/>
    <xf numFmtId="0" fontId="30" fillId="0" borderId="60" applyNumberFormat="0" applyFont="0" applyFill="0" applyAlignment="0" applyProtection="0"/>
    <xf numFmtId="0" fontId="30" fillId="0" borderId="61" applyNumberFormat="0" applyFont="0" applyFill="0" applyAlignment="0" applyProtection="0"/>
    <xf numFmtId="0" fontId="30" fillId="0" borderId="61" applyNumberFormat="0" applyFont="0" applyFill="0" applyAlignment="0" applyProtection="0"/>
    <xf numFmtId="0" fontId="30" fillId="0" borderId="62" applyNumberFormat="0" applyFont="0" applyFill="0" applyAlignment="0" applyProtection="0"/>
    <xf numFmtId="0" fontId="30" fillId="0" borderId="62" applyNumberFormat="0" applyFont="0" applyFill="0" applyAlignment="0" applyProtection="0"/>
    <xf numFmtId="0" fontId="30" fillId="0" borderId="63" applyNumberFormat="0" applyFont="0" applyFill="0" applyAlignment="0" applyProtection="0"/>
    <xf numFmtId="0" fontId="30" fillId="0" borderId="63" applyNumberFormat="0" applyFont="0" applyFill="0" applyAlignment="0" applyProtection="0"/>
    <xf numFmtId="0" fontId="30" fillId="0" borderId="64" applyNumberFormat="0" applyFont="0" applyFill="0" applyAlignment="0" applyProtection="0"/>
    <xf numFmtId="0" fontId="30" fillId="0" borderId="64" applyNumberFormat="0" applyFont="0" applyFill="0" applyAlignment="0" applyProtection="0"/>
    <xf numFmtId="0" fontId="30" fillId="0" borderId="65" applyNumberFormat="0" applyFont="0" applyFill="0" applyAlignment="0" applyProtection="0"/>
    <xf numFmtId="0" fontId="30" fillId="0" borderId="65" applyNumberFormat="0" applyFont="0" applyFill="0" applyAlignment="0" applyProtection="0"/>
    <xf numFmtId="0" fontId="30" fillId="0" borderId="66" applyNumberFormat="0" applyFont="0" applyFill="0" applyAlignment="0" applyProtection="0"/>
    <xf numFmtId="0" fontId="30" fillId="0" borderId="66" applyNumberFormat="0" applyFont="0" applyFill="0" applyAlignment="0" applyProtection="0"/>
    <xf numFmtId="0" fontId="30" fillId="0" borderId="67" applyNumberFormat="0" applyFont="0" applyFill="0" applyAlignment="0" applyProtection="0"/>
    <xf numFmtId="0" fontId="30" fillId="0" borderId="67" applyNumberFormat="0" applyFont="0" applyFill="0" applyAlignment="0" applyProtection="0"/>
    <xf numFmtId="167" fontId="18" fillId="0" borderId="68"/>
    <xf numFmtId="171" fontId="155" fillId="0" borderId="69">
      <alignment vertical="center"/>
    </xf>
    <xf numFmtId="167" fontId="18" fillId="0" borderId="68"/>
    <xf numFmtId="171" fontId="155" fillId="0" borderId="69">
      <alignment vertical="center"/>
    </xf>
    <xf numFmtId="167" fontId="18" fillId="0" borderId="68"/>
    <xf numFmtId="167" fontId="18" fillId="0" borderId="68"/>
    <xf numFmtId="171" fontId="155" fillId="0" borderId="69">
      <alignment vertical="center"/>
    </xf>
    <xf numFmtId="171" fontId="155" fillId="0" borderId="69">
      <alignment vertical="center"/>
    </xf>
    <xf numFmtId="171" fontId="22" fillId="0" borderId="70" applyFill="0"/>
    <xf numFmtId="171" fontId="22" fillId="0" borderId="70" applyFill="0"/>
    <xf numFmtId="171" fontId="22" fillId="0" borderId="70" applyFill="0"/>
    <xf numFmtId="171" fontId="22" fillId="0" borderId="70" applyFill="0"/>
    <xf numFmtId="171" fontId="18" fillId="0" borderId="70" applyFill="0"/>
    <xf numFmtId="171" fontId="18" fillId="0" borderId="70" applyFill="0"/>
    <xf numFmtId="171" fontId="18" fillId="0" borderId="70" applyFill="0"/>
    <xf numFmtId="171" fontId="18" fillId="0" borderId="70" applyFill="0"/>
    <xf numFmtId="167" fontId="18" fillId="0" borderId="68"/>
    <xf numFmtId="167" fontId="18" fillId="0" borderId="68"/>
    <xf numFmtId="167" fontId="18" fillId="0" borderId="68"/>
    <xf numFmtId="167" fontId="18" fillId="0" borderId="68"/>
    <xf numFmtId="167" fontId="18" fillId="0" borderId="68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18" fillId="0" borderId="68"/>
    <xf numFmtId="171" fontId="155" fillId="0" borderId="69">
      <alignment vertical="center"/>
    </xf>
    <xf numFmtId="171" fontId="155" fillId="0" borderId="69">
      <alignment vertical="center"/>
    </xf>
    <xf numFmtId="167" fontId="18" fillId="0" borderId="68"/>
    <xf numFmtId="167" fontId="18" fillId="0" borderId="68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155" fillId="0" borderId="69">
      <alignment vertical="center"/>
    </xf>
    <xf numFmtId="167" fontId="18" fillId="0" borderId="68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7" fontId="18" fillId="0" borderId="68"/>
    <xf numFmtId="171" fontId="155" fillId="0" borderId="69">
      <alignment vertical="center"/>
    </xf>
    <xf numFmtId="167" fontId="18" fillId="0" borderId="68"/>
    <xf numFmtId="171" fontId="22" fillId="0" borderId="68" applyFill="0"/>
    <xf numFmtId="171" fontId="22" fillId="0" borderId="68" applyFill="0"/>
    <xf numFmtId="171" fontId="18" fillId="0" borderId="68" applyFill="0"/>
    <xf numFmtId="171" fontId="18" fillId="0" borderId="68" applyFill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18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71" fontId="155" fillId="0" borderId="69">
      <alignment vertical="center"/>
    </xf>
    <xf numFmtId="167" fontId="18" fillId="0" borderId="68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7" fontId="18" fillId="0" borderId="68"/>
    <xf numFmtId="171" fontId="22" fillId="0" borderId="68" applyFill="0"/>
    <xf numFmtId="171" fontId="22" fillId="0" borderId="68" applyFill="0"/>
    <xf numFmtId="171" fontId="18" fillId="0" borderId="68" applyFill="0"/>
    <xf numFmtId="171" fontId="18" fillId="0" borderId="68" applyFill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7" fontId="18" fillId="0" borderId="68"/>
    <xf numFmtId="167" fontId="18" fillId="0" borderId="68"/>
    <xf numFmtId="167" fontId="18" fillId="0" borderId="68"/>
    <xf numFmtId="167" fontId="18" fillId="0" borderId="68"/>
    <xf numFmtId="167" fontId="18" fillId="0" borderId="68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155" fillId="0" borderId="69">
      <alignment vertical="center"/>
    </xf>
    <xf numFmtId="167" fontId="18" fillId="0" borderId="68"/>
    <xf numFmtId="167" fontId="18" fillId="0" borderId="68"/>
    <xf numFmtId="167" fontId="18" fillId="0" borderId="68"/>
    <xf numFmtId="171" fontId="155" fillId="0" borderId="69">
      <alignment vertical="center"/>
    </xf>
    <xf numFmtId="167" fontId="18" fillId="0" borderId="68"/>
    <xf numFmtId="167" fontId="18" fillId="0" borderId="68"/>
    <xf numFmtId="171" fontId="155" fillId="0" borderId="69">
      <alignment vertical="center"/>
    </xf>
    <xf numFmtId="171" fontId="155" fillId="0" borderId="69">
      <alignment vertical="center"/>
    </xf>
    <xf numFmtId="167" fontId="18" fillId="0" borderId="68"/>
    <xf numFmtId="167" fontId="18" fillId="0" borderId="68"/>
    <xf numFmtId="171" fontId="155" fillId="0" borderId="69">
      <alignment vertical="center"/>
    </xf>
    <xf numFmtId="171" fontId="155" fillId="0" borderId="69">
      <alignment vertical="center"/>
    </xf>
    <xf numFmtId="167" fontId="18" fillId="0" borderId="68"/>
    <xf numFmtId="167" fontId="18" fillId="0" borderId="68"/>
    <xf numFmtId="171" fontId="22" fillId="0" borderId="68" applyFill="0"/>
    <xf numFmtId="171" fontId="22" fillId="0" borderId="68" applyFill="0"/>
    <xf numFmtId="171" fontId="18" fillId="0" borderId="68" applyFill="0"/>
    <xf numFmtId="171" fontId="18" fillId="0" borderId="68" applyFill="0"/>
    <xf numFmtId="171" fontId="155" fillId="0" borderId="69">
      <alignment vertical="center"/>
    </xf>
    <xf numFmtId="167" fontId="18" fillId="0" borderId="68"/>
    <xf numFmtId="167" fontId="18" fillId="0" borderId="68"/>
    <xf numFmtId="167" fontId="18" fillId="0" borderId="68"/>
    <xf numFmtId="167" fontId="18" fillId="0" borderId="68"/>
    <xf numFmtId="171" fontId="155" fillId="0" borderId="69">
      <alignment vertical="center"/>
    </xf>
    <xf numFmtId="167" fontId="18" fillId="0" borderId="68"/>
    <xf numFmtId="167" fontId="18" fillId="0" borderId="68"/>
    <xf numFmtId="167" fontId="18" fillId="0" borderId="68"/>
    <xf numFmtId="167" fontId="18" fillId="0" borderId="68"/>
    <xf numFmtId="167" fontId="18" fillId="0" borderId="68"/>
    <xf numFmtId="167" fontId="18" fillId="0" borderId="68"/>
    <xf numFmtId="167" fontId="18" fillId="0" borderId="68"/>
    <xf numFmtId="171" fontId="155" fillId="0" borderId="69">
      <alignment vertical="center"/>
    </xf>
    <xf numFmtId="171" fontId="155" fillId="0" borderId="69">
      <alignment vertical="center"/>
    </xf>
    <xf numFmtId="167" fontId="18" fillId="0" borderId="68"/>
    <xf numFmtId="167" fontId="18" fillId="0" borderId="68"/>
    <xf numFmtId="171" fontId="155" fillId="0" borderId="69">
      <alignment vertical="center"/>
    </xf>
    <xf numFmtId="167" fontId="18" fillId="0" borderId="68"/>
    <xf numFmtId="171" fontId="22" fillId="0" borderId="68" applyFill="0"/>
    <xf numFmtId="171" fontId="22" fillId="0" borderId="68" applyFill="0"/>
    <xf numFmtId="171" fontId="18" fillId="0" borderId="68" applyFill="0"/>
    <xf numFmtId="171" fontId="18" fillId="0" borderId="68" applyFill="0"/>
    <xf numFmtId="171" fontId="155" fillId="0" borderId="69">
      <alignment vertical="center"/>
    </xf>
    <xf numFmtId="167" fontId="18" fillId="0" borderId="68"/>
    <xf numFmtId="171" fontId="155" fillId="0" borderId="69">
      <alignment vertical="center"/>
    </xf>
    <xf numFmtId="167" fontId="18" fillId="0" borderId="68"/>
    <xf numFmtId="167" fontId="18" fillId="0" borderId="68"/>
    <xf numFmtId="167" fontId="18" fillId="0" borderId="68"/>
    <xf numFmtId="167" fontId="18" fillId="0" borderId="68"/>
    <xf numFmtId="171" fontId="22" fillId="0" borderId="68" applyFill="0"/>
    <xf numFmtId="171" fontId="22" fillId="0" borderId="68" applyFill="0"/>
    <xf numFmtId="171" fontId="18" fillId="0" borderId="68" applyFill="0"/>
    <xf numFmtId="171" fontId="18" fillId="0" borderId="68" applyFill="0"/>
    <xf numFmtId="171" fontId="155" fillId="0" borderId="69">
      <alignment vertical="center"/>
    </xf>
    <xf numFmtId="167" fontId="18" fillId="0" borderId="68"/>
    <xf numFmtId="167" fontId="18" fillId="0" borderId="68"/>
    <xf numFmtId="167" fontId="18" fillId="0" borderId="68"/>
    <xf numFmtId="167" fontId="18" fillId="0" borderId="68"/>
    <xf numFmtId="167" fontId="18" fillId="0" borderId="68"/>
    <xf numFmtId="167" fontId="18" fillId="0" borderId="68"/>
    <xf numFmtId="167" fontId="18" fillId="0" borderId="68"/>
    <xf numFmtId="171" fontId="155" fillId="0" borderId="69">
      <alignment vertical="center"/>
    </xf>
    <xf numFmtId="167" fontId="18" fillId="0" borderId="68"/>
    <xf numFmtId="167" fontId="18" fillId="0" borderId="68"/>
    <xf numFmtId="171" fontId="155" fillId="0" borderId="69">
      <alignment vertical="center"/>
    </xf>
    <xf numFmtId="167" fontId="18" fillId="0" borderId="68"/>
    <xf numFmtId="167" fontId="18" fillId="0" borderId="68"/>
    <xf numFmtId="171" fontId="155" fillId="0" borderId="69">
      <alignment vertical="center"/>
    </xf>
    <xf numFmtId="171" fontId="155" fillId="0" borderId="69">
      <alignment vertical="center"/>
    </xf>
    <xf numFmtId="171" fontId="155" fillId="0" borderId="69">
      <alignment vertical="center"/>
    </xf>
    <xf numFmtId="0" fontId="30" fillId="0" borderId="71" applyNumberFormat="0" applyFont="0" applyFill="0" applyAlignment="0" applyProtection="0"/>
    <xf numFmtId="0" fontId="30" fillId="0" borderId="71" applyNumberFormat="0" applyFont="0" applyFill="0" applyAlignment="0" applyProtection="0"/>
    <xf numFmtId="167" fontId="18" fillId="0" borderId="68"/>
    <xf numFmtId="171" fontId="155" fillId="0" borderId="69">
      <alignment vertical="center"/>
    </xf>
    <xf numFmtId="167" fontId="18" fillId="0" borderId="55"/>
    <xf numFmtId="171" fontId="155" fillId="0" borderId="69">
      <alignment vertical="center"/>
    </xf>
    <xf numFmtId="167" fontId="18" fillId="0" borderId="68"/>
    <xf numFmtId="167" fontId="18" fillId="0" borderId="68"/>
    <xf numFmtId="216" fontId="26" fillId="17" borderId="71" applyAlignment="0">
      <alignment vertical="center"/>
    </xf>
    <xf numFmtId="216" fontId="26" fillId="17" borderId="71" applyAlignment="0">
      <alignment vertical="center"/>
    </xf>
    <xf numFmtId="346" fontId="26" fillId="17" borderId="71" applyAlignment="0">
      <alignment vertical="center"/>
    </xf>
    <xf numFmtId="49" fontId="26" fillId="17" borderId="71" applyAlignment="0">
      <alignment vertical="center"/>
    </xf>
    <xf numFmtId="167" fontId="18" fillId="0" borderId="55"/>
    <xf numFmtId="167" fontId="18" fillId="0" borderId="55"/>
    <xf numFmtId="167" fontId="18" fillId="0" borderId="55"/>
    <xf numFmtId="167" fontId="18" fillId="0" borderId="55"/>
    <xf numFmtId="167" fontId="18" fillId="0" borderId="55"/>
    <xf numFmtId="167" fontId="18" fillId="0" borderId="68"/>
    <xf numFmtId="171" fontId="155" fillId="0" borderId="69">
      <alignment vertical="center"/>
    </xf>
    <xf numFmtId="167" fontId="18" fillId="0" borderId="68"/>
    <xf numFmtId="171" fontId="155" fillId="0" borderId="69">
      <alignment vertical="center"/>
    </xf>
    <xf numFmtId="167" fontId="18" fillId="0" borderId="68"/>
    <xf numFmtId="167" fontId="18" fillId="0" borderId="68"/>
    <xf numFmtId="167" fontId="18" fillId="0" borderId="68"/>
    <xf numFmtId="167" fontId="18" fillId="0" borderId="68"/>
    <xf numFmtId="167" fontId="18" fillId="0" borderId="68"/>
    <xf numFmtId="167" fontId="18" fillId="0" borderId="68"/>
    <xf numFmtId="171" fontId="155" fillId="0" borderId="69">
      <alignment vertical="center"/>
    </xf>
    <xf numFmtId="171" fontId="155" fillId="0" borderId="69">
      <alignment vertical="center"/>
    </xf>
    <xf numFmtId="167" fontId="18" fillId="0" borderId="68"/>
    <xf numFmtId="167" fontId="18" fillId="0" borderId="68"/>
    <xf numFmtId="0" fontId="18" fillId="0" borderId="0"/>
    <xf numFmtId="171" fontId="155" fillId="0" borderId="56">
      <alignment vertical="center"/>
    </xf>
    <xf numFmtId="167" fontId="18" fillId="0" borderId="55"/>
    <xf numFmtId="167" fontId="18" fillId="0" borderId="55"/>
    <xf numFmtId="167" fontId="18" fillId="0" borderId="55"/>
    <xf numFmtId="171" fontId="155" fillId="0" borderId="56">
      <alignment vertical="center"/>
    </xf>
    <xf numFmtId="167" fontId="18" fillId="0" borderId="55"/>
    <xf numFmtId="167" fontId="18" fillId="0" borderId="55"/>
    <xf numFmtId="171" fontId="155" fillId="0" borderId="56">
      <alignment vertical="center"/>
    </xf>
    <xf numFmtId="171" fontId="155" fillId="0" borderId="56">
      <alignment vertical="center"/>
    </xf>
    <xf numFmtId="167" fontId="18" fillId="0" borderId="55"/>
    <xf numFmtId="167" fontId="18" fillId="0" borderId="55"/>
    <xf numFmtId="171" fontId="155" fillId="0" borderId="56">
      <alignment vertical="center"/>
    </xf>
    <xf numFmtId="171" fontId="155" fillId="0" borderId="56">
      <alignment vertical="center"/>
    </xf>
    <xf numFmtId="167" fontId="18" fillId="0" borderId="55"/>
    <xf numFmtId="167" fontId="18" fillId="0" borderId="55"/>
    <xf numFmtId="171" fontId="22" fillId="0" borderId="55" applyFill="0"/>
    <xf numFmtId="171" fontId="22" fillId="0" borderId="55" applyFill="0"/>
    <xf numFmtId="171" fontId="18" fillId="0" borderId="55" applyFill="0"/>
    <xf numFmtId="171" fontId="18" fillId="0" borderId="55" applyFill="0"/>
    <xf numFmtId="171" fontId="155" fillId="0" borderId="56">
      <alignment vertical="center"/>
    </xf>
    <xf numFmtId="167" fontId="18" fillId="0" borderId="55"/>
    <xf numFmtId="167" fontId="18" fillId="0" borderId="55"/>
    <xf numFmtId="167" fontId="18" fillId="0" borderId="55"/>
    <xf numFmtId="167" fontId="18" fillId="0" borderId="55"/>
    <xf numFmtId="171" fontId="155" fillId="0" borderId="56">
      <alignment vertical="center"/>
    </xf>
    <xf numFmtId="167" fontId="18" fillId="0" borderId="55"/>
    <xf numFmtId="167" fontId="18" fillId="0" borderId="55"/>
    <xf numFmtId="167" fontId="18" fillId="0" borderId="55"/>
    <xf numFmtId="167" fontId="18" fillId="0" borderId="55"/>
    <xf numFmtId="167" fontId="18" fillId="0" borderId="55"/>
    <xf numFmtId="167" fontId="18" fillId="0" borderId="55"/>
    <xf numFmtId="167" fontId="18" fillId="0" borderId="55"/>
    <xf numFmtId="171" fontId="155" fillId="0" borderId="56">
      <alignment vertical="center"/>
    </xf>
    <xf numFmtId="171" fontId="155" fillId="0" borderId="56">
      <alignment vertical="center"/>
    </xf>
    <xf numFmtId="167" fontId="18" fillId="0" borderId="55"/>
    <xf numFmtId="167" fontId="18" fillId="0" borderId="55"/>
    <xf numFmtId="171" fontId="155" fillId="0" borderId="56">
      <alignment vertical="center"/>
    </xf>
    <xf numFmtId="167" fontId="18" fillId="0" borderId="55"/>
    <xf numFmtId="171" fontId="22" fillId="0" borderId="55" applyFill="0"/>
    <xf numFmtId="171" fontId="22" fillId="0" borderId="55" applyFill="0"/>
    <xf numFmtId="171" fontId="18" fillId="0" borderId="55" applyFill="0"/>
    <xf numFmtId="171" fontId="18" fillId="0" borderId="55" applyFill="0"/>
    <xf numFmtId="171" fontId="155" fillId="0" borderId="56">
      <alignment vertical="center"/>
    </xf>
    <xf numFmtId="167" fontId="18" fillId="0" borderId="55"/>
    <xf numFmtId="171" fontId="155" fillId="0" borderId="56">
      <alignment vertical="center"/>
    </xf>
    <xf numFmtId="167" fontId="18" fillId="0" borderId="55"/>
    <xf numFmtId="167" fontId="18" fillId="0" borderId="55"/>
    <xf numFmtId="167" fontId="18" fillId="0" borderId="55"/>
    <xf numFmtId="167" fontId="18" fillId="0" borderId="55"/>
    <xf numFmtId="171" fontId="22" fillId="0" borderId="55" applyFill="0"/>
    <xf numFmtId="171" fontId="22" fillId="0" borderId="55" applyFill="0"/>
    <xf numFmtId="171" fontId="18" fillId="0" borderId="55" applyFill="0"/>
    <xf numFmtId="171" fontId="18" fillId="0" borderId="55" applyFill="0"/>
    <xf numFmtId="171" fontId="155" fillId="0" borderId="56">
      <alignment vertical="center"/>
    </xf>
    <xf numFmtId="167" fontId="18" fillId="0" borderId="55"/>
    <xf numFmtId="167" fontId="18" fillId="0" borderId="55"/>
    <xf numFmtId="167" fontId="18" fillId="0" borderId="55"/>
    <xf numFmtId="167" fontId="18" fillId="0" borderId="55"/>
    <xf numFmtId="167" fontId="18" fillId="0" borderId="55"/>
    <xf numFmtId="167" fontId="18" fillId="0" borderId="55"/>
    <xf numFmtId="167" fontId="18" fillId="0" borderId="55"/>
    <xf numFmtId="171" fontId="155" fillId="0" borderId="56">
      <alignment vertical="center"/>
    </xf>
    <xf numFmtId="167" fontId="18" fillId="0" borderId="55"/>
    <xf numFmtId="167" fontId="18" fillId="0" borderId="55"/>
    <xf numFmtId="171" fontId="155" fillId="0" borderId="56">
      <alignment vertical="center"/>
    </xf>
    <xf numFmtId="167" fontId="18" fillId="0" borderId="55"/>
    <xf numFmtId="167" fontId="18" fillId="0" borderId="55"/>
    <xf numFmtId="171" fontId="155" fillId="0" borderId="56">
      <alignment vertical="center"/>
    </xf>
    <xf numFmtId="171" fontId="155" fillId="0" borderId="56">
      <alignment vertical="center"/>
    </xf>
    <xf numFmtId="171" fontId="155" fillId="0" borderId="56">
      <alignment vertical="center"/>
    </xf>
    <xf numFmtId="43" fontId="18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8" fillId="0" borderId="68"/>
    <xf numFmtId="171" fontId="155" fillId="0" borderId="69">
      <alignment vertical="center"/>
    </xf>
    <xf numFmtId="171" fontId="155" fillId="0" borderId="69">
      <alignment vertical="center"/>
    </xf>
    <xf numFmtId="167" fontId="18" fillId="0" borderId="68"/>
    <xf numFmtId="167" fontId="18" fillId="0" borderId="68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0" applyNumberFormat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8" fillId="0" borderId="68"/>
    <xf numFmtId="171" fontId="155" fillId="0" borderId="69">
      <alignment vertical="center"/>
    </xf>
    <xf numFmtId="167" fontId="18" fillId="0" borderId="68"/>
    <xf numFmtId="171" fontId="155" fillId="0" borderId="69">
      <alignment vertical="center"/>
    </xf>
    <xf numFmtId="167" fontId="18" fillId="0" borderId="68"/>
    <xf numFmtId="167" fontId="18" fillId="0" borderId="68"/>
    <xf numFmtId="167" fontId="18" fillId="0" borderId="68"/>
    <xf numFmtId="167" fontId="18" fillId="0" borderId="68"/>
    <xf numFmtId="167" fontId="18" fillId="0" borderId="68"/>
    <xf numFmtId="167" fontId="18" fillId="0" borderId="68"/>
    <xf numFmtId="167" fontId="18" fillId="0" borderId="68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8" fillId="0" borderId="68"/>
    <xf numFmtId="171" fontId="155" fillId="0" borderId="69">
      <alignment vertical="center"/>
    </xf>
    <xf numFmtId="171" fontId="155" fillId="0" borderId="69">
      <alignment vertical="center"/>
    </xf>
    <xf numFmtId="167" fontId="18" fillId="0" borderId="68"/>
    <xf numFmtId="167" fontId="18" fillId="0" borderId="68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8" fillId="0" borderId="68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8" fillId="0" borderId="68"/>
    <xf numFmtId="171" fontId="155" fillId="0" borderId="69">
      <alignment vertical="center"/>
    </xf>
    <xf numFmtId="171" fontId="155" fillId="0" borderId="69">
      <alignment vertical="center"/>
    </xf>
    <xf numFmtId="167" fontId="18" fillId="0" borderId="68"/>
    <xf numFmtId="167" fontId="18" fillId="0" borderId="68"/>
    <xf numFmtId="171" fontId="22" fillId="0" borderId="68" applyFill="0"/>
    <xf numFmtId="171" fontId="22" fillId="0" borderId="68" applyFill="0"/>
    <xf numFmtId="171" fontId="18" fillId="0" borderId="68" applyFill="0"/>
    <xf numFmtId="171" fontId="18" fillId="0" borderId="68" applyFill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167" fontId="18" fillId="0" borderId="68"/>
    <xf numFmtId="167" fontId="18" fillId="0" borderId="68"/>
    <xf numFmtId="167" fontId="18" fillId="0" borderId="68"/>
    <xf numFmtId="167" fontId="18" fillId="0" borderId="68"/>
    <xf numFmtId="167" fontId="18" fillId="0" borderId="68"/>
    <xf numFmtId="167" fontId="18" fillId="0" borderId="68"/>
    <xf numFmtId="167" fontId="18" fillId="0" borderId="68"/>
    <xf numFmtId="167" fontId="18" fillId="0" borderId="68"/>
    <xf numFmtId="167" fontId="18" fillId="0" borderId="68"/>
    <xf numFmtId="167" fontId="18" fillId="0" borderId="68"/>
    <xf numFmtId="167" fontId="18" fillId="0" borderId="68"/>
    <xf numFmtId="171" fontId="155" fillId="0" borderId="69">
      <alignment vertical="center"/>
    </xf>
    <xf numFmtId="171" fontId="155" fillId="0" borderId="69">
      <alignment vertical="center"/>
    </xf>
    <xf numFmtId="167" fontId="18" fillId="0" borderId="68"/>
    <xf numFmtId="167" fontId="18" fillId="0" borderId="68"/>
    <xf numFmtId="167" fontId="18" fillId="0" borderId="68"/>
    <xf numFmtId="171" fontId="155" fillId="0" borderId="69">
      <alignment vertical="center"/>
    </xf>
    <xf numFmtId="171" fontId="155" fillId="0" borderId="69">
      <alignment vertical="center"/>
    </xf>
    <xf numFmtId="167" fontId="18" fillId="0" borderId="68"/>
    <xf numFmtId="167" fontId="18" fillId="0" borderId="68"/>
    <xf numFmtId="167" fontId="18" fillId="0" borderId="68"/>
    <xf numFmtId="171" fontId="155" fillId="0" borderId="69">
      <alignment vertical="center"/>
    </xf>
    <xf numFmtId="171" fontId="155" fillId="0" borderId="69">
      <alignment vertical="center"/>
    </xf>
    <xf numFmtId="167" fontId="18" fillId="0" borderId="68"/>
    <xf numFmtId="167" fontId="18" fillId="0" borderId="68"/>
    <xf numFmtId="167" fontId="18" fillId="0" borderId="68"/>
    <xf numFmtId="167" fontId="18" fillId="0" borderId="68"/>
    <xf numFmtId="167" fontId="18" fillId="0" borderId="68"/>
    <xf numFmtId="171" fontId="155" fillId="0" borderId="69">
      <alignment vertical="center"/>
    </xf>
    <xf numFmtId="167" fontId="18" fillId="0" borderId="68"/>
    <xf numFmtId="167" fontId="18" fillId="0" borderId="68"/>
    <xf numFmtId="167" fontId="18" fillId="0" borderId="68"/>
    <xf numFmtId="167" fontId="18" fillId="0" borderId="68"/>
    <xf numFmtId="167" fontId="18" fillId="0" borderId="68"/>
    <xf numFmtId="167" fontId="18" fillId="0" borderId="68"/>
    <xf numFmtId="171" fontId="155" fillId="0" borderId="69">
      <alignment vertical="center"/>
    </xf>
    <xf numFmtId="167" fontId="18" fillId="0" borderId="68"/>
    <xf numFmtId="171" fontId="155" fillId="0" borderId="69">
      <alignment vertical="center"/>
    </xf>
    <xf numFmtId="167" fontId="18" fillId="0" borderId="68"/>
    <xf numFmtId="171" fontId="155" fillId="0" borderId="69">
      <alignment vertical="center"/>
    </xf>
    <xf numFmtId="167" fontId="18" fillId="0" borderId="68"/>
    <xf numFmtId="167" fontId="18" fillId="0" borderId="68"/>
    <xf numFmtId="171" fontId="155" fillId="0" borderId="69">
      <alignment vertical="center"/>
    </xf>
    <xf numFmtId="171" fontId="155" fillId="0" borderId="69">
      <alignment vertical="center"/>
    </xf>
    <xf numFmtId="9" fontId="96" fillId="6" borderId="59">
      <alignment horizontal="center"/>
    </xf>
    <xf numFmtId="9" fontId="96" fillId="6" borderId="59">
      <alignment horizontal="center"/>
    </xf>
    <xf numFmtId="0" fontId="58" fillId="56" borderId="59" applyBorder="0"/>
    <xf numFmtId="0" fontId="58" fillId="56" borderId="59" applyBorder="0"/>
    <xf numFmtId="167" fontId="18" fillId="0" borderId="68"/>
    <xf numFmtId="0" fontId="30" fillId="0" borderId="60" applyNumberFormat="0" applyFont="0" applyFill="0" applyAlignment="0" applyProtection="0"/>
    <xf numFmtId="0" fontId="30" fillId="0" borderId="60" applyNumberFormat="0" applyFont="0" applyFill="0" applyAlignment="0" applyProtection="0"/>
    <xf numFmtId="0" fontId="30" fillId="0" borderId="61" applyNumberFormat="0" applyFont="0" applyFill="0" applyAlignment="0" applyProtection="0"/>
    <xf numFmtId="0" fontId="30" fillId="0" borderId="61" applyNumberFormat="0" applyFont="0" applyFill="0" applyAlignment="0" applyProtection="0"/>
    <xf numFmtId="0" fontId="30" fillId="0" borderId="62" applyNumberFormat="0" applyFont="0" applyFill="0" applyAlignment="0" applyProtection="0"/>
    <xf numFmtId="0" fontId="30" fillId="0" borderId="62" applyNumberFormat="0" applyFont="0" applyFill="0" applyAlignment="0" applyProtection="0"/>
    <xf numFmtId="0" fontId="30" fillId="0" borderId="63" applyNumberFormat="0" applyFont="0" applyFill="0" applyAlignment="0" applyProtection="0"/>
    <xf numFmtId="0" fontId="30" fillId="0" borderId="63" applyNumberFormat="0" applyFont="0" applyFill="0" applyAlignment="0" applyProtection="0"/>
    <xf numFmtId="0" fontId="30" fillId="0" borderId="64" applyNumberFormat="0" applyFont="0" applyFill="0" applyAlignment="0" applyProtection="0"/>
    <xf numFmtId="0" fontId="30" fillId="0" borderId="64" applyNumberFormat="0" applyFont="0" applyFill="0" applyAlignment="0" applyProtection="0"/>
    <xf numFmtId="0" fontId="30" fillId="0" borderId="65" applyNumberFormat="0" applyFont="0" applyFill="0" applyAlignment="0" applyProtection="0"/>
    <xf numFmtId="0" fontId="30" fillId="0" borderId="65" applyNumberFormat="0" applyFont="0" applyFill="0" applyAlignment="0" applyProtection="0"/>
    <xf numFmtId="0" fontId="30" fillId="0" borderId="66" applyNumberFormat="0" applyFont="0" applyFill="0" applyAlignment="0" applyProtection="0"/>
    <xf numFmtId="0" fontId="30" fillId="0" borderId="66" applyNumberFormat="0" applyFont="0" applyFill="0" applyAlignment="0" applyProtection="0"/>
    <xf numFmtId="0" fontId="30" fillId="0" borderId="67" applyNumberFormat="0" applyFont="0" applyFill="0" applyAlignment="0" applyProtection="0"/>
    <xf numFmtId="0" fontId="30" fillId="0" borderId="67" applyNumberFormat="0" applyFont="0" applyFill="0" applyAlignment="0" applyProtection="0"/>
    <xf numFmtId="167" fontId="18" fillId="0" borderId="68"/>
    <xf numFmtId="171" fontId="155" fillId="0" borderId="69">
      <alignment vertical="center"/>
    </xf>
    <xf numFmtId="167" fontId="18" fillId="0" borderId="68"/>
    <xf numFmtId="171" fontId="155" fillId="0" borderId="69">
      <alignment vertical="center"/>
    </xf>
    <xf numFmtId="167" fontId="18" fillId="0" borderId="68"/>
    <xf numFmtId="167" fontId="18" fillId="0" borderId="68"/>
    <xf numFmtId="171" fontId="155" fillId="0" borderId="69">
      <alignment vertical="center"/>
    </xf>
    <xf numFmtId="171" fontId="155" fillId="0" borderId="69">
      <alignment vertical="center"/>
    </xf>
    <xf numFmtId="171" fontId="22" fillId="0" borderId="68" applyFill="0"/>
    <xf numFmtId="171" fontId="22" fillId="0" borderId="68" applyFill="0"/>
    <xf numFmtId="171" fontId="22" fillId="0" borderId="68" applyFill="0"/>
    <xf numFmtId="171" fontId="22" fillId="0" borderId="68" applyFill="0"/>
    <xf numFmtId="171" fontId="22" fillId="0" borderId="70" applyFill="0"/>
    <xf numFmtId="171" fontId="22" fillId="0" borderId="70" applyFill="0"/>
    <xf numFmtId="171" fontId="22" fillId="0" borderId="70" applyFill="0"/>
    <xf numFmtId="171" fontId="22" fillId="0" borderId="70" applyFill="0"/>
    <xf numFmtId="171" fontId="18" fillId="0" borderId="68" applyFill="0"/>
    <xf numFmtId="171" fontId="18" fillId="0" borderId="68" applyFill="0"/>
    <xf numFmtId="171" fontId="18" fillId="0" borderId="68" applyFill="0"/>
    <xf numFmtId="171" fontId="18" fillId="0" borderId="68" applyFill="0"/>
    <xf numFmtId="171" fontId="18" fillId="0" borderId="70" applyFill="0"/>
    <xf numFmtId="171" fontId="18" fillId="0" borderId="70" applyFill="0"/>
    <xf numFmtId="171" fontId="18" fillId="0" borderId="70" applyFill="0"/>
    <xf numFmtId="171" fontId="18" fillId="0" borderId="70" applyFill="0"/>
    <xf numFmtId="167" fontId="18" fillId="0" borderId="68"/>
    <xf numFmtId="167" fontId="18" fillId="0" borderId="68"/>
    <xf numFmtId="167" fontId="18" fillId="0" borderId="68"/>
    <xf numFmtId="167" fontId="18" fillId="0" borderId="68"/>
    <xf numFmtId="167" fontId="18" fillId="0" borderId="68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22" fillId="0" borderId="68" applyFill="0"/>
    <xf numFmtId="171" fontId="22" fillId="0" borderId="68" applyFill="0"/>
    <xf numFmtId="171" fontId="18" fillId="0" borderId="68" applyFill="0"/>
    <xf numFmtId="171" fontId="18" fillId="0" borderId="68" applyFill="0"/>
    <xf numFmtId="0" fontId="58" fillId="56" borderId="59" applyBorder="0"/>
    <xf numFmtId="0" fontId="58" fillId="56" borderId="59" applyBorder="0"/>
    <xf numFmtId="9" fontId="96" fillId="6" borderId="59">
      <alignment horizontal="center"/>
    </xf>
    <xf numFmtId="9" fontId="96" fillId="6" borderId="59">
      <alignment horizont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0" fillId="0" borderId="60" applyNumberFormat="0" applyFont="0" applyFill="0" applyAlignment="0" applyProtection="0"/>
    <xf numFmtId="0" fontId="30" fillId="0" borderId="60" applyNumberFormat="0" applyFont="0" applyFill="0" applyAlignment="0" applyProtection="0"/>
    <xf numFmtId="0" fontId="30" fillId="0" borderId="61" applyNumberFormat="0" applyFont="0" applyFill="0" applyAlignment="0" applyProtection="0"/>
    <xf numFmtId="0" fontId="30" fillId="0" borderId="61" applyNumberFormat="0" applyFont="0" applyFill="0" applyAlignment="0" applyProtection="0"/>
    <xf numFmtId="0" fontId="30" fillId="0" borderId="62" applyNumberFormat="0" applyFont="0" applyFill="0" applyAlignment="0" applyProtection="0"/>
    <xf numFmtId="0" fontId="30" fillId="0" borderId="62" applyNumberFormat="0" applyFont="0" applyFill="0" applyAlignment="0" applyProtection="0"/>
    <xf numFmtId="0" fontId="30" fillId="0" borderId="63" applyNumberFormat="0" applyFont="0" applyFill="0" applyAlignment="0" applyProtection="0"/>
    <xf numFmtId="0" fontId="30" fillId="0" borderId="63" applyNumberFormat="0" applyFont="0" applyFill="0" applyAlignment="0" applyProtection="0"/>
    <xf numFmtId="0" fontId="30" fillId="0" borderId="64" applyNumberFormat="0" applyFont="0" applyFill="0" applyAlignment="0" applyProtection="0"/>
    <xf numFmtId="0" fontId="30" fillId="0" borderId="64" applyNumberFormat="0" applyFont="0" applyFill="0" applyAlignment="0" applyProtection="0"/>
    <xf numFmtId="0" fontId="30" fillId="0" borderId="65" applyNumberFormat="0" applyFont="0" applyFill="0" applyAlignment="0" applyProtection="0"/>
    <xf numFmtId="0" fontId="30" fillId="0" borderId="65" applyNumberFormat="0" applyFont="0" applyFill="0" applyAlignment="0" applyProtection="0"/>
    <xf numFmtId="0" fontId="30" fillId="0" borderId="66" applyNumberFormat="0" applyFont="0" applyFill="0" applyAlignment="0" applyProtection="0"/>
    <xf numFmtId="0" fontId="30" fillId="0" borderId="66" applyNumberFormat="0" applyFont="0" applyFill="0" applyAlignment="0" applyProtection="0"/>
    <xf numFmtId="0" fontId="30" fillId="0" borderId="67" applyNumberFormat="0" applyFont="0" applyFill="0" applyAlignment="0" applyProtection="0"/>
    <xf numFmtId="0" fontId="30" fillId="0" borderId="67" applyNumberFormat="0" applyFont="0" applyFill="0" applyAlignment="0" applyProtection="0"/>
    <xf numFmtId="167" fontId="18" fillId="0" borderId="68"/>
    <xf numFmtId="171" fontId="155" fillId="0" borderId="69">
      <alignment vertical="center"/>
    </xf>
    <xf numFmtId="167" fontId="18" fillId="0" borderId="68"/>
    <xf numFmtId="171" fontId="155" fillId="0" borderId="69">
      <alignment vertical="center"/>
    </xf>
    <xf numFmtId="167" fontId="18" fillId="0" borderId="68"/>
    <xf numFmtId="167" fontId="18" fillId="0" borderId="68"/>
    <xf numFmtId="171" fontId="155" fillId="0" borderId="69">
      <alignment vertical="center"/>
    </xf>
    <xf numFmtId="171" fontId="155" fillId="0" borderId="69">
      <alignment vertical="center"/>
    </xf>
    <xf numFmtId="171" fontId="22" fillId="0" borderId="70" applyFill="0"/>
    <xf numFmtId="171" fontId="22" fillId="0" borderId="70" applyFill="0"/>
    <xf numFmtId="171" fontId="22" fillId="0" borderId="70" applyFill="0"/>
    <xf numFmtId="171" fontId="22" fillId="0" borderId="70" applyFill="0"/>
    <xf numFmtId="171" fontId="18" fillId="0" borderId="70" applyFill="0"/>
    <xf numFmtId="171" fontId="18" fillId="0" borderId="70" applyFill="0"/>
    <xf numFmtId="171" fontId="18" fillId="0" borderId="70" applyFill="0"/>
    <xf numFmtId="171" fontId="18" fillId="0" borderId="70" applyFill="0"/>
    <xf numFmtId="167" fontId="18" fillId="0" borderId="68"/>
    <xf numFmtId="167" fontId="18" fillId="0" borderId="68"/>
    <xf numFmtId="167" fontId="18" fillId="0" borderId="68"/>
    <xf numFmtId="167" fontId="18" fillId="0" borderId="68"/>
    <xf numFmtId="167" fontId="18" fillId="0" borderId="68"/>
    <xf numFmtId="167" fontId="18" fillId="0" borderId="68"/>
    <xf numFmtId="171" fontId="155" fillId="0" borderId="69">
      <alignment vertical="center"/>
    </xf>
    <xf numFmtId="171" fontId="155" fillId="0" borderId="69">
      <alignment vertical="center"/>
    </xf>
    <xf numFmtId="167" fontId="18" fillId="0" borderId="68"/>
    <xf numFmtId="167" fontId="18" fillId="0" borderId="68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55" fillId="0" borderId="69">
      <alignment vertical="center"/>
    </xf>
    <xf numFmtId="167" fontId="18" fillId="0" borderId="68"/>
    <xf numFmtId="167" fontId="18" fillId="0" borderId="68"/>
    <xf numFmtId="171" fontId="155" fillId="0" borderId="69">
      <alignment vertical="center"/>
    </xf>
    <xf numFmtId="167" fontId="18" fillId="0" borderId="68"/>
    <xf numFmtId="171" fontId="22" fillId="0" borderId="68" applyFill="0"/>
    <xf numFmtId="171" fontId="22" fillId="0" borderId="68" applyFill="0"/>
    <xf numFmtId="171" fontId="18" fillId="0" borderId="68" applyFill="0"/>
    <xf numFmtId="171" fontId="18" fillId="0" borderId="68" applyFill="0"/>
    <xf numFmtId="171" fontId="155" fillId="0" borderId="69">
      <alignment vertical="center"/>
    </xf>
    <xf numFmtId="167" fontId="18" fillId="0" borderId="68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8" fillId="0" borderId="68"/>
    <xf numFmtId="171" fontId="22" fillId="0" borderId="68" applyFill="0"/>
    <xf numFmtId="171" fontId="22" fillId="0" borderId="68" applyFill="0"/>
    <xf numFmtId="171" fontId="18" fillId="0" borderId="68" applyFill="0"/>
    <xf numFmtId="171" fontId="18" fillId="0" borderId="68" applyFill="0"/>
    <xf numFmtId="167" fontId="18" fillId="0" borderId="68"/>
    <xf numFmtId="167" fontId="18" fillId="0" borderId="68"/>
    <xf numFmtId="167" fontId="18" fillId="0" borderId="68"/>
    <xf numFmtId="167" fontId="18" fillId="0" borderId="68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8" fillId="0" borderId="68"/>
    <xf numFmtId="171" fontId="22" fillId="0" borderId="68" applyFill="0"/>
    <xf numFmtId="171" fontId="22" fillId="0" borderId="68" applyFill="0"/>
    <xf numFmtId="171" fontId="22" fillId="0" borderId="68" applyFill="0"/>
    <xf numFmtId="171" fontId="22" fillId="0" borderId="68" applyFill="0"/>
    <xf numFmtId="171" fontId="18" fillId="0" borderId="68" applyFill="0"/>
    <xf numFmtId="171" fontId="18" fillId="0" borderId="68" applyFill="0"/>
    <xf numFmtId="171" fontId="18" fillId="0" borderId="68" applyFill="0"/>
    <xf numFmtId="171" fontId="18" fillId="0" borderId="68" applyFill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8" fillId="0" borderId="68"/>
    <xf numFmtId="167" fontId="18" fillId="0" borderId="68"/>
    <xf numFmtId="167" fontId="18" fillId="0" borderId="68"/>
    <xf numFmtId="167" fontId="18" fillId="0" borderId="68"/>
    <xf numFmtId="167" fontId="18" fillId="0" borderId="68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0" applyNumberFormat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0" applyNumberFormat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0" applyNumberFormat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8" fillId="0" borderId="68"/>
    <xf numFmtId="167" fontId="18" fillId="0" borderId="68"/>
    <xf numFmtId="167" fontId="18" fillId="0" borderId="68"/>
    <xf numFmtId="167" fontId="18" fillId="0" borderId="68"/>
    <xf numFmtId="167" fontId="18" fillId="0" borderId="68"/>
    <xf numFmtId="167" fontId="18" fillId="0" borderId="68"/>
    <xf numFmtId="171" fontId="155" fillId="0" borderId="69">
      <alignment vertical="center"/>
    </xf>
    <xf numFmtId="167" fontId="18" fillId="0" borderId="68"/>
    <xf numFmtId="167" fontId="18" fillId="0" borderId="68"/>
    <xf numFmtId="167" fontId="18" fillId="0" borderId="68"/>
    <xf numFmtId="171" fontId="155" fillId="0" borderId="69">
      <alignment vertical="center"/>
    </xf>
    <xf numFmtId="167" fontId="18" fillId="0" borderId="68"/>
    <xf numFmtId="167" fontId="18" fillId="0" borderId="68"/>
    <xf numFmtId="171" fontId="155" fillId="0" borderId="69">
      <alignment vertical="center"/>
    </xf>
    <xf numFmtId="171" fontId="155" fillId="0" borderId="69">
      <alignment vertical="center"/>
    </xf>
    <xf numFmtId="167" fontId="18" fillId="0" borderId="68"/>
    <xf numFmtId="167" fontId="18" fillId="0" borderId="68"/>
    <xf numFmtId="171" fontId="155" fillId="0" borderId="69">
      <alignment vertical="center"/>
    </xf>
    <xf numFmtId="171" fontId="155" fillId="0" borderId="69">
      <alignment vertical="center"/>
    </xf>
    <xf numFmtId="167" fontId="18" fillId="0" borderId="68"/>
    <xf numFmtId="167" fontId="18" fillId="0" borderId="68"/>
    <xf numFmtId="171" fontId="22" fillId="0" borderId="68" applyFill="0"/>
    <xf numFmtId="171" fontId="22" fillId="0" borderId="68" applyFill="0"/>
    <xf numFmtId="171" fontId="18" fillId="0" borderId="68" applyFill="0"/>
    <xf numFmtId="171" fontId="18" fillId="0" borderId="68" applyFill="0"/>
    <xf numFmtId="171" fontId="155" fillId="0" borderId="69">
      <alignment vertical="center"/>
    </xf>
    <xf numFmtId="167" fontId="18" fillId="0" borderId="68"/>
    <xf numFmtId="167" fontId="18" fillId="0" borderId="68"/>
    <xf numFmtId="167" fontId="18" fillId="0" borderId="68"/>
    <xf numFmtId="167" fontId="18" fillId="0" borderId="68"/>
    <xf numFmtId="171" fontId="155" fillId="0" borderId="69">
      <alignment vertical="center"/>
    </xf>
    <xf numFmtId="167" fontId="18" fillId="0" borderId="68"/>
    <xf numFmtId="167" fontId="18" fillId="0" borderId="68"/>
    <xf numFmtId="167" fontId="18" fillId="0" borderId="68"/>
    <xf numFmtId="167" fontId="18" fillId="0" borderId="68"/>
    <xf numFmtId="167" fontId="18" fillId="0" borderId="68"/>
    <xf numFmtId="167" fontId="18" fillId="0" borderId="68"/>
    <xf numFmtId="167" fontId="18" fillId="0" borderId="68"/>
    <xf numFmtId="171" fontId="155" fillId="0" borderId="69">
      <alignment vertical="center"/>
    </xf>
    <xf numFmtId="171" fontId="155" fillId="0" borderId="69">
      <alignment vertical="center"/>
    </xf>
    <xf numFmtId="167" fontId="18" fillId="0" borderId="68"/>
    <xf numFmtId="167" fontId="18" fillId="0" borderId="68"/>
    <xf numFmtId="171" fontId="155" fillId="0" borderId="69">
      <alignment vertical="center"/>
    </xf>
    <xf numFmtId="167" fontId="18" fillId="0" borderId="68"/>
    <xf numFmtId="171" fontId="22" fillId="0" borderId="68" applyFill="0"/>
    <xf numFmtId="171" fontId="22" fillId="0" borderId="68" applyFill="0"/>
    <xf numFmtId="171" fontId="18" fillId="0" borderId="68" applyFill="0"/>
    <xf numFmtId="171" fontId="18" fillId="0" borderId="68" applyFill="0"/>
    <xf numFmtId="171" fontId="155" fillId="0" borderId="69">
      <alignment vertical="center"/>
    </xf>
    <xf numFmtId="167" fontId="18" fillId="0" borderId="68"/>
    <xf numFmtId="171" fontId="155" fillId="0" borderId="69">
      <alignment vertical="center"/>
    </xf>
    <xf numFmtId="167" fontId="18" fillId="0" borderId="68"/>
    <xf numFmtId="167" fontId="18" fillId="0" borderId="68"/>
    <xf numFmtId="167" fontId="18" fillId="0" borderId="68"/>
    <xf numFmtId="167" fontId="18" fillId="0" borderId="68"/>
    <xf numFmtId="171" fontId="22" fillId="0" borderId="68" applyFill="0"/>
    <xf numFmtId="171" fontId="22" fillId="0" borderId="68" applyFill="0"/>
    <xf numFmtId="171" fontId="18" fillId="0" borderId="68" applyFill="0"/>
    <xf numFmtId="171" fontId="18" fillId="0" borderId="68" applyFill="0"/>
    <xf numFmtId="171" fontId="155" fillId="0" borderId="69">
      <alignment vertical="center"/>
    </xf>
    <xf numFmtId="167" fontId="18" fillId="0" borderId="68"/>
    <xf numFmtId="167" fontId="18" fillId="0" borderId="68"/>
    <xf numFmtId="167" fontId="18" fillId="0" borderId="68"/>
    <xf numFmtId="167" fontId="18" fillId="0" borderId="68"/>
    <xf numFmtId="167" fontId="18" fillId="0" borderId="68"/>
    <xf numFmtId="167" fontId="18" fillId="0" borderId="68"/>
    <xf numFmtId="167" fontId="18" fillId="0" borderId="68"/>
    <xf numFmtId="171" fontId="155" fillId="0" borderId="69">
      <alignment vertical="center"/>
    </xf>
    <xf numFmtId="167" fontId="18" fillId="0" borderId="68"/>
    <xf numFmtId="167" fontId="18" fillId="0" borderId="68"/>
    <xf numFmtId="171" fontId="155" fillId="0" borderId="69">
      <alignment vertical="center"/>
    </xf>
    <xf numFmtId="167" fontId="18" fillId="0" borderId="68"/>
    <xf numFmtId="167" fontId="18" fillId="0" borderId="68"/>
    <xf numFmtId="171" fontId="155" fillId="0" borderId="69">
      <alignment vertical="center"/>
    </xf>
    <xf numFmtId="171" fontId="155" fillId="0" borderId="69">
      <alignment vertical="center"/>
    </xf>
    <xf numFmtId="171" fontId="155" fillId="0" borderId="69">
      <alignment vertical="center"/>
    </xf>
  </cellStyleXfs>
  <cellXfs count="145">
    <xf numFmtId="0" fontId="0" fillId="0" borderId="0" xfId="0"/>
    <xf numFmtId="0" fontId="163" fillId="0" borderId="0" xfId="8749" applyFont="1" applyFill="1" applyBorder="1"/>
    <xf numFmtId="0" fontId="163" fillId="0" borderId="0" xfId="8749" applyFont="1" applyFill="1" applyBorder="1" applyAlignment="1">
      <alignment horizontal="center"/>
    </xf>
    <xf numFmtId="0" fontId="163" fillId="0" borderId="0" xfId="8749" applyNumberFormat="1" applyFont="1" applyFill="1" applyBorder="1" applyAlignment="1">
      <alignment horizontal="center"/>
    </xf>
    <xf numFmtId="243" fontId="163" fillId="0" borderId="0" xfId="8749" applyNumberFormat="1" applyFont="1" applyFill="1" applyBorder="1" applyAlignment="1">
      <alignment horizontal="right"/>
    </xf>
    <xf numFmtId="305" fontId="163" fillId="0" borderId="0" xfId="8749" applyNumberFormat="1" applyFont="1" applyFill="1" applyBorder="1"/>
    <xf numFmtId="0" fontId="165" fillId="0" borderId="0" xfId="0" applyFont="1" applyFill="1" applyBorder="1" applyAlignment="1">
      <alignment horizontal="right" vertical="top" wrapText="1"/>
    </xf>
    <xf numFmtId="0" fontId="165" fillId="0" borderId="0" xfId="42" applyFont="1" applyFill="1" applyBorder="1" applyAlignment="1">
      <alignment horizontal="right"/>
    </xf>
    <xf numFmtId="1" fontId="165" fillId="0" borderId="0" xfId="42" applyNumberFormat="1" applyFont="1" applyFill="1" applyBorder="1" applyAlignment="1">
      <alignment horizontal="right"/>
    </xf>
    <xf numFmtId="0" fontId="165" fillId="0" borderId="0" xfId="42" applyFont="1" applyFill="1" applyBorder="1" applyAlignment="1">
      <alignment horizontal="left"/>
    </xf>
    <xf numFmtId="170" fontId="165" fillId="0" borderId="0" xfId="0" applyNumberFormat="1" applyFont="1" applyFill="1" applyBorder="1" applyAlignment="1">
      <alignment horizontal="right"/>
    </xf>
    <xf numFmtId="0" fontId="165" fillId="0" borderId="0" xfId="0" applyFont="1" applyFill="1" applyBorder="1"/>
    <xf numFmtId="0" fontId="165" fillId="0" borderId="0" xfId="0" applyFont="1" applyFill="1" applyBorder="1" applyAlignment="1">
      <alignment horizontal="left" vertical="center" wrapText="1"/>
    </xf>
    <xf numFmtId="1" fontId="165" fillId="0" borderId="0" xfId="0" applyNumberFormat="1" applyFont="1" applyFill="1" applyBorder="1" applyAlignment="1">
      <alignment horizontal="right" vertical="center" wrapText="1"/>
    </xf>
    <xf numFmtId="1" fontId="165" fillId="0" borderId="0" xfId="0" applyNumberFormat="1" applyFont="1" applyFill="1" applyBorder="1" applyAlignment="1">
      <alignment horizontal="right" vertical="top" wrapText="1"/>
    </xf>
    <xf numFmtId="0" fontId="165" fillId="0" borderId="0" xfId="0" applyFont="1" applyFill="1" applyBorder="1" applyAlignment="1">
      <alignment vertical="top" wrapText="1"/>
    </xf>
    <xf numFmtId="1" fontId="165" fillId="0" borderId="0" xfId="4444" applyNumberFormat="1" applyFont="1" applyFill="1" applyBorder="1" applyAlignment="1">
      <alignment horizontal="right"/>
    </xf>
    <xf numFmtId="3" fontId="165" fillId="0" borderId="0" xfId="0" applyNumberFormat="1" applyFont="1" applyFill="1" applyBorder="1" applyAlignment="1">
      <alignment horizontal="center" vertical="center" wrapText="1"/>
    </xf>
    <xf numFmtId="0" fontId="165" fillId="0" borderId="0" xfId="42" applyFont="1" applyFill="1"/>
    <xf numFmtId="1" fontId="165" fillId="0" borderId="0" xfId="42" applyNumberFormat="1" applyFont="1" applyFill="1"/>
    <xf numFmtId="1" fontId="165" fillId="0" borderId="0" xfId="2" applyNumberFormat="1" applyFont="1" applyFill="1" applyBorder="1" applyAlignment="1">
      <alignment horizontal="right" shrinkToFit="1"/>
    </xf>
    <xf numFmtId="1" fontId="165" fillId="0" borderId="0" xfId="2" applyNumberFormat="1" applyFont="1" applyFill="1" applyBorder="1" applyAlignment="1">
      <alignment horizontal="right"/>
    </xf>
    <xf numFmtId="2" fontId="163" fillId="0" borderId="0" xfId="4668" applyNumberFormat="1" applyFont="1" applyFill="1"/>
    <xf numFmtId="2" fontId="163" fillId="0" borderId="0" xfId="4668" applyNumberFormat="1" applyFont="1" applyFill="1" applyBorder="1"/>
    <xf numFmtId="305" fontId="163" fillId="0" borderId="0" xfId="4668" applyNumberFormat="1" applyFont="1" applyFill="1" applyAlignment="1">
      <alignment horizontal="right"/>
    </xf>
    <xf numFmtId="0" fontId="165" fillId="0" borderId="0" xfId="0" applyFont="1" applyFill="1" applyBorder="1" applyAlignment="1">
      <alignment vertical="top"/>
    </xf>
    <xf numFmtId="0" fontId="166" fillId="0" borderId="0" xfId="0" applyFont="1" applyFill="1" applyBorder="1" applyAlignment="1"/>
    <xf numFmtId="3" fontId="165" fillId="0" borderId="0" xfId="0" applyNumberFormat="1" applyFont="1" applyFill="1" applyBorder="1" applyAlignment="1">
      <alignment horizontal="left" vertical="top"/>
    </xf>
    <xf numFmtId="0" fontId="165" fillId="0" borderId="0" xfId="0" applyFont="1" applyFill="1" applyBorder="1" applyAlignment="1">
      <alignment horizontal="left"/>
    </xf>
    <xf numFmtId="0" fontId="165" fillId="0" borderId="0" xfId="0" applyFont="1" applyFill="1" applyBorder="1" applyAlignment="1">
      <alignment horizontal="right"/>
    </xf>
    <xf numFmtId="0" fontId="166" fillId="0" borderId="0" xfId="0" applyFont="1" applyFill="1" applyBorder="1" applyAlignment="1">
      <alignment horizontal="right"/>
    </xf>
    <xf numFmtId="1" fontId="165" fillId="0" borderId="0" xfId="0" applyNumberFormat="1" applyFont="1" applyFill="1" applyBorder="1" applyAlignment="1">
      <alignment horizontal="right"/>
    </xf>
    <xf numFmtId="0" fontId="166" fillId="0" borderId="0" xfId="0" applyFont="1" applyFill="1" applyBorder="1" applyAlignment="1">
      <alignment horizontal="left"/>
    </xf>
    <xf numFmtId="0" fontId="165" fillId="0" borderId="0" xfId="0" applyFont="1" applyFill="1" applyBorder="1" applyAlignment="1"/>
    <xf numFmtId="1" fontId="165" fillId="0" borderId="0" xfId="0" applyNumberFormat="1" applyFont="1" applyFill="1" applyBorder="1" applyAlignment="1">
      <alignment horizontal="right" vertical="center"/>
    </xf>
    <xf numFmtId="3" fontId="165" fillId="0" borderId="0" xfId="0" applyNumberFormat="1" applyFont="1" applyFill="1" applyBorder="1" applyAlignment="1">
      <alignment horizontal="center" vertical="top"/>
    </xf>
    <xf numFmtId="1" fontId="166" fillId="0" borderId="0" xfId="0" applyNumberFormat="1" applyFont="1" applyFill="1" applyBorder="1" applyAlignment="1">
      <alignment horizontal="right"/>
    </xf>
    <xf numFmtId="1" fontId="166" fillId="0" borderId="0" xfId="0" applyNumberFormat="1" applyFont="1" applyFill="1" applyBorder="1" applyAlignment="1">
      <alignment horizontal="right" vertical="center"/>
    </xf>
    <xf numFmtId="1" fontId="165" fillId="0" borderId="0" xfId="0" applyNumberFormat="1" applyFont="1" applyFill="1" applyBorder="1" applyAlignment="1"/>
    <xf numFmtId="1" fontId="165" fillId="0" borderId="0" xfId="0" applyNumberFormat="1" applyFont="1" applyFill="1" applyBorder="1" applyAlignment="1">
      <alignment vertical="top"/>
    </xf>
    <xf numFmtId="1" fontId="165" fillId="0" borderId="0" xfId="0" applyNumberFormat="1" applyFont="1" applyFill="1" applyBorder="1" applyAlignment="1">
      <alignment vertical="center"/>
    </xf>
    <xf numFmtId="1" fontId="165" fillId="0" borderId="0" xfId="2" applyNumberFormat="1" applyFont="1" applyFill="1" applyBorder="1" applyAlignment="1"/>
    <xf numFmtId="1" fontId="165" fillId="0" borderId="0" xfId="2" applyNumberFormat="1" applyFont="1" applyFill="1" applyBorder="1" applyAlignment="1">
      <alignment vertical="center"/>
    </xf>
    <xf numFmtId="1" fontId="165" fillId="0" borderId="0" xfId="4441" applyNumberFormat="1" applyFont="1" applyFill="1" applyBorder="1" applyAlignment="1">
      <alignment shrinkToFit="1"/>
    </xf>
    <xf numFmtId="305" fontId="165" fillId="0" borderId="0" xfId="0" applyNumberFormat="1" applyFont="1" applyFill="1" applyBorder="1" applyAlignment="1">
      <alignment horizontal="right"/>
    </xf>
    <xf numFmtId="1" fontId="165" fillId="0" borderId="70" xfId="2" applyNumberFormat="1" applyFont="1" applyFill="1" applyBorder="1" applyAlignment="1"/>
    <xf numFmtId="1" fontId="165" fillId="0" borderId="70" xfId="0" applyNumberFormat="1" applyFont="1" applyFill="1" applyBorder="1" applyAlignment="1">
      <alignment horizontal="right" vertical="top" wrapText="1"/>
    </xf>
    <xf numFmtId="166" fontId="165" fillId="0" borderId="0" xfId="11" applyNumberFormat="1" applyFont="1" applyFill="1" applyBorder="1" applyAlignment="1">
      <alignment horizontal="right" vertical="center"/>
    </xf>
    <xf numFmtId="305" fontId="163" fillId="0" borderId="0" xfId="15297" applyNumberFormat="1" applyFont="1" applyFill="1" applyBorder="1"/>
    <xf numFmtId="3" fontId="165" fillId="0" borderId="0" xfId="0" applyNumberFormat="1" applyFont="1" applyFill="1" applyBorder="1" applyAlignment="1">
      <alignment vertical="top"/>
    </xf>
    <xf numFmtId="171" fontId="165" fillId="0" borderId="0" xfId="15" applyNumberFormat="1" applyFont="1" applyFill="1" applyBorder="1" applyAlignment="1">
      <alignment vertical="center" wrapText="1"/>
    </xf>
    <xf numFmtId="0" fontId="165" fillId="0" borderId="0" xfId="15" applyFont="1" applyFill="1" applyBorder="1" applyAlignment="1">
      <alignment vertical="top" wrapText="1"/>
    </xf>
    <xf numFmtId="1" fontId="163" fillId="0" borderId="0" xfId="4668" applyNumberFormat="1" applyFont="1" applyFill="1" applyBorder="1" applyAlignment="1">
      <alignment horizontal="right"/>
    </xf>
    <xf numFmtId="0" fontId="168" fillId="0" borderId="0" xfId="0" applyFont="1" applyFill="1" applyBorder="1" applyAlignment="1">
      <alignment horizontal="left"/>
    </xf>
    <xf numFmtId="0" fontId="169" fillId="0" borderId="0" xfId="8749" applyFont="1" applyFill="1" applyBorder="1"/>
    <xf numFmtId="1" fontId="165" fillId="0" borderId="70" xfId="0" applyNumberFormat="1" applyFont="1" applyFill="1" applyBorder="1" applyAlignment="1">
      <alignment horizontal="right" vertical="center" wrapText="1"/>
    </xf>
    <xf numFmtId="1" fontId="165" fillId="0" borderId="44" xfId="42" applyNumberFormat="1" applyFont="1" applyFill="1" applyBorder="1"/>
    <xf numFmtId="0" fontId="166" fillId="0" borderId="0" xfId="0" applyFont="1" applyFill="1" applyBorder="1" applyAlignment="1">
      <alignment horizontal="left" vertical="center"/>
    </xf>
    <xf numFmtId="0" fontId="166" fillId="0" borderId="0" xfId="0" applyFont="1" applyFill="1" applyBorder="1"/>
    <xf numFmtId="0" fontId="18" fillId="0" borderId="0" xfId="0" applyFont="1"/>
    <xf numFmtId="1" fontId="165" fillId="0" borderId="0" xfId="15" applyNumberFormat="1" applyFont="1" applyFill="1" applyBorder="1" applyAlignment="1">
      <alignment horizontal="right" vertical="center" wrapText="1"/>
    </xf>
    <xf numFmtId="1" fontId="163" fillId="0" borderId="0" xfId="4668" applyNumberFormat="1" applyFont="1" applyFill="1"/>
    <xf numFmtId="1" fontId="163" fillId="0" borderId="0" xfId="4668" applyNumberFormat="1" applyFont="1" applyFill="1" applyAlignment="1">
      <alignment horizontal="right"/>
    </xf>
    <xf numFmtId="1" fontId="165" fillId="0" borderId="0" xfId="1" applyNumberFormat="1" applyFont="1" applyFill="1" applyBorder="1" applyAlignment="1">
      <alignment horizontal="right"/>
    </xf>
    <xf numFmtId="1" fontId="165" fillId="0" borderId="0" xfId="15" applyNumberFormat="1" applyFont="1" applyFill="1" applyBorder="1" applyAlignment="1">
      <alignment horizontal="right" vertical="top" wrapText="1"/>
    </xf>
    <xf numFmtId="1" fontId="165" fillId="0" borderId="0" xfId="0" applyNumberFormat="1" applyFont="1" applyFill="1" applyBorder="1" applyAlignment="1">
      <alignment horizontal="left"/>
    </xf>
    <xf numFmtId="1" fontId="165" fillId="0" borderId="0" xfId="4" applyNumberFormat="1" applyFont="1" applyFill="1" applyBorder="1" applyAlignment="1">
      <alignment horizontal="right"/>
    </xf>
    <xf numFmtId="305" fontId="163" fillId="0" borderId="0" xfId="4" applyNumberFormat="1" applyFont="1" applyFill="1" applyAlignment="1">
      <alignment horizontal="right"/>
    </xf>
    <xf numFmtId="1" fontId="164" fillId="0" borderId="0" xfId="4668" applyNumberFormat="1" applyFont="1" applyFill="1" applyBorder="1"/>
    <xf numFmtId="1" fontId="163" fillId="0" borderId="0" xfId="4668" applyNumberFormat="1" applyFont="1" applyFill="1" applyBorder="1"/>
    <xf numFmtId="1" fontId="163" fillId="0" borderId="0" xfId="4" applyNumberFormat="1" applyFont="1" applyFill="1" applyBorder="1" applyAlignment="1">
      <alignment horizontal="right"/>
    </xf>
    <xf numFmtId="1" fontId="163" fillId="0" borderId="0" xfId="8749" applyNumberFormat="1" applyFont="1" applyFill="1" applyBorder="1" applyAlignment="1">
      <alignment horizontal="center"/>
    </xf>
    <xf numFmtId="1" fontId="163" fillId="0" borderId="0" xfId="8749" applyNumberFormat="1" applyFont="1" applyFill="1" applyBorder="1"/>
    <xf numFmtId="1" fontId="165" fillId="0" borderId="0" xfId="4" applyNumberFormat="1" applyFont="1" applyFill="1" applyBorder="1"/>
    <xf numFmtId="1" fontId="165" fillId="0" borderId="0" xfId="4262" applyNumberFormat="1" applyFont="1" applyFill="1" applyBorder="1"/>
    <xf numFmtId="1" fontId="165" fillId="0" borderId="0" xfId="10" applyNumberFormat="1" applyFont="1" applyFill="1" applyBorder="1" applyAlignment="1">
      <alignment horizontal="right"/>
    </xf>
    <xf numFmtId="1" fontId="163" fillId="0" borderId="0" xfId="8749" applyNumberFormat="1" applyFont="1" applyFill="1" applyBorder="1" applyAlignment="1">
      <alignment horizontal="right"/>
    </xf>
    <xf numFmtId="1" fontId="169" fillId="0" borderId="0" xfId="8749" applyNumberFormat="1" applyFont="1" applyFill="1" applyBorder="1" applyAlignment="1">
      <alignment horizontal="center"/>
    </xf>
    <xf numFmtId="170" fontId="165" fillId="0" borderId="0" xfId="4" applyNumberFormat="1" applyFont="1" applyFill="1" applyBorder="1" applyAlignment="1">
      <alignment horizontal="right"/>
    </xf>
    <xf numFmtId="1" fontId="165" fillId="0" borderId="0" xfId="4" applyNumberFormat="1" applyFont="1" applyFill="1" applyBorder="1" applyAlignment="1">
      <alignment horizontal="right" vertical="center" wrapText="1"/>
    </xf>
    <xf numFmtId="170" fontId="165" fillId="0" borderId="0" xfId="4" applyNumberFormat="1" applyFont="1" applyFill="1" applyBorder="1" applyAlignment="1">
      <alignment horizontal="right" vertical="top" wrapText="1"/>
    </xf>
    <xf numFmtId="170" fontId="165" fillId="0" borderId="0" xfId="1" applyNumberFormat="1" applyFont="1" applyFill="1" applyBorder="1" applyAlignment="1">
      <alignment horizontal="right"/>
    </xf>
    <xf numFmtId="170" fontId="163" fillId="0" borderId="0" xfId="4" applyNumberFormat="1" applyFont="1" applyFill="1" applyBorder="1" applyAlignment="1">
      <alignment horizontal="right"/>
    </xf>
    <xf numFmtId="165" fontId="165" fillId="0" borderId="0" xfId="1" applyFont="1" applyFill="1" applyBorder="1" applyAlignment="1">
      <alignment horizontal="right"/>
    </xf>
    <xf numFmtId="165" fontId="165" fillId="0" borderId="0" xfId="1" applyFont="1" applyFill="1" applyBorder="1" applyAlignment="1">
      <alignment vertical="top"/>
    </xf>
    <xf numFmtId="165" fontId="165" fillId="0" borderId="0" xfId="1" applyFont="1" applyFill="1" applyBorder="1" applyAlignment="1">
      <alignment horizontal="right" shrinkToFit="1"/>
    </xf>
    <xf numFmtId="165" fontId="165" fillId="0" borderId="0" xfId="1" applyFont="1" applyFill="1" applyBorder="1" applyAlignment="1"/>
    <xf numFmtId="243" fontId="165" fillId="0" borderId="0" xfId="4" applyNumberFormat="1" applyFont="1" applyFill="1" applyBorder="1" applyAlignment="1">
      <alignment horizontal="right" vertical="center" wrapText="1"/>
    </xf>
    <xf numFmtId="243" fontId="165" fillId="0" borderId="0" xfId="0" applyNumberFormat="1" applyFont="1" applyFill="1" applyBorder="1" applyAlignment="1">
      <alignment horizontal="right"/>
    </xf>
    <xf numFmtId="1" fontId="165" fillId="0" borderId="70" xfId="2" applyNumberFormat="1" applyFont="1" applyFill="1" applyBorder="1" applyAlignment="1">
      <alignment vertical="center"/>
    </xf>
    <xf numFmtId="2" fontId="163" fillId="0" borderId="0" xfId="4668" applyNumberFormat="1" applyFont="1" applyFill="1" applyAlignment="1"/>
    <xf numFmtId="0" fontId="165" fillId="0" borderId="0" xfId="15" applyFont="1" applyFill="1" applyBorder="1" applyAlignment="1">
      <alignment vertical="center" wrapText="1"/>
    </xf>
    <xf numFmtId="0" fontId="166" fillId="0" borderId="0" xfId="0" applyFont="1" applyFill="1"/>
    <xf numFmtId="1" fontId="165" fillId="0" borderId="0" xfId="0" applyNumberFormat="1" applyFont="1" applyFill="1"/>
    <xf numFmtId="1" fontId="167" fillId="0" borderId="0" xfId="0" applyNumberFormat="1" applyFont="1" applyFill="1" applyBorder="1" applyAlignment="1">
      <alignment vertical="center" wrapText="1"/>
    </xf>
    <xf numFmtId="2" fontId="164" fillId="0" borderId="0" xfId="4668" applyNumberFormat="1" applyFont="1" applyFill="1" applyBorder="1"/>
    <xf numFmtId="1" fontId="164" fillId="0" borderId="0" xfId="4668" applyNumberFormat="1" applyFont="1" applyFill="1" applyBorder="1" applyAlignment="1">
      <alignment horizontal="right"/>
    </xf>
    <xf numFmtId="1" fontId="166" fillId="0" borderId="0" xfId="0" applyNumberFormat="1" applyFont="1" applyFill="1"/>
    <xf numFmtId="0" fontId="164" fillId="0" borderId="0" xfId="8749" applyFont="1" applyFill="1" applyBorder="1"/>
    <xf numFmtId="1" fontId="164" fillId="0" borderId="0" xfId="8749" applyNumberFormat="1" applyFont="1" applyFill="1" applyBorder="1" applyAlignment="1">
      <alignment horizontal="center"/>
    </xf>
    <xf numFmtId="1" fontId="164" fillId="0" borderId="0" xfId="8749" applyNumberFormat="1" applyFont="1" applyFill="1" applyBorder="1"/>
    <xf numFmtId="2" fontId="164" fillId="0" borderId="0" xfId="4668" applyNumberFormat="1" applyFont="1" applyFill="1" applyBorder="1" applyAlignment="1">
      <alignment horizontal="right"/>
    </xf>
    <xf numFmtId="0" fontId="165" fillId="0" borderId="0" xfId="0" applyFont="1" applyFill="1"/>
    <xf numFmtId="0" fontId="165" fillId="0" borderId="0" xfId="0" applyFont="1" applyFill="1" applyAlignment="1">
      <alignment horizontal="right"/>
    </xf>
    <xf numFmtId="170" fontId="165" fillId="0" borderId="73" xfId="0" applyNumberFormat="1" applyFont="1" applyFill="1" applyBorder="1" applyAlignment="1">
      <alignment horizontal="right" vertical="center" wrapText="1"/>
    </xf>
    <xf numFmtId="350" fontId="165" fillId="0" borderId="0" xfId="0" applyNumberFormat="1" applyFont="1" applyFill="1" applyBorder="1" applyAlignment="1">
      <alignment horizontal="right"/>
    </xf>
    <xf numFmtId="0" fontId="163" fillId="0" borderId="0" xfId="15297" applyFont="1" applyFill="1" applyBorder="1"/>
    <xf numFmtId="0" fontId="164" fillId="0" borderId="0" xfId="15297" applyFont="1" applyFill="1" applyBorder="1"/>
    <xf numFmtId="1" fontId="163" fillId="0" borderId="0" xfId="15297" applyNumberFormat="1" applyFont="1" applyFill="1" applyBorder="1" applyAlignment="1">
      <alignment horizontal="center"/>
    </xf>
    <xf numFmtId="1" fontId="163" fillId="0" borderId="0" xfId="15297" applyNumberFormat="1" applyFont="1" applyFill="1" applyBorder="1"/>
    <xf numFmtId="1" fontId="163" fillId="0" borderId="0" xfId="15363" applyNumberFormat="1" applyFont="1" applyFill="1" applyBorder="1" applyAlignment="1">
      <alignment horizontal="right"/>
    </xf>
    <xf numFmtId="2" fontId="163" fillId="0" borderId="0" xfId="15363" applyNumberFormat="1" applyFont="1" applyFill="1" applyBorder="1"/>
    <xf numFmtId="1" fontId="165" fillId="0" borderId="0" xfId="0" applyNumberFormat="1" applyFont="1" applyFill="1" applyBorder="1" applyAlignment="1">
      <alignment horizontal="right" wrapText="1"/>
    </xf>
    <xf numFmtId="3" fontId="166" fillId="0" borderId="0" xfId="0" applyNumberFormat="1" applyFont="1" applyFill="1" applyBorder="1" applyAlignment="1">
      <alignment horizontal="center" vertical="top"/>
    </xf>
    <xf numFmtId="2" fontId="164" fillId="0" borderId="0" xfId="15363" applyNumberFormat="1" applyFont="1" applyFill="1" applyBorder="1"/>
    <xf numFmtId="1" fontId="165" fillId="0" borderId="70" xfId="15" applyNumberFormat="1" applyFont="1" applyFill="1" applyBorder="1" applyAlignment="1">
      <alignment horizontal="right" vertical="center" wrapText="1"/>
    </xf>
    <xf numFmtId="1" fontId="165" fillId="0" borderId="70" xfId="0" applyNumberFormat="1" applyFont="1" applyFill="1" applyBorder="1" applyAlignment="1">
      <alignment horizontal="right"/>
    </xf>
    <xf numFmtId="1" fontId="166" fillId="0" borderId="0" xfId="0" applyNumberFormat="1" applyFont="1" applyFill="1" applyBorder="1" applyAlignment="1">
      <alignment vertical="top"/>
    </xf>
    <xf numFmtId="1" fontId="165" fillId="0" borderId="42" xfId="1" applyNumberFormat="1" applyFont="1" applyFill="1" applyBorder="1" applyAlignment="1">
      <alignment vertical="center"/>
    </xf>
    <xf numFmtId="170" fontId="165" fillId="0" borderId="0" xfId="4" applyNumberFormat="1" applyFont="1" applyFill="1" applyBorder="1" applyAlignment="1">
      <alignment horizontal="right" vertical="center" wrapText="1"/>
    </xf>
    <xf numFmtId="170" fontId="165" fillId="0" borderId="0" xfId="0" applyNumberFormat="1" applyFont="1" applyFill="1" applyBorder="1" applyAlignment="1">
      <alignment horizontal="right" vertical="center" wrapText="1"/>
    </xf>
    <xf numFmtId="243" fontId="165" fillId="0" borderId="70" xfId="0" applyNumberFormat="1" applyFont="1" applyFill="1" applyBorder="1" applyAlignment="1">
      <alignment horizontal="right" vertical="top" wrapText="1"/>
    </xf>
    <xf numFmtId="9" fontId="165" fillId="0" borderId="0" xfId="4" applyFont="1" applyFill="1" applyBorder="1" applyAlignment="1">
      <alignment horizontal="right"/>
    </xf>
    <xf numFmtId="170" fontId="165" fillId="0" borderId="70" xfId="0" applyNumberFormat="1" applyFont="1" applyFill="1" applyBorder="1" applyAlignment="1">
      <alignment horizontal="right"/>
    </xf>
    <xf numFmtId="170" fontId="163" fillId="0" borderId="0" xfId="4668" applyNumberFormat="1" applyFont="1" applyFill="1" applyBorder="1" applyAlignment="1">
      <alignment horizontal="right"/>
    </xf>
    <xf numFmtId="1" fontId="163" fillId="0" borderId="70" xfId="4668" applyNumberFormat="1" applyFont="1" applyFill="1" applyBorder="1" applyAlignment="1">
      <alignment horizontal="right"/>
    </xf>
    <xf numFmtId="243" fontId="163" fillId="0" borderId="70" xfId="4668" applyNumberFormat="1" applyFont="1" applyFill="1" applyBorder="1" applyAlignment="1">
      <alignment horizontal="right"/>
    </xf>
    <xf numFmtId="243" fontId="163" fillId="0" borderId="0" xfId="4668" applyNumberFormat="1" applyFont="1" applyFill="1" applyBorder="1" applyAlignment="1">
      <alignment horizontal="right"/>
    </xf>
    <xf numFmtId="1" fontId="163" fillId="0" borderId="70" xfId="15363" applyNumberFormat="1" applyFont="1" applyFill="1" applyBorder="1" applyAlignment="1">
      <alignment horizontal="right"/>
    </xf>
    <xf numFmtId="243" fontId="163" fillId="0" borderId="70" xfId="15363" applyNumberFormat="1" applyFont="1" applyFill="1" applyBorder="1" applyAlignment="1">
      <alignment horizontal="right"/>
    </xf>
    <xf numFmtId="184" fontId="165" fillId="0" borderId="70" xfId="4" applyNumberFormat="1" applyFont="1" applyFill="1" applyBorder="1"/>
    <xf numFmtId="184" fontId="163" fillId="0" borderId="0" xfId="4" applyNumberFormat="1" applyFont="1" applyFill="1" applyBorder="1" applyAlignment="1">
      <alignment horizontal="right"/>
    </xf>
    <xf numFmtId="170" fontId="165" fillId="0" borderId="0" xfId="0" applyNumberFormat="1" applyFont="1" applyFill="1"/>
    <xf numFmtId="243" fontId="165" fillId="0" borderId="0" xfId="0" applyNumberFormat="1" applyFont="1" applyFill="1"/>
    <xf numFmtId="0" fontId="165" fillId="0" borderId="0" xfId="0" applyFont="1" applyFill="1" applyAlignment="1">
      <alignment horizontal="center"/>
    </xf>
    <xf numFmtId="0" fontId="173" fillId="0" borderId="0" xfId="0" applyFont="1" applyFill="1" applyAlignment="1">
      <alignment horizontal="center"/>
    </xf>
    <xf numFmtId="243" fontId="163" fillId="0" borderId="0" xfId="15363" applyNumberFormat="1" applyFont="1" applyFill="1" applyBorder="1"/>
    <xf numFmtId="243" fontId="163" fillId="0" borderId="0" xfId="15363" applyNumberFormat="1" applyFont="1" applyFill="1" applyBorder="1" applyAlignment="1">
      <alignment horizontal="right"/>
    </xf>
    <xf numFmtId="2" fontId="165" fillId="0" borderId="0" xfId="0" applyNumberFormat="1" applyFont="1" applyFill="1" applyBorder="1"/>
    <xf numFmtId="1" fontId="173" fillId="0" borderId="0" xfId="0" applyNumberFormat="1" applyFont="1" applyFill="1" applyBorder="1" applyAlignment="1">
      <alignment horizontal="left"/>
    </xf>
    <xf numFmtId="2" fontId="164" fillId="0" borderId="0" xfId="4668" applyNumberFormat="1" applyFont="1" applyFill="1" applyBorder="1" applyAlignment="1">
      <alignment horizontal="right" wrapText="1"/>
    </xf>
    <xf numFmtId="0" fontId="18" fillId="0" borderId="0" xfId="0" quotePrefix="1" applyFont="1"/>
    <xf numFmtId="1" fontId="175" fillId="0" borderId="0" xfId="4668" applyNumberFormat="1" applyFont="1" applyFill="1" applyBorder="1" applyAlignment="1">
      <alignment horizontal="right"/>
    </xf>
    <xf numFmtId="1" fontId="165" fillId="0" borderId="0" xfId="0" applyNumberFormat="1" applyFont="1" applyFill="1" applyBorder="1" applyAlignment="1">
      <alignment horizontal="center"/>
    </xf>
    <xf numFmtId="1" fontId="165" fillId="0" borderId="0" xfId="0" applyNumberFormat="1" applyFont="1" applyFill="1" applyBorder="1" applyAlignment="1">
      <alignment horizontal="center"/>
    </xf>
  </cellXfs>
  <cellStyles count="16628">
    <cellStyle name=" 1" xfId="44" xr:uid="{00000000-0005-0000-0000-000000000000}"/>
    <cellStyle name=" 1 10" xfId="45" xr:uid="{00000000-0005-0000-0000-000001000000}"/>
    <cellStyle name=" 1 10 2" xfId="46" xr:uid="{00000000-0005-0000-0000-000002000000}"/>
    <cellStyle name=" 1 10 3" xfId="47" xr:uid="{00000000-0005-0000-0000-000003000000}"/>
    <cellStyle name=" 1 10 4" xfId="48" xr:uid="{00000000-0005-0000-0000-000004000000}"/>
    <cellStyle name=" 1 10 5" xfId="49" xr:uid="{00000000-0005-0000-0000-000005000000}"/>
    <cellStyle name=" 1 10 6" xfId="50" xr:uid="{00000000-0005-0000-0000-000006000000}"/>
    <cellStyle name=" 1 10 7" xfId="51" xr:uid="{00000000-0005-0000-0000-000007000000}"/>
    <cellStyle name=" 1 10 8" xfId="52" xr:uid="{00000000-0005-0000-0000-000008000000}"/>
    <cellStyle name=" 1 11" xfId="53" xr:uid="{00000000-0005-0000-0000-000009000000}"/>
    <cellStyle name=" 1 11 2" xfId="54" xr:uid="{00000000-0005-0000-0000-00000A000000}"/>
    <cellStyle name=" 1 11 3" xfId="55" xr:uid="{00000000-0005-0000-0000-00000B000000}"/>
    <cellStyle name=" 1 11 4" xfId="56" xr:uid="{00000000-0005-0000-0000-00000C000000}"/>
    <cellStyle name=" 1 11 5" xfId="57" xr:uid="{00000000-0005-0000-0000-00000D000000}"/>
    <cellStyle name=" 1 11 6" xfId="58" xr:uid="{00000000-0005-0000-0000-00000E000000}"/>
    <cellStyle name=" 1 11 7" xfId="59" xr:uid="{00000000-0005-0000-0000-00000F000000}"/>
    <cellStyle name=" 1 11 8" xfId="60" xr:uid="{00000000-0005-0000-0000-000010000000}"/>
    <cellStyle name=" 1 12" xfId="61" xr:uid="{00000000-0005-0000-0000-000011000000}"/>
    <cellStyle name=" 1 12 2" xfId="62" xr:uid="{00000000-0005-0000-0000-000012000000}"/>
    <cellStyle name=" 1 12 3" xfId="63" xr:uid="{00000000-0005-0000-0000-000013000000}"/>
    <cellStyle name=" 1 12 4" xfId="64" xr:uid="{00000000-0005-0000-0000-000014000000}"/>
    <cellStyle name=" 1 12 5" xfId="65" xr:uid="{00000000-0005-0000-0000-000015000000}"/>
    <cellStyle name=" 1 12 6" xfId="66" xr:uid="{00000000-0005-0000-0000-000016000000}"/>
    <cellStyle name=" 1 12 7" xfId="67" xr:uid="{00000000-0005-0000-0000-000017000000}"/>
    <cellStyle name=" 1 12 8" xfId="68" xr:uid="{00000000-0005-0000-0000-000018000000}"/>
    <cellStyle name=" 1 13" xfId="69" xr:uid="{00000000-0005-0000-0000-000019000000}"/>
    <cellStyle name=" 1 13 2" xfId="70" xr:uid="{00000000-0005-0000-0000-00001A000000}"/>
    <cellStyle name=" 1 13 3" xfId="71" xr:uid="{00000000-0005-0000-0000-00001B000000}"/>
    <cellStyle name=" 1 13 4" xfId="72" xr:uid="{00000000-0005-0000-0000-00001C000000}"/>
    <cellStyle name=" 1 13 5" xfId="73" xr:uid="{00000000-0005-0000-0000-00001D000000}"/>
    <cellStyle name=" 1 13 6" xfId="74" xr:uid="{00000000-0005-0000-0000-00001E000000}"/>
    <cellStyle name=" 1 13 7" xfId="75" xr:uid="{00000000-0005-0000-0000-00001F000000}"/>
    <cellStyle name=" 1 13 8" xfId="76" xr:uid="{00000000-0005-0000-0000-000020000000}"/>
    <cellStyle name=" 1 14" xfId="77" xr:uid="{00000000-0005-0000-0000-000021000000}"/>
    <cellStyle name=" 1 14 2" xfId="78" xr:uid="{00000000-0005-0000-0000-000022000000}"/>
    <cellStyle name=" 1 14 3" xfId="79" xr:uid="{00000000-0005-0000-0000-000023000000}"/>
    <cellStyle name=" 1 14 4" xfId="80" xr:uid="{00000000-0005-0000-0000-000024000000}"/>
    <cellStyle name=" 1 14 5" xfId="81" xr:uid="{00000000-0005-0000-0000-000025000000}"/>
    <cellStyle name=" 1 14 6" xfId="82" xr:uid="{00000000-0005-0000-0000-000026000000}"/>
    <cellStyle name=" 1 14 7" xfId="83" xr:uid="{00000000-0005-0000-0000-000027000000}"/>
    <cellStyle name=" 1 14 8" xfId="84" xr:uid="{00000000-0005-0000-0000-000028000000}"/>
    <cellStyle name=" 1 15" xfId="85" xr:uid="{00000000-0005-0000-0000-000029000000}"/>
    <cellStyle name=" 1 15 2" xfId="86" xr:uid="{00000000-0005-0000-0000-00002A000000}"/>
    <cellStyle name=" 1 15 3" xfId="87" xr:uid="{00000000-0005-0000-0000-00002B000000}"/>
    <cellStyle name=" 1 15 4" xfId="88" xr:uid="{00000000-0005-0000-0000-00002C000000}"/>
    <cellStyle name=" 1 15 5" xfId="89" xr:uid="{00000000-0005-0000-0000-00002D000000}"/>
    <cellStyle name=" 1 15 6" xfId="90" xr:uid="{00000000-0005-0000-0000-00002E000000}"/>
    <cellStyle name=" 1 15 7" xfId="91" xr:uid="{00000000-0005-0000-0000-00002F000000}"/>
    <cellStyle name=" 1 15 8" xfId="92" xr:uid="{00000000-0005-0000-0000-000030000000}"/>
    <cellStyle name=" 1 16" xfId="93" xr:uid="{00000000-0005-0000-0000-000031000000}"/>
    <cellStyle name=" 1 16 2" xfId="94" xr:uid="{00000000-0005-0000-0000-000032000000}"/>
    <cellStyle name=" 1 16 3" xfId="95" xr:uid="{00000000-0005-0000-0000-000033000000}"/>
    <cellStyle name=" 1 16 4" xfId="96" xr:uid="{00000000-0005-0000-0000-000034000000}"/>
    <cellStyle name=" 1 16 5" xfId="97" xr:uid="{00000000-0005-0000-0000-000035000000}"/>
    <cellStyle name=" 1 16 6" xfId="98" xr:uid="{00000000-0005-0000-0000-000036000000}"/>
    <cellStyle name=" 1 16 7" xfId="99" xr:uid="{00000000-0005-0000-0000-000037000000}"/>
    <cellStyle name=" 1 16 8" xfId="100" xr:uid="{00000000-0005-0000-0000-000038000000}"/>
    <cellStyle name=" 1 17" xfId="101" xr:uid="{00000000-0005-0000-0000-000039000000}"/>
    <cellStyle name=" 1 17 2" xfId="102" xr:uid="{00000000-0005-0000-0000-00003A000000}"/>
    <cellStyle name=" 1 17 3" xfId="103" xr:uid="{00000000-0005-0000-0000-00003B000000}"/>
    <cellStyle name=" 1 17 4" xfId="104" xr:uid="{00000000-0005-0000-0000-00003C000000}"/>
    <cellStyle name=" 1 17 5" xfId="105" xr:uid="{00000000-0005-0000-0000-00003D000000}"/>
    <cellStyle name=" 1 17 6" xfId="106" xr:uid="{00000000-0005-0000-0000-00003E000000}"/>
    <cellStyle name=" 1 17 7" xfId="107" xr:uid="{00000000-0005-0000-0000-00003F000000}"/>
    <cellStyle name=" 1 17 8" xfId="108" xr:uid="{00000000-0005-0000-0000-000040000000}"/>
    <cellStyle name=" 1 18" xfId="109" xr:uid="{00000000-0005-0000-0000-000041000000}"/>
    <cellStyle name=" 1 18 2" xfId="110" xr:uid="{00000000-0005-0000-0000-000042000000}"/>
    <cellStyle name=" 1 18 3" xfId="111" xr:uid="{00000000-0005-0000-0000-000043000000}"/>
    <cellStyle name=" 1 18 4" xfId="112" xr:uid="{00000000-0005-0000-0000-000044000000}"/>
    <cellStyle name=" 1 18 5" xfId="113" xr:uid="{00000000-0005-0000-0000-000045000000}"/>
    <cellStyle name=" 1 18 6" xfId="114" xr:uid="{00000000-0005-0000-0000-000046000000}"/>
    <cellStyle name=" 1 18 7" xfId="115" xr:uid="{00000000-0005-0000-0000-000047000000}"/>
    <cellStyle name=" 1 18 8" xfId="116" xr:uid="{00000000-0005-0000-0000-000048000000}"/>
    <cellStyle name=" 1 19" xfId="117" xr:uid="{00000000-0005-0000-0000-000049000000}"/>
    <cellStyle name=" 1 19 2" xfId="118" xr:uid="{00000000-0005-0000-0000-00004A000000}"/>
    <cellStyle name=" 1 19 3" xfId="119" xr:uid="{00000000-0005-0000-0000-00004B000000}"/>
    <cellStyle name=" 1 19 4" xfId="120" xr:uid="{00000000-0005-0000-0000-00004C000000}"/>
    <cellStyle name=" 1 19 5" xfId="121" xr:uid="{00000000-0005-0000-0000-00004D000000}"/>
    <cellStyle name=" 1 19 6" xfId="122" xr:uid="{00000000-0005-0000-0000-00004E000000}"/>
    <cellStyle name=" 1 19 7" xfId="123" xr:uid="{00000000-0005-0000-0000-00004F000000}"/>
    <cellStyle name=" 1 19 8" xfId="124" xr:uid="{00000000-0005-0000-0000-000050000000}"/>
    <cellStyle name=" 1 2" xfId="125" xr:uid="{00000000-0005-0000-0000-000051000000}"/>
    <cellStyle name=" 1 2 10" xfId="126" xr:uid="{00000000-0005-0000-0000-000052000000}"/>
    <cellStyle name=" 1 2 11" xfId="127" xr:uid="{00000000-0005-0000-0000-000053000000}"/>
    <cellStyle name=" 1 2 12" xfId="128" xr:uid="{00000000-0005-0000-0000-000054000000}"/>
    <cellStyle name=" 1 2 2" xfId="129" xr:uid="{00000000-0005-0000-0000-000055000000}"/>
    <cellStyle name=" 1 2 2 2" xfId="130" xr:uid="{00000000-0005-0000-0000-000056000000}"/>
    <cellStyle name=" 1 2 2 3" xfId="131" xr:uid="{00000000-0005-0000-0000-000057000000}"/>
    <cellStyle name=" 1 2 2 4" xfId="132" xr:uid="{00000000-0005-0000-0000-000058000000}"/>
    <cellStyle name=" 1 2 2 5" xfId="133" xr:uid="{00000000-0005-0000-0000-000059000000}"/>
    <cellStyle name=" 1 2 2 6" xfId="134" xr:uid="{00000000-0005-0000-0000-00005A000000}"/>
    <cellStyle name=" 1 2 3" xfId="135" xr:uid="{00000000-0005-0000-0000-00005B000000}"/>
    <cellStyle name=" 1 2 3 2" xfId="136" xr:uid="{00000000-0005-0000-0000-00005C000000}"/>
    <cellStyle name=" 1 2 3 3" xfId="137" xr:uid="{00000000-0005-0000-0000-00005D000000}"/>
    <cellStyle name=" 1 2 3 4" xfId="138" xr:uid="{00000000-0005-0000-0000-00005E000000}"/>
    <cellStyle name=" 1 2 3 5" xfId="139" xr:uid="{00000000-0005-0000-0000-00005F000000}"/>
    <cellStyle name=" 1 2 3 6" xfId="140" xr:uid="{00000000-0005-0000-0000-000060000000}"/>
    <cellStyle name=" 1 2 4" xfId="141" xr:uid="{00000000-0005-0000-0000-000061000000}"/>
    <cellStyle name=" 1 2 4 2" xfId="142" xr:uid="{00000000-0005-0000-0000-000062000000}"/>
    <cellStyle name=" 1 2 4 3" xfId="143" xr:uid="{00000000-0005-0000-0000-000063000000}"/>
    <cellStyle name=" 1 2 4 4" xfId="144" xr:uid="{00000000-0005-0000-0000-000064000000}"/>
    <cellStyle name=" 1 2 4 5" xfId="145" xr:uid="{00000000-0005-0000-0000-000065000000}"/>
    <cellStyle name=" 1 2 4 6" xfId="146" xr:uid="{00000000-0005-0000-0000-000066000000}"/>
    <cellStyle name=" 1 2 5" xfId="147" xr:uid="{00000000-0005-0000-0000-000067000000}"/>
    <cellStyle name=" 1 2 5 2" xfId="148" xr:uid="{00000000-0005-0000-0000-000068000000}"/>
    <cellStyle name=" 1 2 5 3" xfId="149" xr:uid="{00000000-0005-0000-0000-000069000000}"/>
    <cellStyle name=" 1 2 5 4" xfId="150" xr:uid="{00000000-0005-0000-0000-00006A000000}"/>
    <cellStyle name=" 1 2 5 5" xfId="151" xr:uid="{00000000-0005-0000-0000-00006B000000}"/>
    <cellStyle name=" 1 2 5 6" xfId="152" xr:uid="{00000000-0005-0000-0000-00006C000000}"/>
    <cellStyle name=" 1 2 6" xfId="153" xr:uid="{00000000-0005-0000-0000-00006D000000}"/>
    <cellStyle name=" 1 2 6 2" xfId="154" xr:uid="{00000000-0005-0000-0000-00006E000000}"/>
    <cellStyle name=" 1 2 6 3" xfId="155" xr:uid="{00000000-0005-0000-0000-00006F000000}"/>
    <cellStyle name=" 1 2 6 4" xfId="156" xr:uid="{00000000-0005-0000-0000-000070000000}"/>
    <cellStyle name=" 1 2 6 5" xfId="157" xr:uid="{00000000-0005-0000-0000-000071000000}"/>
    <cellStyle name=" 1 2 7" xfId="158" xr:uid="{00000000-0005-0000-0000-000072000000}"/>
    <cellStyle name=" 1 2 8" xfId="159" xr:uid="{00000000-0005-0000-0000-000073000000}"/>
    <cellStyle name=" 1 2 9" xfId="160" xr:uid="{00000000-0005-0000-0000-000074000000}"/>
    <cellStyle name=" 1 20" xfId="161" xr:uid="{00000000-0005-0000-0000-000075000000}"/>
    <cellStyle name=" 1 20 2" xfId="162" xr:uid="{00000000-0005-0000-0000-000076000000}"/>
    <cellStyle name=" 1 20 3" xfId="163" xr:uid="{00000000-0005-0000-0000-000077000000}"/>
    <cellStyle name=" 1 20 4" xfId="164" xr:uid="{00000000-0005-0000-0000-000078000000}"/>
    <cellStyle name=" 1 20 5" xfId="165" xr:uid="{00000000-0005-0000-0000-000079000000}"/>
    <cellStyle name=" 1 20 6" xfId="166" xr:uid="{00000000-0005-0000-0000-00007A000000}"/>
    <cellStyle name=" 1 20 7" xfId="167" xr:uid="{00000000-0005-0000-0000-00007B000000}"/>
    <cellStyle name=" 1 20 8" xfId="168" xr:uid="{00000000-0005-0000-0000-00007C000000}"/>
    <cellStyle name=" 1 21" xfId="169" xr:uid="{00000000-0005-0000-0000-00007D000000}"/>
    <cellStyle name=" 1 21 2" xfId="170" xr:uid="{00000000-0005-0000-0000-00007E000000}"/>
    <cellStyle name=" 1 21 3" xfId="171" xr:uid="{00000000-0005-0000-0000-00007F000000}"/>
    <cellStyle name=" 1 21 4" xfId="172" xr:uid="{00000000-0005-0000-0000-000080000000}"/>
    <cellStyle name=" 1 21 5" xfId="173" xr:uid="{00000000-0005-0000-0000-000081000000}"/>
    <cellStyle name=" 1 21 6" xfId="174" xr:uid="{00000000-0005-0000-0000-000082000000}"/>
    <cellStyle name=" 1 21 7" xfId="175" xr:uid="{00000000-0005-0000-0000-000083000000}"/>
    <cellStyle name=" 1 21 8" xfId="176" xr:uid="{00000000-0005-0000-0000-000084000000}"/>
    <cellStyle name=" 1 22" xfId="177" xr:uid="{00000000-0005-0000-0000-000085000000}"/>
    <cellStyle name=" 1 22 2" xfId="178" xr:uid="{00000000-0005-0000-0000-000086000000}"/>
    <cellStyle name=" 1 22 3" xfId="179" xr:uid="{00000000-0005-0000-0000-000087000000}"/>
    <cellStyle name=" 1 22 4" xfId="180" xr:uid="{00000000-0005-0000-0000-000088000000}"/>
    <cellStyle name=" 1 22 5" xfId="181" xr:uid="{00000000-0005-0000-0000-000089000000}"/>
    <cellStyle name=" 1 22 6" xfId="182" xr:uid="{00000000-0005-0000-0000-00008A000000}"/>
    <cellStyle name=" 1 22 7" xfId="183" xr:uid="{00000000-0005-0000-0000-00008B000000}"/>
    <cellStyle name=" 1 22 8" xfId="184" xr:uid="{00000000-0005-0000-0000-00008C000000}"/>
    <cellStyle name=" 1 23" xfId="185" xr:uid="{00000000-0005-0000-0000-00008D000000}"/>
    <cellStyle name=" 1 23 2" xfId="186" xr:uid="{00000000-0005-0000-0000-00008E000000}"/>
    <cellStyle name=" 1 23 3" xfId="187" xr:uid="{00000000-0005-0000-0000-00008F000000}"/>
    <cellStyle name=" 1 23 4" xfId="188" xr:uid="{00000000-0005-0000-0000-000090000000}"/>
    <cellStyle name=" 1 23 5" xfId="189" xr:uid="{00000000-0005-0000-0000-000091000000}"/>
    <cellStyle name=" 1 23 6" xfId="190" xr:uid="{00000000-0005-0000-0000-000092000000}"/>
    <cellStyle name=" 1 23 7" xfId="191" xr:uid="{00000000-0005-0000-0000-000093000000}"/>
    <cellStyle name=" 1 23 8" xfId="192" xr:uid="{00000000-0005-0000-0000-000094000000}"/>
    <cellStyle name=" 1 24" xfId="193" xr:uid="{00000000-0005-0000-0000-000095000000}"/>
    <cellStyle name=" 1 24 2" xfId="194" xr:uid="{00000000-0005-0000-0000-000096000000}"/>
    <cellStyle name=" 1 24 3" xfId="195" xr:uid="{00000000-0005-0000-0000-000097000000}"/>
    <cellStyle name=" 1 24 4" xfId="196" xr:uid="{00000000-0005-0000-0000-000098000000}"/>
    <cellStyle name=" 1 24 5" xfId="197" xr:uid="{00000000-0005-0000-0000-000099000000}"/>
    <cellStyle name=" 1 25" xfId="198" xr:uid="{00000000-0005-0000-0000-00009A000000}"/>
    <cellStyle name=" 1 25 2" xfId="199" xr:uid="{00000000-0005-0000-0000-00009B000000}"/>
    <cellStyle name=" 1 25 3" xfId="200" xr:uid="{00000000-0005-0000-0000-00009C000000}"/>
    <cellStyle name=" 1 25 4" xfId="201" xr:uid="{00000000-0005-0000-0000-00009D000000}"/>
    <cellStyle name=" 1 25 5" xfId="202" xr:uid="{00000000-0005-0000-0000-00009E000000}"/>
    <cellStyle name=" 1 3" xfId="203" xr:uid="{00000000-0005-0000-0000-00009F000000}"/>
    <cellStyle name=" 1 3 10" xfId="204" xr:uid="{00000000-0005-0000-0000-0000A0000000}"/>
    <cellStyle name=" 1 3 11" xfId="205" xr:uid="{00000000-0005-0000-0000-0000A1000000}"/>
    <cellStyle name=" 1 3 2" xfId="206" xr:uid="{00000000-0005-0000-0000-0000A2000000}"/>
    <cellStyle name=" 1 3 2 2" xfId="207" xr:uid="{00000000-0005-0000-0000-0000A3000000}"/>
    <cellStyle name=" 1 3 2 3" xfId="208" xr:uid="{00000000-0005-0000-0000-0000A4000000}"/>
    <cellStyle name=" 1 3 2 4" xfId="209" xr:uid="{00000000-0005-0000-0000-0000A5000000}"/>
    <cellStyle name=" 1 3 2 5" xfId="210" xr:uid="{00000000-0005-0000-0000-0000A6000000}"/>
    <cellStyle name=" 1 3 2 6" xfId="211" xr:uid="{00000000-0005-0000-0000-0000A7000000}"/>
    <cellStyle name=" 1 3 3" xfId="212" xr:uid="{00000000-0005-0000-0000-0000A8000000}"/>
    <cellStyle name=" 1 3 3 2" xfId="213" xr:uid="{00000000-0005-0000-0000-0000A9000000}"/>
    <cellStyle name=" 1 3 3 3" xfId="214" xr:uid="{00000000-0005-0000-0000-0000AA000000}"/>
    <cellStyle name=" 1 3 3 4" xfId="215" xr:uid="{00000000-0005-0000-0000-0000AB000000}"/>
    <cellStyle name=" 1 3 3 5" xfId="216" xr:uid="{00000000-0005-0000-0000-0000AC000000}"/>
    <cellStyle name=" 1 3 3 6" xfId="217" xr:uid="{00000000-0005-0000-0000-0000AD000000}"/>
    <cellStyle name=" 1 3 4" xfId="218" xr:uid="{00000000-0005-0000-0000-0000AE000000}"/>
    <cellStyle name=" 1 3 4 2" xfId="219" xr:uid="{00000000-0005-0000-0000-0000AF000000}"/>
    <cellStyle name=" 1 3 4 3" xfId="220" xr:uid="{00000000-0005-0000-0000-0000B0000000}"/>
    <cellStyle name=" 1 3 4 4" xfId="221" xr:uid="{00000000-0005-0000-0000-0000B1000000}"/>
    <cellStyle name=" 1 3 4 5" xfId="222" xr:uid="{00000000-0005-0000-0000-0000B2000000}"/>
    <cellStyle name=" 1 3 4 6" xfId="223" xr:uid="{00000000-0005-0000-0000-0000B3000000}"/>
    <cellStyle name=" 1 3 5" xfId="224" xr:uid="{00000000-0005-0000-0000-0000B4000000}"/>
    <cellStyle name=" 1 3 5 2" xfId="225" xr:uid="{00000000-0005-0000-0000-0000B5000000}"/>
    <cellStyle name=" 1 3 5 3" xfId="226" xr:uid="{00000000-0005-0000-0000-0000B6000000}"/>
    <cellStyle name=" 1 3 5 4" xfId="227" xr:uid="{00000000-0005-0000-0000-0000B7000000}"/>
    <cellStyle name=" 1 3 5 5" xfId="228" xr:uid="{00000000-0005-0000-0000-0000B8000000}"/>
    <cellStyle name=" 1 3 5 6" xfId="229" xr:uid="{00000000-0005-0000-0000-0000B9000000}"/>
    <cellStyle name=" 1 3 6" xfId="230" xr:uid="{00000000-0005-0000-0000-0000BA000000}"/>
    <cellStyle name=" 1 3 7" xfId="231" xr:uid="{00000000-0005-0000-0000-0000BB000000}"/>
    <cellStyle name=" 1 3 8" xfId="232" xr:uid="{00000000-0005-0000-0000-0000BC000000}"/>
    <cellStyle name=" 1 3 9" xfId="233" xr:uid="{00000000-0005-0000-0000-0000BD000000}"/>
    <cellStyle name=" 1 4" xfId="234" xr:uid="{00000000-0005-0000-0000-0000BE000000}"/>
    <cellStyle name=" 1 4 2" xfId="235" xr:uid="{00000000-0005-0000-0000-0000BF000000}"/>
    <cellStyle name=" 1 4 3" xfId="236" xr:uid="{00000000-0005-0000-0000-0000C0000000}"/>
    <cellStyle name=" 1 4 4" xfId="237" xr:uid="{00000000-0005-0000-0000-0000C1000000}"/>
    <cellStyle name=" 1 4 5" xfId="238" xr:uid="{00000000-0005-0000-0000-0000C2000000}"/>
    <cellStyle name=" 1 4 6" xfId="239" xr:uid="{00000000-0005-0000-0000-0000C3000000}"/>
    <cellStyle name=" 1 4 7" xfId="240" xr:uid="{00000000-0005-0000-0000-0000C4000000}"/>
    <cellStyle name=" 1 4 8" xfId="241" xr:uid="{00000000-0005-0000-0000-0000C5000000}"/>
    <cellStyle name=" 1 5" xfId="242" xr:uid="{00000000-0005-0000-0000-0000C6000000}"/>
    <cellStyle name=" 1 5 2" xfId="243" xr:uid="{00000000-0005-0000-0000-0000C7000000}"/>
    <cellStyle name=" 1 5 3" xfId="244" xr:uid="{00000000-0005-0000-0000-0000C8000000}"/>
    <cellStyle name=" 1 5 4" xfId="245" xr:uid="{00000000-0005-0000-0000-0000C9000000}"/>
    <cellStyle name=" 1 5 5" xfId="246" xr:uid="{00000000-0005-0000-0000-0000CA000000}"/>
    <cellStyle name=" 1 5 6" xfId="247" xr:uid="{00000000-0005-0000-0000-0000CB000000}"/>
    <cellStyle name=" 1 5 7" xfId="248" xr:uid="{00000000-0005-0000-0000-0000CC000000}"/>
    <cellStyle name=" 1 5 8" xfId="249" xr:uid="{00000000-0005-0000-0000-0000CD000000}"/>
    <cellStyle name=" 1 6" xfId="250" xr:uid="{00000000-0005-0000-0000-0000CE000000}"/>
    <cellStyle name=" 1 6 2" xfId="251" xr:uid="{00000000-0005-0000-0000-0000CF000000}"/>
    <cellStyle name=" 1 6 3" xfId="252" xr:uid="{00000000-0005-0000-0000-0000D0000000}"/>
    <cellStyle name=" 1 6 4" xfId="253" xr:uid="{00000000-0005-0000-0000-0000D1000000}"/>
    <cellStyle name=" 1 6 5" xfId="254" xr:uid="{00000000-0005-0000-0000-0000D2000000}"/>
    <cellStyle name=" 1 6 6" xfId="255" xr:uid="{00000000-0005-0000-0000-0000D3000000}"/>
    <cellStyle name=" 1 6 7" xfId="256" xr:uid="{00000000-0005-0000-0000-0000D4000000}"/>
    <cellStyle name=" 1 6 8" xfId="257" xr:uid="{00000000-0005-0000-0000-0000D5000000}"/>
    <cellStyle name=" 1 7" xfId="258" xr:uid="{00000000-0005-0000-0000-0000D6000000}"/>
    <cellStyle name=" 1 7 2" xfId="259" xr:uid="{00000000-0005-0000-0000-0000D7000000}"/>
    <cellStyle name=" 1 7 3" xfId="260" xr:uid="{00000000-0005-0000-0000-0000D8000000}"/>
    <cellStyle name=" 1 7 4" xfId="261" xr:uid="{00000000-0005-0000-0000-0000D9000000}"/>
    <cellStyle name=" 1 7 5" xfId="262" xr:uid="{00000000-0005-0000-0000-0000DA000000}"/>
    <cellStyle name=" 1 7 6" xfId="263" xr:uid="{00000000-0005-0000-0000-0000DB000000}"/>
    <cellStyle name=" 1 7 7" xfId="264" xr:uid="{00000000-0005-0000-0000-0000DC000000}"/>
    <cellStyle name=" 1 7 8" xfId="265" xr:uid="{00000000-0005-0000-0000-0000DD000000}"/>
    <cellStyle name=" 1 8" xfId="266" xr:uid="{00000000-0005-0000-0000-0000DE000000}"/>
    <cellStyle name=" 1 8 2" xfId="267" xr:uid="{00000000-0005-0000-0000-0000DF000000}"/>
    <cellStyle name=" 1 8 3" xfId="268" xr:uid="{00000000-0005-0000-0000-0000E0000000}"/>
    <cellStyle name=" 1 8 4" xfId="269" xr:uid="{00000000-0005-0000-0000-0000E1000000}"/>
    <cellStyle name=" 1 8 5" xfId="270" xr:uid="{00000000-0005-0000-0000-0000E2000000}"/>
    <cellStyle name=" 1 8 6" xfId="271" xr:uid="{00000000-0005-0000-0000-0000E3000000}"/>
    <cellStyle name=" 1 8 7" xfId="272" xr:uid="{00000000-0005-0000-0000-0000E4000000}"/>
    <cellStyle name=" 1 8 8" xfId="273" xr:uid="{00000000-0005-0000-0000-0000E5000000}"/>
    <cellStyle name=" 1 9" xfId="274" xr:uid="{00000000-0005-0000-0000-0000E6000000}"/>
    <cellStyle name=" 1 9 2" xfId="275" xr:uid="{00000000-0005-0000-0000-0000E7000000}"/>
    <cellStyle name=" 1 9 3" xfId="276" xr:uid="{00000000-0005-0000-0000-0000E8000000}"/>
    <cellStyle name=" 1 9 4" xfId="277" xr:uid="{00000000-0005-0000-0000-0000E9000000}"/>
    <cellStyle name=" 1 9 5" xfId="278" xr:uid="{00000000-0005-0000-0000-0000EA000000}"/>
    <cellStyle name=" 1 9 6" xfId="279" xr:uid="{00000000-0005-0000-0000-0000EB000000}"/>
    <cellStyle name=" 1 9 7" xfId="280" xr:uid="{00000000-0005-0000-0000-0000EC000000}"/>
    <cellStyle name=" 1 9 8" xfId="281" xr:uid="{00000000-0005-0000-0000-0000ED000000}"/>
    <cellStyle name=" 2" xfId="282" xr:uid="{00000000-0005-0000-0000-0000EE000000}"/>
    <cellStyle name=" 3" xfId="283" xr:uid="{00000000-0005-0000-0000-0000EF000000}"/>
    <cellStyle name="$" xfId="284" xr:uid="{00000000-0005-0000-0000-0000F0000000}"/>
    <cellStyle name="$ BOX" xfId="285" xr:uid="{00000000-0005-0000-0000-0000F1000000}"/>
    <cellStyle name="$_DCF Shell 2" xfId="286" xr:uid="{00000000-0005-0000-0000-0000F2000000}"/>
    <cellStyle name="$_DCF Shell 2_Draft RIIO plan presentation template - Customer Opsx Centre V7" xfId="287" xr:uid="{00000000-0005-0000-0000-0000F3000000}"/>
    <cellStyle name="$_DCF Shell 2_Spreadsheet to populate plan slides 120810" xfId="288" xr:uid="{00000000-0005-0000-0000-0000F4000000}"/>
    <cellStyle name="$_DCF Shell 2_SS templates" xfId="289" xr:uid="{00000000-0005-0000-0000-0000F5000000}"/>
    <cellStyle name="$_DCF Shell 2_Total summary" xfId="290" xr:uid="{00000000-0005-0000-0000-0000F6000000}"/>
    <cellStyle name="$_Marathon SOP Backup_v10" xfId="291" xr:uid="{00000000-0005-0000-0000-0000F7000000}"/>
    <cellStyle name="$_Model_Sep_2_02" xfId="292" xr:uid="{00000000-0005-0000-0000-0000F8000000}"/>
    <cellStyle name="$_Pipeline Model v1 (09_09_02) v3" xfId="293" xr:uid="{00000000-0005-0000-0000-0000F9000000}"/>
    <cellStyle name="$_Pipeline Model v1 (09_09_02) v3_Draft RIIO plan presentation template - Customer Opsx Centre V7" xfId="294" xr:uid="{00000000-0005-0000-0000-0000FA000000}"/>
    <cellStyle name="$_Pipeline Model v1 (09_09_02) v3_Spreadsheet to populate plan slides 120810" xfId="295" xr:uid="{00000000-0005-0000-0000-0000FB000000}"/>
    <cellStyle name="$_Pipeline Model v1 (09_09_02) v3_SS templates" xfId="296" xr:uid="{00000000-0005-0000-0000-0000FC000000}"/>
    <cellStyle name="$_Pipeline Model v1 (09_09_02) v3_Total summary" xfId="297" xr:uid="{00000000-0005-0000-0000-0000FD000000}"/>
    <cellStyle name="$1000s (0)" xfId="298" xr:uid="{00000000-0005-0000-0000-0000FE000000}"/>
    <cellStyle name="$m" xfId="299" xr:uid="{00000000-0005-0000-0000-0000FF000000}"/>
    <cellStyle name="$q" xfId="300" xr:uid="{00000000-0005-0000-0000-000000010000}"/>
    <cellStyle name="$q*" xfId="301" xr:uid="{00000000-0005-0000-0000-000001010000}"/>
    <cellStyle name="$qA" xfId="302" xr:uid="{00000000-0005-0000-0000-000002010000}"/>
    <cellStyle name="$qRange" xfId="303" xr:uid="{00000000-0005-0000-0000-000003010000}"/>
    <cellStyle name="%" xfId="304" xr:uid="{00000000-0005-0000-0000-000004010000}"/>
    <cellStyle name="% 10" xfId="305" xr:uid="{00000000-0005-0000-0000-000005010000}"/>
    <cellStyle name="% 10 2" xfId="306" xr:uid="{00000000-0005-0000-0000-000006010000}"/>
    <cellStyle name="% 10 2 2" xfId="307" xr:uid="{00000000-0005-0000-0000-000007010000}"/>
    <cellStyle name="% 100" xfId="308" xr:uid="{00000000-0005-0000-0000-000008010000}"/>
    <cellStyle name="% 101" xfId="309" xr:uid="{00000000-0005-0000-0000-000009010000}"/>
    <cellStyle name="% 102" xfId="310" xr:uid="{00000000-0005-0000-0000-00000A010000}"/>
    <cellStyle name="% 103" xfId="311" xr:uid="{00000000-0005-0000-0000-00000B010000}"/>
    <cellStyle name="% 104" xfId="312" xr:uid="{00000000-0005-0000-0000-00000C010000}"/>
    <cellStyle name="% 105" xfId="313" xr:uid="{00000000-0005-0000-0000-00000D010000}"/>
    <cellStyle name="% 106" xfId="314" xr:uid="{00000000-0005-0000-0000-00000E010000}"/>
    <cellStyle name="% 107" xfId="315" xr:uid="{00000000-0005-0000-0000-00000F010000}"/>
    <cellStyle name="% 108" xfId="316" xr:uid="{00000000-0005-0000-0000-000010010000}"/>
    <cellStyle name="% 109" xfId="317" xr:uid="{00000000-0005-0000-0000-000011010000}"/>
    <cellStyle name="% 11" xfId="318" xr:uid="{00000000-0005-0000-0000-000012010000}"/>
    <cellStyle name="% 110" xfId="319" xr:uid="{00000000-0005-0000-0000-000013010000}"/>
    <cellStyle name="% 111" xfId="320" xr:uid="{00000000-0005-0000-0000-000014010000}"/>
    <cellStyle name="% 112" xfId="321" xr:uid="{00000000-0005-0000-0000-000015010000}"/>
    <cellStyle name="% 113" xfId="322" xr:uid="{00000000-0005-0000-0000-000016010000}"/>
    <cellStyle name="% 12" xfId="323" xr:uid="{00000000-0005-0000-0000-000017010000}"/>
    <cellStyle name="% 13" xfId="324" xr:uid="{00000000-0005-0000-0000-000018010000}"/>
    <cellStyle name="% 14" xfId="325" xr:uid="{00000000-0005-0000-0000-000019010000}"/>
    <cellStyle name="% 15" xfId="326" xr:uid="{00000000-0005-0000-0000-00001A010000}"/>
    <cellStyle name="% 16" xfId="327" xr:uid="{00000000-0005-0000-0000-00001B010000}"/>
    <cellStyle name="% 17" xfId="328" xr:uid="{00000000-0005-0000-0000-00001C010000}"/>
    <cellStyle name="% 18" xfId="329" xr:uid="{00000000-0005-0000-0000-00001D010000}"/>
    <cellStyle name="% 19" xfId="330" xr:uid="{00000000-0005-0000-0000-00001E010000}"/>
    <cellStyle name="% 2" xfId="331" xr:uid="{00000000-0005-0000-0000-00001F010000}"/>
    <cellStyle name="% 2 10" xfId="332" xr:uid="{00000000-0005-0000-0000-000020010000}"/>
    <cellStyle name="% 2 11" xfId="333" xr:uid="{00000000-0005-0000-0000-000021010000}"/>
    <cellStyle name="% 2 12" xfId="334" xr:uid="{00000000-0005-0000-0000-000022010000}"/>
    <cellStyle name="% 2 13" xfId="335" xr:uid="{00000000-0005-0000-0000-000023010000}"/>
    <cellStyle name="% 2 14" xfId="336" xr:uid="{00000000-0005-0000-0000-000024010000}"/>
    <cellStyle name="% 2 15" xfId="337" xr:uid="{00000000-0005-0000-0000-000025010000}"/>
    <cellStyle name="% 2 16" xfId="338" xr:uid="{00000000-0005-0000-0000-000026010000}"/>
    <cellStyle name="% 2 17" xfId="339" xr:uid="{00000000-0005-0000-0000-000027010000}"/>
    <cellStyle name="% 2 18" xfId="340" xr:uid="{00000000-0005-0000-0000-000028010000}"/>
    <cellStyle name="% 2 19" xfId="341" xr:uid="{00000000-0005-0000-0000-000029010000}"/>
    <cellStyle name="% 2 2" xfId="342" xr:uid="{00000000-0005-0000-0000-00002A010000}"/>
    <cellStyle name="% 2 2 2" xfId="343" xr:uid="{00000000-0005-0000-0000-00002B010000}"/>
    <cellStyle name="% 2 2 2 2" xfId="344" xr:uid="{00000000-0005-0000-0000-00002C010000}"/>
    <cellStyle name="% 2 2 2 3" xfId="345" xr:uid="{00000000-0005-0000-0000-00002D010000}"/>
    <cellStyle name="% 2 2 2 4" xfId="346" xr:uid="{00000000-0005-0000-0000-00002E010000}"/>
    <cellStyle name="% 2 2 2 5" xfId="347" xr:uid="{00000000-0005-0000-0000-00002F010000}"/>
    <cellStyle name="% 2 2 2 6" xfId="348" xr:uid="{00000000-0005-0000-0000-000030010000}"/>
    <cellStyle name="% 2 2 2 7" xfId="349" xr:uid="{00000000-0005-0000-0000-000031010000}"/>
    <cellStyle name="% 2 2 2 8" xfId="350" xr:uid="{00000000-0005-0000-0000-000032010000}"/>
    <cellStyle name="% 2 2 3" xfId="351" xr:uid="{00000000-0005-0000-0000-000033010000}"/>
    <cellStyle name="% 2 2 3 2" xfId="352" xr:uid="{00000000-0005-0000-0000-000034010000}"/>
    <cellStyle name="% 2 2 3 3" xfId="353" xr:uid="{00000000-0005-0000-0000-000035010000}"/>
    <cellStyle name="% 2 2 4" xfId="354" xr:uid="{00000000-0005-0000-0000-000036010000}"/>
    <cellStyle name="% 2 2 4 2" xfId="355" xr:uid="{00000000-0005-0000-0000-000037010000}"/>
    <cellStyle name="% 2 2 4 3" xfId="356" xr:uid="{00000000-0005-0000-0000-000038010000}"/>
    <cellStyle name="% 2 2 4 4" xfId="357" xr:uid="{00000000-0005-0000-0000-000039010000}"/>
    <cellStyle name="% 2 2_3.1.2 DB Pension Detail" xfId="358" xr:uid="{00000000-0005-0000-0000-00003A010000}"/>
    <cellStyle name="% 2 20" xfId="359" xr:uid="{00000000-0005-0000-0000-00003B010000}"/>
    <cellStyle name="% 2 21" xfId="360" xr:uid="{00000000-0005-0000-0000-00003C010000}"/>
    <cellStyle name="% 2 22" xfId="361" xr:uid="{00000000-0005-0000-0000-00003D010000}"/>
    <cellStyle name="% 2 23" xfId="362" xr:uid="{00000000-0005-0000-0000-00003E010000}"/>
    <cellStyle name="% 2 24" xfId="363" xr:uid="{00000000-0005-0000-0000-00003F010000}"/>
    <cellStyle name="% 2 25" xfId="364" xr:uid="{00000000-0005-0000-0000-000040010000}"/>
    <cellStyle name="% 2 26" xfId="365" xr:uid="{00000000-0005-0000-0000-000041010000}"/>
    <cellStyle name="% 2 27" xfId="366" xr:uid="{00000000-0005-0000-0000-000042010000}"/>
    <cellStyle name="% 2 28" xfId="367" xr:uid="{00000000-0005-0000-0000-000043010000}"/>
    <cellStyle name="% 2 29" xfId="368" xr:uid="{00000000-0005-0000-0000-000044010000}"/>
    <cellStyle name="% 2 3" xfId="369" xr:uid="{00000000-0005-0000-0000-000045010000}"/>
    <cellStyle name="% 2 30" xfId="370" xr:uid="{00000000-0005-0000-0000-000046010000}"/>
    <cellStyle name="% 2 31" xfId="371" xr:uid="{00000000-0005-0000-0000-000047010000}"/>
    <cellStyle name="% 2 32" xfId="372" xr:uid="{00000000-0005-0000-0000-000048010000}"/>
    <cellStyle name="% 2 33" xfId="373" xr:uid="{00000000-0005-0000-0000-000049010000}"/>
    <cellStyle name="% 2 34" xfId="374" xr:uid="{00000000-0005-0000-0000-00004A010000}"/>
    <cellStyle name="% 2 35" xfId="375" xr:uid="{00000000-0005-0000-0000-00004B010000}"/>
    <cellStyle name="% 2 36" xfId="376" xr:uid="{00000000-0005-0000-0000-00004C010000}"/>
    <cellStyle name="% 2 37" xfId="377" xr:uid="{00000000-0005-0000-0000-00004D010000}"/>
    <cellStyle name="% 2 38" xfId="378" xr:uid="{00000000-0005-0000-0000-00004E010000}"/>
    <cellStyle name="% 2 39" xfId="379" xr:uid="{00000000-0005-0000-0000-00004F010000}"/>
    <cellStyle name="% 2 4" xfId="380" xr:uid="{00000000-0005-0000-0000-000050010000}"/>
    <cellStyle name="% 2 40" xfId="381" xr:uid="{00000000-0005-0000-0000-000051010000}"/>
    <cellStyle name="% 2 41" xfId="382" xr:uid="{00000000-0005-0000-0000-000052010000}"/>
    <cellStyle name="% 2 42" xfId="383" xr:uid="{00000000-0005-0000-0000-000053010000}"/>
    <cellStyle name="% 2 43" xfId="384" xr:uid="{00000000-0005-0000-0000-000054010000}"/>
    <cellStyle name="% 2 44" xfId="385" xr:uid="{00000000-0005-0000-0000-000055010000}"/>
    <cellStyle name="% 2 45" xfId="386" xr:uid="{00000000-0005-0000-0000-000056010000}"/>
    <cellStyle name="% 2 46" xfId="387" xr:uid="{00000000-0005-0000-0000-000057010000}"/>
    <cellStyle name="% 2 47" xfId="388" xr:uid="{00000000-0005-0000-0000-000058010000}"/>
    <cellStyle name="% 2 5" xfId="389" xr:uid="{00000000-0005-0000-0000-000059010000}"/>
    <cellStyle name="% 2 6" xfId="390" xr:uid="{00000000-0005-0000-0000-00005A010000}"/>
    <cellStyle name="% 2 7" xfId="391" xr:uid="{00000000-0005-0000-0000-00005B010000}"/>
    <cellStyle name="% 2 8" xfId="392" xr:uid="{00000000-0005-0000-0000-00005C010000}"/>
    <cellStyle name="% 2 9" xfId="393" xr:uid="{00000000-0005-0000-0000-00005D010000}"/>
    <cellStyle name="% 2_1.3s Accounting C Costs Scots" xfId="394" xr:uid="{00000000-0005-0000-0000-00005E010000}"/>
    <cellStyle name="% 20" xfId="395" xr:uid="{00000000-0005-0000-0000-00005F010000}"/>
    <cellStyle name="% 21" xfId="396" xr:uid="{00000000-0005-0000-0000-000060010000}"/>
    <cellStyle name="% 22" xfId="397" xr:uid="{00000000-0005-0000-0000-000061010000}"/>
    <cellStyle name="% 23" xfId="398" xr:uid="{00000000-0005-0000-0000-000062010000}"/>
    <cellStyle name="% 24" xfId="399" xr:uid="{00000000-0005-0000-0000-000063010000}"/>
    <cellStyle name="% 25" xfId="400" xr:uid="{00000000-0005-0000-0000-000064010000}"/>
    <cellStyle name="% 26" xfId="401" xr:uid="{00000000-0005-0000-0000-000065010000}"/>
    <cellStyle name="% 27" xfId="402" xr:uid="{00000000-0005-0000-0000-000066010000}"/>
    <cellStyle name="% 28" xfId="403" xr:uid="{00000000-0005-0000-0000-000067010000}"/>
    <cellStyle name="% 29" xfId="404" xr:uid="{00000000-0005-0000-0000-000068010000}"/>
    <cellStyle name="% 3" xfId="405" xr:uid="{00000000-0005-0000-0000-000069010000}"/>
    <cellStyle name="% 3 10" xfId="406" xr:uid="{00000000-0005-0000-0000-00006A010000}"/>
    <cellStyle name="% 3 11" xfId="407" xr:uid="{00000000-0005-0000-0000-00006B010000}"/>
    <cellStyle name="% 3 12" xfId="408" xr:uid="{00000000-0005-0000-0000-00006C010000}"/>
    <cellStyle name="% 3 13" xfId="409" xr:uid="{00000000-0005-0000-0000-00006D010000}"/>
    <cellStyle name="% 3 14" xfId="410" xr:uid="{00000000-0005-0000-0000-00006E010000}"/>
    <cellStyle name="% 3 15" xfId="411" xr:uid="{00000000-0005-0000-0000-00006F010000}"/>
    <cellStyle name="% 3 16" xfId="412" xr:uid="{00000000-0005-0000-0000-000070010000}"/>
    <cellStyle name="% 3 17" xfId="413" xr:uid="{00000000-0005-0000-0000-000071010000}"/>
    <cellStyle name="% 3 18" xfId="414" xr:uid="{00000000-0005-0000-0000-000072010000}"/>
    <cellStyle name="% 3 19" xfId="415" xr:uid="{00000000-0005-0000-0000-000073010000}"/>
    <cellStyle name="% 3 2" xfId="416" xr:uid="{00000000-0005-0000-0000-000074010000}"/>
    <cellStyle name="% 3 2 10" xfId="417" xr:uid="{00000000-0005-0000-0000-000075010000}"/>
    <cellStyle name="% 3 2 11" xfId="418" xr:uid="{00000000-0005-0000-0000-000076010000}"/>
    <cellStyle name="% 3 2 12" xfId="419" xr:uid="{00000000-0005-0000-0000-000077010000}"/>
    <cellStyle name="% 3 2 13" xfId="420" xr:uid="{00000000-0005-0000-0000-000078010000}"/>
    <cellStyle name="% 3 2 14" xfId="421" xr:uid="{00000000-0005-0000-0000-000079010000}"/>
    <cellStyle name="% 3 2 15" xfId="422" xr:uid="{00000000-0005-0000-0000-00007A010000}"/>
    <cellStyle name="% 3 2 16" xfId="423" xr:uid="{00000000-0005-0000-0000-00007B010000}"/>
    <cellStyle name="% 3 2 17" xfId="424" xr:uid="{00000000-0005-0000-0000-00007C010000}"/>
    <cellStyle name="% 3 2 18" xfId="425" xr:uid="{00000000-0005-0000-0000-00007D010000}"/>
    <cellStyle name="% 3 2 19" xfId="426" xr:uid="{00000000-0005-0000-0000-00007E010000}"/>
    <cellStyle name="% 3 2 2" xfId="427" xr:uid="{00000000-0005-0000-0000-00007F010000}"/>
    <cellStyle name="% 3 2 2 10" xfId="428" xr:uid="{00000000-0005-0000-0000-000080010000}"/>
    <cellStyle name="% 3 2 2 11" xfId="429" xr:uid="{00000000-0005-0000-0000-000081010000}"/>
    <cellStyle name="% 3 2 2 12" xfId="430" xr:uid="{00000000-0005-0000-0000-000082010000}"/>
    <cellStyle name="% 3 2 2 13" xfId="431" xr:uid="{00000000-0005-0000-0000-000083010000}"/>
    <cellStyle name="% 3 2 2 14" xfId="432" xr:uid="{00000000-0005-0000-0000-000084010000}"/>
    <cellStyle name="% 3 2 2 15" xfId="433" xr:uid="{00000000-0005-0000-0000-000085010000}"/>
    <cellStyle name="% 3 2 2 16" xfId="434" xr:uid="{00000000-0005-0000-0000-000086010000}"/>
    <cellStyle name="% 3 2 2 17" xfId="435" xr:uid="{00000000-0005-0000-0000-000087010000}"/>
    <cellStyle name="% 3 2 2 2" xfId="436" xr:uid="{00000000-0005-0000-0000-000088010000}"/>
    <cellStyle name="% 3 2 2 3" xfId="437" xr:uid="{00000000-0005-0000-0000-000089010000}"/>
    <cellStyle name="% 3 2 2 4" xfId="438" xr:uid="{00000000-0005-0000-0000-00008A010000}"/>
    <cellStyle name="% 3 2 2 5" xfId="439" xr:uid="{00000000-0005-0000-0000-00008B010000}"/>
    <cellStyle name="% 3 2 2 6" xfId="440" xr:uid="{00000000-0005-0000-0000-00008C010000}"/>
    <cellStyle name="% 3 2 2 7" xfId="441" xr:uid="{00000000-0005-0000-0000-00008D010000}"/>
    <cellStyle name="% 3 2 2 8" xfId="442" xr:uid="{00000000-0005-0000-0000-00008E010000}"/>
    <cellStyle name="% 3 2 2 9" xfId="443" xr:uid="{00000000-0005-0000-0000-00008F010000}"/>
    <cellStyle name="% 3 2 20" xfId="444" xr:uid="{00000000-0005-0000-0000-000090010000}"/>
    <cellStyle name="% 3 2 21" xfId="445" xr:uid="{00000000-0005-0000-0000-000091010000}"/>
    <cellStyle name="% 3 2 22" xfId="446" xr:uid="{00000000-0005-0000-0000-000092010000}"/>
    <cellStyle name="% 3 2 23" xfId="447" xr:uid="{00000000-0005-0000-0000-000093010000}"/>
    <cellStyle name="% 3 2 24" xfId="448" xr:uid="{00000000-0005-0000-0000-000094010000}"/>
    <cellStyle name="% 3 2 25" xfId="449" xr:uid="{00000000-0005-0000-0000-000095010000}"/>
    <cellStyle name="% 3 2 26" xfId="450" xr:uid="{00000000-0005-0000-0000-000096010000}"/>
    <cellStyle name="% 3 2 27" xfId="451" xr:uid="{00000000-0005-0000-0000-000097010000}"/>
    <cellStyle name="% 3 2 28" xfId="452" xr:uid="{00000000-0005-0000-0000-000098010000}"/>
    <cellStyle name="% 3 2 29" xfId="453" xr:uid="{00000000-0005-0000-0000-000099010000}"/>
    <cellStyle name="% 3 2 3" xfId="454" xr:uid="{00000000-0005-0000-0000-00009A010000}"/>
    <cellStyle name="% 3 2 30" xfId="455" xr:uid="{00000000-0005-0000-0000-00009B010000}"/>
    <cellStyle name="% 3 2 31" xfId="456" xr:uid="{00000000-0005-0000-0000-00009C010000}"/>
    <cellStyle name="% 3 2 32" xfId="457" xr:uid="{00000000-0005-0000-0000-00009D010000}"/>
    <cellStyle name="% 3 2 33" xfId="458" xr:uid="{00000000-0005-0000-0000-00009E010000}"/>
    <cellStyle name="% 3 2 34" xfId="459" xr:uid="{00000000-0005-0000-0000-00009F010000}"/>
    <cellStyle name="% 3 2 35" xfId="460" xr:uid="{00000000-0005-0000-0000-0000A0010000}"/>
    <cellStyle name="% 3 2 36" xfId="461" xr:uid="{00000000-0005-0000-0000-0000A1010000}"/>
    <cellStyle name="% 3 2 37" xfId="462" xr:uid="{00000000-0005-0000-0000-0000A2010000}"/>
    <cellStyle name="% 3 2 38" xfId="463" xr:uid="{00000000-0005-0000-0000-0000A3010000}"/>
    <cellStyle name="% 3 2 39" xfId="464" xr:uid="{00000000-0005-0000-0000-0000A4010000}"/>
    <cellStyle name="% 3 2 4" xfId="465" xr:uid="{00000000-0005-0000-0000-0000A5010000}"/>
    <cellStyle name="% 3 2 40" xfId="466" xr:uid="{00000000-0005-0000-0000-0000A6010000}"/>
    <cellStyle name="% 3 2 41" xfId="467" xr:uid="{00000000-0005-0000-0000-0000A7010000}"/>
    <cellStyle name="% 3 2 42" xfId="468" xr:uid="{00000000-0005-0000-0000-0000A8010000}"/>
    <cellStyle name="% 3 2 43" xfId="469" xr:uid="{00000000-0005-0000-0000-0000A9010000}"/>
    <cellStyle name="% 3 2 44" xfId="470" xr:uid="{00000000-0005-0000-0000-0000AA010000}"/>
    <cellStyle name="% 3 2 45" xfId="471" xr:uid="{00000000-0005-0000-0000-0000AB010000}"/>
    <cellStyle name="% 3 2 46" xfId="472" xr:uid="{00000000-0005-0000-0000-0000AC010000}"/>
    <cellStyle name="% 3 2 47" xfId="473" xr:uid="{00000000-0005-0000-0000-0000AD010000}"/>
    <cellStyle name="% 3 2 48" xfId="474" xr:uid="{00000000-0005-0000-0000-0000AE010000}"/>
    <cellStyle name="% 3 2 49" xfId="475" xr:uid="{00000000-0005-0000-0000-0000AF010000}"/>
    <cellStyle name="% 3 2 5" xfId="476" xr:uid="{00000000-0005-0000-0000-0000B0010000}"/>
    <cellStyle name="% 3 2 50" xfId="477" xr:uid="{00000000-0005-0000-0000-0000B1010000}"/>
    <cellStyle name="% 3 2 51" xfId="478" xr:uid="{00000000-0005-0000-0000-0000B2010000}"/>
    <cellStyle name="% 3 2 52" xfId="479" xr:uid="{00000000-0005-0000-0000-0000B3010000}"/>
    <cellStyle name="% 3 2 53" xfId="480" xr:uid="{00000000-0005-0000-0000-0000B4010000}"/>
    <cellStyle name="% 3 2 54" xfId="481" xr:uid="{00000000-0005-0000-0000-0000B5010000}"/>
    <cellStyle name="% 3 2 55" xfId="482" xr:uid="{00000000-0005-0000-0000-0000B6010000}"/>
    <cellStyle name="% 3 2 56" xfId="483" xr:uid="{00000000-0005-0000-0000-0000B7010000}"/>
    <cellStyle name="% 3 2 57" xfId="484" xr:uid="{00000000-0005-0000-0000-0000B8010000}"/>
    <cellStyle name="% 3 2 58" xfId="485" xr:uid="{00000000-0005-0000-0000-0000B9010000}"/>
    <cellStyle name="% 3 2 59" xfId="486" xr:uid="{00000000-0005-0000-0000-0000BA010000}"/>
    <cellStyle name="% 3 2 6" xfId="487" xr:uid="{00000000-0005-0000-0000-0000BB010000}"/>
    <cellStyle name="% 3 2 60" xfId="488" xr:uid="{00000000-0005-0000-0000-0000BC010000}"/>
    <cellStyle name="% 3 2 61" xfId="489" xr:uid="{00000000-0005-0000-0000-0000BD010000}"/>
    <cellStyle name="% 3 2 62" xfId="490" xr:uid="{00000000-0005-0000-0000-0000BE010000}"/>
    <cellStyle name="% 3 2 63" xfId="491" xr:uid="{00000000-0005-0000-0000-0000BF010000}"/>
    <cellStyle name="% 3 2 64" xfId="492" xr:uid="{00000000-0005-0000-0000-0000C0010000}"/>
    <cellStyle name="% 3 2 65" xfId="493" xr:uid="{00000000-0005-0000-0000-0000C1010000}"/>
    <cellStyle name="% 3 2 66" xfId="494" xr:uid="{00000000-0005-0000-0000-0000C2010000}"/>
    <cellStyle name="% 3 2 67" xfId="495" xr:uid="{00000000-0005-0000-0000-0000C3010000}"/>
    <cellStyle name="% 3 2 68" xfId="496" xr:uid="{00000000-0005-0000-0000-0000C4010000}"/>
    <cellStyle name="% 3 2 69" xfId="497" xr:uid="{00000000-0005-0000-0000-0000C5010000}"/>
    <cellStyle name="% 3 2 7" xfId="498" xr:uid="{00000000-0005-0000-0000-0000C6010000}"/>
    <cellStyle name="% 3 2 70" xfId="499" xr:uid="{00000000-0005-0000-0000-0000C7010000}"/>
    <cellStyle name="% 3 2 71" xfId="500" xr:uid="{00000000-0005-0000-0000-0000C8010000}"/>
    <cellStyle name="% 3 2 72" xfId="501" xr:uid="{00000000-0005-0000-0000-0000C9010000}"/>
    <cellStyle name="% 3 2 73" xfId="502" xr:uid="{00000000-0005-0000-0000-0000CA010000}"/>
    <cellStyle name="% 3 2 74" xfId="503" xr:uid="{00000000-0005-0000-0000-0000CB010000}"/>
    <cellStyle name="% 3 2 75" xfId="504" xr:uid="{00000000-0005-0000-0000-0000CC010000}"/>
    <cellStyle name="% 3 2 76" xfId="505" xr:uid="{00000000-0005-0000-0000-0000CD010000}"/>
    <cellStyle name="% 3 2 77" xfId="506" xr:uid="{00000000-0005-0000-0000-0000CE010000}"/>
    <cellStyle name="% 3 2 78" xfId="507" xr:uid="{00000000-0005-0000-0000-0000CF010000}"/>
    <cellStyle name="% 3 2 8" xfId="508" xr:uid="{00000000-0005-0000-0000-0000D0010000}"/>
    <cellStyle name="% 3 2 9" xfId="509" xr:uid="{00000000-0005-0000-0000-0000D1010000}"/>
    <cellStyle name="% 3 20" xfId="510" xr:uid="{00000000-0005-0000-0000-0000D2010000}"/>
    <cellStyle name="% 3 21" xfId="511" xr:uid="{00000000-0005-0000-0000-0000D3010000}"/>
    <cellStyle name="% 3 22" xfId="512" xr:uid="{00000000-0005-0000-0000-0000D4010000}"/>
    <cellStyle name="% 3 23" xfId="513" xr:uid="{00000000-0005-0000-0000-0000D5010000}"/>
    <cellStyle name="% 3 24" xfId="514" xr:uid="{00000000-0005-0000-0000-0000D6010000}"/>
    <cellStyle name="% 3 25" xfId="515" xr:uid="{00000000-0005-0000-0000-0000D7010000}"/>
    <cellStyle name="% 3 26" xfId="516" xr:uid="{00000000-0005-0000-0000-0000D8010000}"/>
    <cellStyle name="% 3 27" xfId="517" xr:uid="{00000000-0005-0000-0000-0000D9010000}"/>
    <cellStyle name="% 3 28" xfId="518" xr:uid="{00000000-0005-0000-0000-0000DA010000}"/>
    <cellStyle name="% 3 29" xfId="519" xr:uid="{00000000-0005-0000-0000-0000DB010000}"/>
    <cellStyle name="% 3 3" xfId="520" xr:uid="{00000000-0005-0000-0000-0000DC010000}"/>
    <cellStyle name="% 3 3 10" xfId="521" xr:uid="{00000000-0005-0000-0000-0000DD010000}"/>
    <cellStyle name="% 3 3 11" xfId="522" xr:uid="{00000000-0005-0000-0000-0000DE010000}"/>
    <cellStyle name="% 3 3 12" xfId="523" xr:uid="{00000000-0005-0000-0000-0000DF010000}"/>
    <cellStyle name="% 3 3 13" xfId="524" xr:uid="{00000000-0005-0000-0000-0000E0010000}"/>
    <cellStyle name="% 3 3 14" xfId="525" xr:uid="{00000000-0005-0000-0000-0000E1010000}"/>
    <cellStyle name="% 3 3 15" xfId="526" xr:uid="{00000000-0005-0000-0000-0000E2010000}"/>
    <cellStyle name="% 3 3 16" xfId="527" xr:uid="{00000000-0005-0000-0000-0000E3010000}"/>
    <cellStyle name="% 3 3 17" xfId="528" xr:uid="{00000000-0005-0000-0000-0000E4010000}"/>
    <cellStyle name="% 3 3 2" xfId="529" xr:uid="{00000000-0005-0000-0000-0000E5010000}"/>
    <cellStyle name="% 3 3 3" xfId="530" xr:uid="{00000000-0005-0000-0000-0000E6010000}"/>
    <cellStyle name="% 3 3 4" xfId="531" xr:uid="{00000000-0005-0000-0000-0000E7010000}"/>
    <cellStyle name="% 3 3 5" xfId="532" xr:uid="{00000000-0005-0000-0000-0000E8010000}"/>
    <cellStyle name="% 3 3 6" xfId="533" xr:uid="{00000000-0005-0000-0000-0000E9010000}"/>
    <cellStyle name="% 3 3 7" xfId="534" xr:uid="{00000000-0005-0000-0000-0000EA010000}"/>
    <cellStyle name="% 3 3 8" xfId="535" xr:uid="{00000000-0005-0000-0000-0000EB010000}"/>
    <cellStyle name="% 3 3 9" xfId="536" xr:uid="{00000000-0005-0000-0000-0000EC010000}"/>
    <cellStyle name="% 3 30" xfId="537" xr:uid="{00000000-0005-0000-0000-0000ED010000}"/>
    <cellStyle name="% 3 31" xfId="538" xr:uid="{00000000-0005-0000-0000-0000EE010000}"/>
    <cellStyle name="% 3 32" xfId="539" xr:uid="{00000000-0005-0000-0000-0000EF010000}"/>
    <cellStyle name="% 3 33" xfId="540" xr:uid="{00000000-0005-0000-0000-0000F0010000}"/>
    <cellStyle name="% 3 34" xfId="541" xr:uid="{00000000-0005-0000-0000-0000F1010000}"/>
    <cellStyle name="% 3 35" xfId="542" xr:uid="{00000000-0005-0000-0000-0000F2010000}"/>
    <cellStyle name="% 3 36" xfId="543" xr:uid="{00000000-0005-0000-0000-0000F3010000}"/>
    <cellStyle name="% 3 37" xfId="544" xr:uid="{00000000-0005-0000-0000-0000F4010000}"/>
    <cellStyle name="% 3 38" xfId="545" xr:uid="{00000000-0005-0000-0000-0000F5010000}"/>
    <cellStyle name="% 3 39" xfId="546" xr:uid="{00000000-0005-0000-0000-0000F6010000}"/>
    <cellStyle name="% 3 4" xfId="547" xr:uid="{00000000-0005-0000-0000-0000F7010000}"/>
    <cellStyle name="% 3 4 10" xfId="548" xr:uid="{00000000-0005-0000-0000-0000F8010000}"/>
    <cellStyle name="% 3 4 11" xfId="549" xr:uid="{00000000-0005-0000-0000-0000F9010000}"/>
    <cellStyle name="% 3 4 12" xfId="550" xr:uid="{00000000-0005-0000-0000-0000FA010000}"/>
    <cellStyle name="% 3 4 13" xfId="551" xr:uid="{00000000-0005-0000-0000-0000FB010000}"/>
    <cellStyle name="% 3 4 14" xfId="552" xr:uid="{00000000-0005-0000-0000-0000FC010000}"/>
    <cellStyle name="% 3 4 15" xfId="553" xr:uid="{00000000-0005-0000-0000-0000FD010000}"/>
    <cellStyle name="% 3 4 16" xfId="554" xr:uid="{00000000-0005-0000-0000-0000FE010000}"/>
    <cellStyle name="% 3 4 17" xfId="555" xr:uid="{00000000-0005-0000-0000-0000FF010000}"/>
    <cellStyle name="% 3 4 2" xfId="556" xr:uid="{00000000-0005-0000-0000-000000020000}"/>
    <cellStyle name="% 3 4 3" xfId="557" xr:uid="{00000000-0005-0000-0000-000001020000}"/>
    <cellStyle name="% 3 4 4" xfId="558" xr:uid="{00000000-0005-0000-0000-000002020000}"/>
    <cellStyle name="% 3 4 5" xfId="559" xr:uid="{00000000-0005-0000-0000-000003020000}"/>
    <cellStyle name="% 3 4 6" xfId="560" xr:uid="{00000000-0005-0000-0000-000004020000}"/>
    <cellStyle name="% 3 4 7" xfId="561" xr:uid="{00000000-0005-0000-0000-000005020000}"/>
    <cellStyle name="% 3 4 8" xfId="562" xr:uid="{00000000-0005-0000-0000-000006020000}"/>
    <cellStyle name="% 3 4 9" xfId="563" xr:uid="{00000000-0005-0000-0000-000007020000}"/>
    <cellStyle name="% 3 40" xfId="564" xr:uid="{00000000-0005-0000-0000-000008020000}"/>
    <cellStyle name="% 3 41" xfId="565" xr:uid="{00000000-0005-0000-0000-000009020000}"/>
    <cellStyle name="% 3 42" xfId="566" xr:uid="{00000000-0005-0000-0000-00000A020000}"/>
    <cellStyle name="% 3 43" xfId="567" xr:uid="{00000000-0005-0000-0000-00000B020000}"/>
    <cellStyle name="% 3 44" xfId="568" xr:uid="{00000000-0005-0000-0000-00000C020000}"/>
    <cellStyle name="% 3 45" xfId="569" xr:uid="{00000000-0005-0000-0000-00000D020000}"/>
    <cellStyle name="% 3 46" xfId="570" xr:uid="{00000000-0005-0000-0000-00000E020000}"/>
    <cellStyle name="% 3 47" xfId="571" xr:uid="{00000000-0005-0000-0000-00000F020000}"/>
    <cellStyle name="% 3 48" xfId="572" xr:uid="{00000000-0005-0000-0000-000010020000}"/>
    <cellStyle name="% 3 49" xfId="573" xr:uid="{00000000-0005-0000-0000-000011020000}"/>
    <cellStyle name="% 3 5" xfId="574" xr:uid="{00000000-0005-0000-0000-000012020000}"/>
    <cellStyle name="% 3 50" xfId="575" xr:uid="{00000000-0005-0000-0000-000013020000}"/>
    <cellStyle name="% 3 51" xfId="576" xr:uid="{00000000-0005-0000-0000-000014020000}"/>
    <cellStyle name="% 3 52" xfId="577" xr:uid="{00000000-0005-0000-0000-000015020000}"/>
    <cellStyle name="% 3 53" xfId="578" xr:uid="{00000000-0005-0000-0000-000016020000}"/>
    <cellStyle name="% 3 54" xfId="579" xr:uid="{00000000-0005-0000-0000-000017020000}"/>
    <cellStyle name="% 3 55" xfId="580" xr:uid="{00000000-0005-0000-0000-000018020000}"/>
    <cellStyle name="% 3 56" xfId="581" xr:uid="{00000000-0005-0000-0000-000019020000}"/>
    <cellStyle name="% 3 57" xfId="582" xr:uid="{00000000-0005-0000-0000-00001A020000}"/>
    <cellStyle name="% 3 58" xfId="583" xr:uid="{00000000-0005-0000-0000-00001B020000}"/>
    <cellStyle name="% 3 59" xfId="584" xr:uid="{00000000-0005-0000-0000-00001C020000}"/>
    <cellStyle name="% 3 6" xfId="585" xr:uid="{00000000-0005-0000-0000-00001D020000}"/>
    <cellStyle name="% 3 60" xfId="586" xr:uid="{00000000-0005-0000-0000-00001E020000}"/>
    <cellStyle name="% 3 61" xfId="587" xr:uid="{00000000-0005-0000-0000-00001F020000}"/>
    <cellStyle name="% 3 62" xfId="588" xr:uid="{00000000-0005-0000-0000-000020020000}"/>
    <cellStyle name="% 3 63" xfId="589" xr:uid="{00000000-0005-0000-0000-000021020000}"/>
    <cellStyle name="% 3 64" xfId="590" xr:uid="{00000000-0005-0000-0000-000022020000}"/>
    <cellStyle name="% 3 65" xfId="591" xr:uid="{00000000-0005-0000-0000-000023020000}"/>
    <cellStyle name="% 3 66" xfId="592" xr:uid="{00000000-0005-0000-0000-000024020000}"/>
    <cellStyle name="% 3 67" xfId="593" xr:uid="{00000000-0005-0000-0000-000025020000}"/>
    <cellStyle name="% 3 68" xfId="594" xr:uid="{00000000-0005-0000-0000-000026020000}"/>
    <cellStyle name="% 3 69" xfId="595" xr:uid="{00000000-0005-0000-0000-000027020000}"/>
    <cellStyle name="% 3 7" xfId="596" xr:uid="{00000000-0005-0000-0000-000028020000}"/>
    <cellStyle name="% 3 70" xfId="597" xr:uid="{00000000-0005-0000-0000-000029020000}"/>
    <cellStyle name="% 3 71" xfId="598" xr:uid="{00000000-0005-0000-0000-00002A020000}"/>
    <cellStyle name="% 3 72" xfId="599" xr:uid="{00000000-0005-0000-0000-00002B020000}"/>
    <cellStyle name="% 3 73" xfId="600" xr:uid="{00000000-0005-0000-0000-00002C020000}"/>
    <cellStyle name="% 3 74" xfId="601" xr:uid="{00000000-0005-0000-0000-00002D020000}"/>
    <cellStyle name="% 3 75" xfId="602" xr:uid="{00000000-0005-0000-0000-00002E020000}"/>
    <cellStyle name="% 3 76" xfId="603" xr:uid="{00000000-0005-0000-0000-00002F020000}"/>
    <cellStyle name="% 3 77" xfId="604" xr:uid="{00000000-0005-0000-0000-000030020000}"/>
    <cellStyle name="% 3 78" xfId="605" xr:uid="{00000000-0005-0000-0000-000031020000}"/>
    <cellStyle name="% 3 8" xfId="606" xr:uid="{00000000-0005-0000-0000-000032020000}"/>
    <cellStyle name="% 3 9" xfId="607" xr:uid="{00000000-0005-0000-0000-000033020000}"/>
    <cellStyle name="% 30" xfId="608" xr:uid="{00000000-0005-0000-0000-000034020000}"/>
    <cellStyle name="% 31" xfId="609" xr:uid="{00000000-0005-0000-0000-000035020000}"/>
    <cellStyle name="% 32" xfId="610" xr:uid="{00000000-0005-0000-0000-000036020000}"/>
    <cellStyle name="% 33" xfId="611" xr:uid="{00000000-0005-0000-0000-000037020000}"/>
    <cellStyle name="% 34" xfId="612" xr:uid="{00000000-0005-0000-0000-000038020000}"/>
    <cellStyle name="% 35" xfId="613" xr:uid="{00000000-0005-0000-0000-000039020000}"/>
    <cellStyle name="% 36" xfId="614" xr:uid="{00000000-0005-0000-0000-00003A020000}"/>
    <cellStyle name="% 37" xfId="615" xr:uid="{00000000-0005-0000-0000-00003B020000}"/>
    <cellStyle name="% 38" xfId="616" xr:uid="{00000000-0005-0000-0000-00003C020000}"/>
    <cellStyle name="% 39" xfId="617" xr:uid="{00000000-0005-0000-0000-00003D020000}"/>
    <cellStyle name="% 4" xfId="618" xr:uid="{00000000-0005-0000-0000-00003E020000}"/>
    <cellStyle name="% 4 2" xfId="619" xr:uid="{00000000-0005-0000-0000-00003F020000}"/>
    <cellStyle name="% 4 3" xfId="620" xr:uid="{00000000-0005-0000-0000-000040020000}"/>
    <cellStyle name="% 4 4" xfId="621" xr:uid="{00000000-0005-0000-0000-000041020000}"/>
    <cellStyle name="% 4 5" xfId="622" xr:uid="{00000000-0005-0000-0000-000042020000}"/>
    <cellStyle name="% 4 6" xfId="623" xr:uid="{00000000-0005-0000-0000-000043020000}"/>
    <cellStyle name="% 4 7" xfId="624" xr:uid="{00000000-0005-0000-0000-000044020000}"/>
    <cellStyle name="% 4 8" xfId="625" xr:uid="{00000000-0005-0000-0000-000045020000}"/>
    <cellStyle name="% 40" xfId="626" xr:uid="{00000000-0005-0000-0000-000046020000}"/>
    <cellStyle name="% 41" xfId="627" xr:uid="{00000000-0005-0000-0000-000047020000}"/>
    <cellStyle name="% 42" xfId="628" xr:uid="{00000000-0005-0000-0000-000048020000}"/>
    <cellStyle name="% 43" xfId="629" xr:uid="{00000000-0005-0000-0000-000049020000}"/>
    <cellStyle name="% 44" xfId="630" xr:uid="{00000000-0005-0000-0000-00004A020000}"/>
    <cellStyle name="% 45" xfId="631" xr:uid="{00000000-0005-0000-0000-00004B020000}"/>
    <cellStyle name="% 46" xfId="632" xr:uid="{00000000-0005-0000-0000-00004C020000}"/>
    <cellStyle name="% 47" xfId="633" xr:uid="{00000000-0005-0000-0000-00004D020000}"/>
    <cellStyle name="% 48" xfId="634" xr:uid="{00000000-0005-0000-0000-00004E020000}"/>
    <cellStyle name="% 49" xfId="635" xr:uid="{00000000-0005-0000-0000-00004F020000}"/>
    <cellStyle name="% 5" xfId="636" xr:uid="{00000000-0005-0000-0000-000050020000}"/>
    <cellStyle name="% 50" xfId="637" xr:uid="{00000000-0005-0000-0000-000051020000}"/>
    <cellStyle name="% 51" xfId="638" xr:uid="{00000000-0005-0000-0000-000052020000}"/>
    <cellStyle name="% 52" xfId="639" xr:uid="{00000000-0005-0000-0000-000053020000}"/>
    <cellStyle name="% 53" xfId="640" xr:uid="{00000000-0005-0000-0000-000054020000}"/>
    <cellStyle name="% 54" xfId="641" xr:uid="{00000000-0005-0000-0000-000055020000}"/>
    <cellStyle name="% 55" xfId="642" xr:uid="{00000000-0005-0000-0000-000056020000}"/>
    <cellStyle name="% 56" xfId="643" xr:uid="{00000000-0005-0000-0000-000057020000}"/>
    <cellStyle name="% 57" xfId="644" xr:uid="{00000000-0005-0000-0000-000058020000}"/>
    <cellStyle name="% 58" xfId="645" xr:uid="{00000000-0005-0000-0000-000059020000}"/>
    <cellStyle name="% 59" xfId="646" xr:uid="{00000000-0005-0000-0000-00005A020000}"/>
    <cellStyle name="% 6" xfId="647" xr:uid="{00000000-0005-0000-0000-00005B020000}"/>
    <cellStyle name="% 60" xfId="648" xr:uid="{00000000-0005-0000-0000-00005C020000}"/>
    <cellStyle name="% 61" xfId="649" xr:uid="{00000000-0005-0000-0000-00005D020000}"/>
    <cellStyle name="% 62" xfId="650" xr:uid="{00000000-0005-0000-0000-00005E020000}"/>
    <cellStyle name="% 63" xfId="651" xr:uid="{00000000-0005-0000-0000-00005F020000}"/>
    <cellStyle name="% 64" xfId="652" xr:uid="{00000000-0005-0000-0000-000060020000}"/>
    <cellStyle name="% 65" xfId="653" xr:uid="{00000000-0005-0000-0000-000061020000}"/>
    <cellStyle name="% 66" xfId="654" xr:uid="{00000000-0005-0000-0000-000062020000}"/>
    <cellStyle name="% 67" xfId="655" xr:uid="{00000000-0005-0000-0000-000063020000}"/>
    <cellStyle name="% 68" xfId="656" xr:uid="{00000000-0005-0000-0000-000064020000}"/>
    <cellStyle name="% 69" xfId="657" xr:uid="{00000000-0005-0000-0000-000065020000}"/>
    <cellStyle name="% 7" xfId="658" xr:uid="{00000000-0005-0000-0000-000066020000}"/>
    <cellStyle name="% 70" xfId="659" xr:uid="{00000000-0005-0000-0000-000067020000}"/>
    <cellStyle name="% 71" xfId="660" xr:uid="{00000000-0005-0000-0000-000068020000}"/>
    <cellStyle name="% 72" xfId="661" xr:uid="{00000000-0005-0000-0000-000069020000}"/>
    <cellStyle name="% 73" xfId="662" xr:uid="{00000000-0005-0000-0000-00006A020000}"/>
    <cellStyle name="% 74" xfId="663" xr:uid="{00000000-0005-0000-0000-00006B020000}"/>
    <cellStyle name="% 75" xfId="664" xr:uid="{00000000-0005-0000-0000-00006C020000}"/>
    <cellStyle name="% 76" xfId="665" xr:uid="{00000000-0005-0000-0000-00006D020000}"/>
    <cellStyle name="% 77" xfId="666" xr:uid="{00000000-0005-0000-0000-00006E020000}"/>
    <cellStyle name="% 78" xfId="667" xr:uid="{00000000-0005-0000-0000-00006F020000}"/>
    <cellStyle name="% 79" xfId="668" xr:uid="{00000000-0005-0000-0000-000070020000}"/>
    <cellStyle name="% 8" xfId="669" xr:uid="{00000000-0005-0000-0000-000071020000}"/>
    <cellStyle name="% 80" xfId="670" xr:uid="{00000000-0005-0000-0000-000072020000}"/>
    <cellStyle name="% 81" xfId="671" xr:uid="{00000000-0005-0000-0000-000073020000}"/>
    <cellStyle name="% 82" xfId="672" xr:uid="{00000000-0005-0000-0000-000074020000}"/>
    <cellStyle name="% 83" xfId="673" xr:uid="{00000000-0005-0000-0000-000075020000}"/>
    <cellStyle name="% 84" xfId="674" xr:uid="{00000000-0005-0000-0000-000076020000}"/>
    <cellStyle name="% 85" xfId="675" xr:uid="{00000000-0005-0000-0000-000077020000}"/>
    <cellStyle name="% 86" xfId="676" xr:uid="{00000000-0005-0000-0000-000078020000}"/>
    <cellStyle name="% 87" xfId="677" xr:uid="{00000000-0005-0000-0000-000079020000}"/>
    <cellStyle name="% 88" xfId="678" xr:uid="{00000000-0005-0000-0000-00007A020000}"/>
    <cellStyle name="% 89" xfId="679" xr:uid="{00000000-0005-0000-0000-00007B020000}"/>
    <cellStyle name="% 9" xfId="680" xr:uid="{00000000-0005-0000-0000-00007C020000}"/>
    <cellStyle name="% 90" xfId="681" xr:uid="{00000000-0005-0000-0000-00007D020000}"/>
    <cellStyle name="% 91" xfId="682" xr:uid="{00000000-0005-0000-0000-00007E020000}"/>
    <cellStyle name="% 92" xfId="683" xr:uid="{00000000-0005-0000-0000-00007F020000}"/>
    <cellStyle name="% 93" xfId="684" xr:uid="{00000000-0005-0000-0000-000080020000}"/>
    <cellStyle name="% 94" xfId="685" xr:uid="{00000000-0005-0000-0000-000081020000}"/>
    <cellStyle name="% 95" xfId="686" xr:uid="{00000000-0005-0000-0000-000082020000}"/>
    <cellStyle name="% 96" xfId="687" xr:uid="{00000000-0005-0000-0000-000083020000}"/>
    <cellStyle name="% 97" xfId="688" xr:uid="{00000000-0005-0000-0000-000084020000}"/>
    <cellStyle name="% 98" xfId="689" xr:uid="{00000000-0005-0000-0000-000085020000}"/>
    <cellStyle name="% 99" xfId="690" xr:uid="{00000000-0005-0000-0000-000086020000}"/>
    <cellStyle name="%_1. +-Changes from RIIO vD4 to vD5" xfId="691" xr:uid="{00000000-0005-0000-0000-000087020000}"/>
    <cellStyle name="%_1.3 Acc Costs NG (2011)" xfId="692" xr:uid="{00000000-0005-0000-0000-000088020000}"/>
    <cellStyle name="%_1.3 Acc Costs NG (2011) 2" xfId="693" xr:uid="{00000000-0005-0000-0000-000089020000}"/>
    <cellStyle name="%_1.3 Acc Costs NG (2011) 3" xfId="694" xr:uid="{00000000-0005-0000-0000-00008A020000}"/>
    <cellStyle name="%_1.3 Acc Costs NG (2011) 4" xfId="695" xr:uid="{00000000-0005-0000-0000-00008B020000}"/>
    <cellStyle name="%_1.3 Acc Costs NG (2011) 5" xfId="696" xr:uid="{00000000-0005-0000-0000-00008C020000}"/>
    <cellStyle name="%_1.3 Acc Costs NG (2011) 6" xfId="697" xr:uid="{00000000-0005-0000-0000-00008D020000}"/>
    <cellStyle name="%_1.3 Acc Costs NG (2011) 7" xfId="698" xr:uid="{00000000-0005-0000-0000-00008E020000}"/>
    <cellStyle name="%_1.3 Acc Costs NG (2011) 8" xfId="699" xr:uid="{00000000-0005-0000-0000-00008F020000}"/>
    <cellStyle name="%_1.3 Rec to old modelling" xfId="700" xr:uid="{00000000-0005-0000-0000-000090020000}"/>
    <cellStyle name="%_1.3s Accounting C Costs Scots" xfId="701" xr:uid="{00000000-0005-0000-0000-000091020000}"/>
    <cellStyle name="%_1.5 Opex Reconciliation NG" xfId="702" xr:uid="{00000000-0005-0000-0000-000092020000}"/>
    <cellStyle name="%_1.8 Irregular Items" xfId="703" xr:uid="{00000000-0005-0000-0000-000093020000}"/>
    <cellStyle name="%_1.8 Irregular Items 2" xfId="704" xr:uid="{00000000-0005-0000-0000-000094020000}"/>
    <cellStyle name="%_1.8 Irregular Items 3" xfId="705" xr:uid="{00000000-0005-0000-0000-000095020000}"/>
    <cellStyle name="%_1.8 Irregular Items 4" xfId="706" xr:uid="{00000000-0005-0000-0000-000096020000}"/>
    <cellStyle name="%_1.8 Irregular Items 5" xfId="707" xr:uid="{00000000-0005-0000-0000-000097020000}"/>
    <cellStyle name="%_1.8 Irregular Items 6" xfId="708" xr:uid="{00000000-0005-0000-0000-000098020000}"/>
    <cellStyle name="%_1.8 Irregular Items 7" xfId="709" xr:uid="{00000000-0005-0000-0000-000099020000}"/>
    <cellStyle name="%_1.8 Irregular Items 8" xfId="710" xr:uid="{00000000-0005-0000-0000-00009A020000}"/>
    <cellStyle name="%_2.14 Year on Year Movt" xfId="711" xr:uid="{00000000-0005-0000-0000-00009B020000}"/>
    <cellStyle name="%_2.14 Year on Year Movt ( (2013)" xfId="712" xr:uid="{00000000-0005-0000-0000-00009C020000}"/>
    <cellStyle name="%_2.14 Year on Year Movt ( (2013) 2" xfId="713" xr:uid="{00000000-0005-0000-0000-00009D020000}"/>
    <cellStyle name="%_2.14 Year on Year Movt ( (2013) 3" xfId="714" xr:uid="{00000000-0005-0000-0000-00009E020000}"/>
    <cellStyle name="%_2.14 Year on Year Movt ( (2013) 4" xfId="715" xr:uid="{00000000-0005-0000-0000-00009F020000}"/>
    <cellStyle name="%_2.14 Year on Year Movt ( (2013) 5" xfId="716" xr:uid="{00000000-0005-0000-0000-0000A0020000}"/>
    <cellStyle name="%_2.14 Year on Year Movt ( (2013) 6" xfId="717" xr:uid="{00000000-0005-0000-0000-0000A1020000}"/>
    <cellStyle name="%_2.14 Year on Year Movt ( (2013) 7" xfId="718" xr:uid="{00000000-0005-0000-0000-0000A2020000}"/>
    <cellStyle name="%_2.14 Year on Year Movt ( (2013) 8" xfId="719" xr:uid="{00000000-0005-0000-0000-0000A3020000}"/>
    <cellStyle name="%_2.14 Year on Year Movt (2011)" xfId="720" xr:uid="{00000000-0005-0000-0000-0000A4020000}"/>
    <cellStyle name="%_2.14 Year on Year Movt (2011) 2" xfId="721" xr:uid="{00000000-0005-0000-0000-0000A5020000}"/>
    <cellStyle name="%_2.14 Year on Year Movt (2011) 3" xfId="722" xr:uid="{00000000-0005-0000-0000-0000A6020000}"/>
    <cellStyle name="%_2.14 Year on Year Movt (2011) 4" xfId="723" xr:uid="{00000000-0005-0000-0000-0000A7020000}"/>
    <cellStyle name="%_2.14 Year on Year Movt (2011) 5" xfId="724" xr:uid="{00000000-0005-0000-0000-0000A8020000}"/>
    <cellStyle name="%_2.14 Year on Year Movt (2011) 6" xfId="725" xr:uid="{00000000-0005-0000-0000-0000A9020000}"/>
    <cellStyle name="%_2.14 Year on Year Movt (2011) 7" xfId="726" xr:uid="{00000000-0005-0000-0000-0000AA020000}"/>
    <cellStyle name="%_2.14 Year on Year Movt (2011) 8" xfId="727" xr:uid="{00000000-0005-0000-0000-0000AB020000}"/>
    <cellStyle name="%_2.14 Year on Year Movt (2012)" xfId="728" xr:uid="{00000000-0005-0000-0000-0000AC020000}"/>
    <cellStyle name="%_2.14 Year on Year Movt (2012) 2" xfId="729" xr:uid="{00000000-0005-0000-0000-0000AD020000}"/>
    <cellStyle name="%_2.14 Year on Year Movt (2012) 3" xfId="730" xr:uid="{00000000-0005-0000-0000-0000AE020000}"/>
    <cellStyle name="%_2.14 Year on Year Movt (2012) 4" xfId="731" xr:uid="{00000000-0005-0000-0000-0000AF020000}"/>
    <cellStyle name="%_2.14 Year on Year Movt (2012) 5" xfId="732" xr:uid="{00000000-0005-0000-0000-0000B0020000}"/>
    <cellStyle name="%_2.14 Year on Year Movt (2012) 6" xfId="733" xr:uid="{00000000-0005-0000-0000-0000B1020000}"/>
    <cellStyle name="%_2.14 Year on Year Movt (2012) 7" xfId="734" xr:uid="{00000000-0005-0000-0000-0000B2020000}"/>
    <cellStyle name="%_2.14 Year on Year Movt (2012) 8" xfId="735" xr:uid="{00000000-0005-0000-0000-0000B3020000}"/>
    <cellStyle name="%_2.4 Exc &amp; Demin " xfId="736" xr:uid="{00000000-0005-0000-0000-0000B4020000}"/>
    <cellStyle name="%_2.7s Insurance" xfId="737" xr:uid="{00000000-0005-0000-0000-0000B5020000}"/>
    <cellStyle name="%_2010_NGET_TPCR4_RO_FBPQ(Opex) trace only FINAL(DPP)" xfId="738" xr:uid="{00000000-0005-0000-0000-0000B6020000}"/>
    <cellStyle name="%_2010_NGET_TPCR4_RO_FBPQ(Opex) trace only FINAL(DPP) 2" xfId="739" xr:uid="{00000000-0005-0000-0000-0000B7020000}"/>
    <cellStyle name="%_2010_NGET_TPCR4_RO_FBPQ(Opex) trace only FINAL(DPP) 3" xfId="740" xr:uid="{00000000-0005-0000-0000-0000B8020000}"/>
    <cellStyle name="%_2010_NGET_TPCR4_RO_FBPQ(Opex) trace only FINAL(DPP) 4" xfId="741" xr:uid="{00000000-0005-0000-0000-0000B9020000}"/>
    <cellStyle name="%_2010_NGET_TPCR4_RO_FBPQ(Opex) trace only FINAL(DPP) 5" xfId="742" xr:uid="{00000000-0005-0000-0000-0000BA020000}"/>
    <cellStyle name="%_2010_NGET_TPCR4_RO_FBPQ(Opex) trace only FINAL(DPP) 6" xfId="743" xr:uid="{00000000-0005-0000-0000-0000BB020000}"/>
    <cellStyle name="%_2010_NGET_TPCR4_RO_FBPQ(Opex) trace only FINAL(DPP) 7" xfId="744" xr:uid="{00000000-0005-0000-0000-0000BC020000}"/>
    <cellStyle name="%_2010_NGET_TPCR4_RO_FBPQ(Opex) trace only FINAL(DPP) 8" xfId="745" xr:uid="{00000000-0005-0000-0000-0000BD020000}"/>
    <cellStyle name="%_3.1.2 DB Pension Detail" xfId="746" xr:uid="{00000000-0005-0000-0000-0000BE020000}"/>
    <cellStyle name="%_3.3 Tax" xfId="747" xr:uid="{00000000-0005-0000-0000-0000BF020000}"/>
    <cellStyle name="%_3.3 Tax 2" xfId="748" xr:uid="{00000000-0005-0000-0000-0000C0020000}"/>
    <cellStyle name="%_3.3 Tax 2 2" xfId="749" xr:uid="{00000000-0005-0000-0000-0000C1020000}"/>
    <cellStyle name="%_3.3 Tax 3" xfId="750" xr:uid="{00000000-0005-0000-0000-0000C2020000}"/>
    <cellStyle name="%_3.3 Tax_2.14 Year on Year Movt" xfId="751" xr:uid="{00000000-0005-0000-0000-0000C3020000}"/>
    <cellStyle name="%_3.3 Tax_2.4 Exc &amp; Demin " xfId="752" xr:uid="{00000000-0005-0000-0000-0000C4020000}"/>
    <cellStyle name="%_3.3 Tax_2.7s Insurance" xfId="753" xr:uid="{00000000-0005-0000-0000-0000C5020000}"/>
    <cellStyle name="%_3.3 Tax_3.1.2 DB Pension Detail" xfId="754" xr:uid="{00000000-0005-0000-0000-0000C6020000}"/>
    <cellStyle name="%_3.3 Tax_4.16 Asset lives" xfId="755" xr:uid="{00000000-0005-0000-0000-0000C7020000}"/>
    <cellStyle name="%_4.16 Asset lives" xfId="756" xr:uid="{00000000-0005-0000-0000-0000C8020000}"/>
    <cellStyle name="%_4.2 Activity Indicators" xfId="757" xr:uid="{00000000-0005-0000-0000-0000C9020000}"/>
    <cellStyle name="%_4.2 Activity Indicators 2" xfId="758" xr:uid="{00000000-0005-0000-0000-0000CA020000}"/>
    <cellStyle name="%_4.2 Activity Indicators 2 2" xfId="759" xr:uid="{00000000-0005-0000-0000-0000CB020000}"/>
    <cellStyle name="%_4.2 Activity Indicators 3" xfId="760" xr:uid="{00000000-0005-0000-0000-0000CC020000}"/>
    <cellStyle name="%_4.20 Scheme Listing NLR" xfId="761" xr:uid="{00000000-0005-0000-0000-0000CD020000}"/>
    <cellStyle name="%_4.3 Transmission system performance" xfId="762" xr:uid="{00000000-0005-0000-0000-0000CE020000}"/>
    <cellStyle name="%_5.15.1 Cond &amp; Risk-Entry Points" xfId="763" xr:uid="{00000000-0005-0000-0000-0000CF020000}"/>
    <cellStyle name="%_5.15.2 Cond &amp; Risk-Exit Points" xfId="764" xr:uid="{00000000-0005-0000-0000-0000D0020000}"/>
    <cellStyle name="%_5.15.3 Cond &amp; Risk-Comps" xfId="765" xr:uid="{00000000-0005-0000-0000-0000D1020000}"/>
    <cellStyle name="%_5.15.4 Cond &amp; Risk-Pipelines" xfId="766" xr:uid="{00000000-0005-0000-0000-0000D2020000}"/>
    <cellStyle name="%_5.15.5 Cond &amp; Risk-Multijunctin" xfId="767" xr:uid="{00000000-0005-0000-0000-0000D3020000}"/>
    <cellStyle name="%_5.6 Environmental " xfId="768" xr:uid="{00000000-0005-0000-0000-0000D4020000}"/>
    <cellStyle name="%_5.9 Asset data " xfId="769" xr:uid="{00000000-0005-0000-0000-0000D5020000}"/>
    <cellStyle name="%_Book1" xfId="770" xr:uid="{00000000-0005-0000-0000-0000D6020000}"/>
    <cellStyle name="%_BP10+ GTO Capex Split CN" xfId="771" xr:uid="{00000000-0005-0000-0000-0000D7020000}"/>
    <cellStyle name="%_Business Plan " xfId="772" xr:uid="{00000000-0005-0000-0000-0000D8020000}"/>
    <cellStyle name="%_Copy of Repair Draft RIIO Plan v0.11" xfId="773" xr:uid="{00000000-0005-0000-0000-0000D9020000}"/>
    <cellStyle name="%_Customer Operations Business Plan Input Reqs (3)" xfId="774" xr:uid="{00000000-0005-0000-0000-0000DA020000}"/>
    <cellStyle name="%_Draft RIIO plan presentation template - Commercial (2)" xfId="775" xr:uid="{00000000-0005-0000-0000-0000DB020000}"/>
    <cellStyle name="%_Draft RIIO plan presentation template - Customer Opsx Centre V2 (2)" xfId="776" xr:uid="{00000000-0005-0000-0000-0000DC020000}"/>
    <cellStyle name="%_Draft RIIO plan presentation template - Customer Opsx Centre V2 (2) - updated with mapping" xfId="777" xr:uid="{00000000-0005-0000-0000-0000DD020000}"/>
    <cellStyle name="%_Draft RIIO plan presentation template - Customer Opsx Centre V7" xfId="778" xr:uid="{00000000-0005-0000-0000-0000DE020000}"/>
    <cellStyle name="%_Emergency DRAFT RIIO Plan V0 3 1" xfId="779" xr:uid="{00000000-0005-0000-0000-0000DF020000}"/>
    <cellStyle name="%_Emergency DRAFT RIIO Plan V0 9" xfId="780" xr:uid="{00000000-0005-0000-0000-0000E0020000}"/>
    <cellStyle name="%_EMS 0.1 Emergency Process" xfId="781" xr:uid="{00000000-0005-0000-0000-0000E1020000}"/>
    <cellStyle name="%_EMS 0.1 Emergency Process - Opex plan template" xfId="782" xr:uid="{00000000-0005-0000-0000-0000E2020000}"/>
    <cellStyle name="%_EMS 0.2 Emergency Process" xfId="783" xr:uid="{00000000-0005-0000-0000-0000E3020000}"/>
    <cellStyle name="%_GTO Non Operational Capex Roll-over submission (FINAL with property)" xfId="784" xr:uid="{00000000-0005-0000-0000-0000E4020000}"/>
    <cellStyle name="%_Inputs" xfId="785" xr:uid="{00000000-0005-0000-0000-0000E5020000}"/>
    <cellStyle name="%_Maintenance Draft RIIO Plan v0.1" xfId="786" xr:uid="{00000000-0005-0000-0000-0000E6020000}"/>
    <cellStyle name="%_Manual Adjustments" xfId="787" xr:uid="{00000000-0005-0000-0000-0000E7020000}"/>
    <cellStyle name="%_Network Strategy Business Plan Input Reqs - v10" xfId="788" xr:uid="{00000000-0005-0000-0000-0000E8020000}"/>
    <cellStyle name="%_NGET Opex PCRRP Tables 31 Mar 2010 Final" xfId="789" xr:uid="{00000000-0005-0000-0000-0000E9020000}"/>
    <cellStyle name="%_NGET Opex PCRRP Tables 31 Mar 2010 Final 2" xfId="790" xr:uid="{00000000-0005-0000-0000-0000EA020000}"/>
    <cellStyle name="%_NGG Capex PCRRP Tables 31 Mar 2010 DraftV6 FINAL" xfId="791" xr:uid="{00000000-0005-0000-0000-0000EB020000}"/>
    <cellStyle name="%_NGG Opex PCRRP Tables 31 Mar 2009" xfId="792" xr:uid="{00000000-0005-0000-0000-0000EC020000}"/>
    <cellStyle name="%_NGG Opex PCRRP Tables 31 Mar 2009 2" xfId="793" xr:uid="{00000000-0005-0000-0000-0000ED020000}"/>
    <cellStyle name="%_NGG Opex PCRRP Tables 31 Mar 2010 final" xfId="794" xr:uid="{00000000-0005-0000-0000-0000EE020000}"/>
    <cellStyle name="%_NGG TPCR4 MG Workings" xfId="795" xr:uid="{00000000-0005-0000-0000-0000EF020000}"/>
    <cellStyle name="%_NGG TPCR4 Rollover FBPQ (Capex)" xfId="796" xr:uid="{00000000-0005-0000-0000-0000F0020000}"/>
    <cellStyle name="%_Non formula" xfId="797" xr:uid="{00000000-0005-0000-0000-0000F1020000}"/>
    <cellStyle name="%_Opex Consolidation v0.4" xfId="798" xr:uid="{00000000-0005-0000-0000-0000F2020000}"/>
    <cellStyle name="%_Opex plan template draft5" xfId="799" xr:uid="{00000000-0005-0000-0000-0000F3020000}"/>
    <cellStyle name="%_Opex plan template draft5b" xfId="800" xr:uid="{00000000-0005-0000-0000-0000F4020000}"/>
    <cellStyle name="%_Opex plan template draft5b 2" xfId="801" xr:uid="{00000000-0005-0000-0000-0000F5020000}"/>
    <cellStyle name="%_Opex plan template draft5b 2 2" xfId="802" xr:uid="{00000000-0005-0000-0000-0000F6020000}"/>
    <cellStyle name="%_Opex plan template draft5b 3" xfId="803" xr:uid="{00000000-0005-0000-0000-0000F7020000}"/>
    <cellStyle name="%_Opex plan template draft5b 3 2" xfId="804" xr:uid="{00000000-0005-0000-0000-0000F8020000}"/>
    <cellStyle name="%_Opex plan template draft6" xfId="805" xr:uid="{00000000-0005-0000-0000-0000F9020000}"/>
    <cellStyle name="%_Reactor (No scheme)" xfId="806" xr:uid="{00000000-0005-0000-0000-0000FA020000}"/>
    <cellStyle name="%_Reactor (Schemes)" xfId="807" xr:uid="{00000000-0005-0000-0000-0000FB020000}"/>
    <cellStyle name="%_Reactor_revisit (No scheme)" xfId="808" xr:uid="{00000000-0005-0000-0000-0000FC020000}"/>
    <cellStyle name="%_Reactor_revisit (Schemes)" xfId="809" xr:uid="{00000000-0005-0000-0000-0000FD020000}"/>
    <cellStyle name="%_Repair Draft RIIO Plan v0.12" xfId="810" xr:uid="{00000000-0005-0000-0000-0000FE020000}"/>
    <cellStyle name="%_Repair Draft RIIO Plan v0.18" xfId="811" xr:uid="{00000000-0005-0000-0000-0000FF020000}"/>
    <cellStyle name="%_Repair Draft RIIO Plan v0.19" xfId="812" xr:uid="{00000000-0005-0000-0000-000000030000}"/>
    <cellStyle name="%_Repair Draft RIIO Plan v0.20" xfId="813" xr:uid="{00000000-0005-0000-0000-000001030000}"/>
    <cellStyle name="%_Repair Draft RIIO Plan v0.5" xfId="814" xr:uid="{00000000-0005-0000-0000-000002030000}"/>
    <cellStyle name="%_Repair Draft RIIO Plan v0.6" xfId="815" xr:uid="{00000000-0005-0000-0000-000003030000}"/>
    <cellStyle name="%_Repair Draft RIIO Plan v0.9" xfId="816" xr:uid="{00000000-0005-0000-0000-000004030000}"/>
    <cellStyle name="%_RIIO Baseline Plan v3A with Reg Comparison &amp; Graphs" xfId="817" xr:uid="{00000000-0005-0000-0000-000005030000}"/>
    <cellStyle name="%_RIIO plan template - NS v1" xfId="818" xr:uid="{00000000-0005-0000-0000-000006030000}"/>
    <cellStyle name="%_RRP table" xfId="819" xr:uid="{00000000-0005-0000-0000-000007030000}"/>
    <cellStyle name="%_RRP table_1" xfId="820" xr:uid="{00000000-0005-0000-0000-000008030000}"/>
    <cellStyle name="%_Sch 2.1 Eng schedule 2009-10 Final @ 270710" xfId="821" xr:uid="{00000000-0005-0000-0000-000009030000}"/>
    <cellStyle name="%_Sch 2.1 Eng schedule 2009-10 Final @ 270710 2" xfId="822" xr:uid="{00000000-0005-0000-0000-00000A030000}"/>
    <cellStyle name="%_Sch 2.1 Eng schedule 2009-10 Final @ 270710 3" xfId="823" xr:uid="{00000000-0005-0000-0000-00000B030000}"/>
    <cellStyle name="%_Sch 2.1 Eng schedule 2009-10 Final @ 270710 4" xfId="824" xr:uid="{00000000-0005-0000-0000-00000C030000}"/>
    <cellStyle name="%_Sch 2.1 Eng schedule 2009-10 Final @ 270710 5" xfId="825" xr:uid="{00000000-0005-0000-0000-00000D030000}"/>
    <cellStyle name="%_Sch 2.1 Eng schedule 2009-10 Final @ 270710 6" xfId="826" xr:uid="{00000000-0005-0000-0000-00000E030000}"/>
    <cellStyle name="%_Sch 2.1 Eng schedule 2009-10 Final @ 270710 7" xfId="827" xr:uid="{00000000-0005-0000-0000-00000F030000}"/>
    <cellStyle name="%_Sch 2.1 Eng schedule 2009-10 Final @ 270710 8" xfId="828" xr:uid="{00000000-0005-0000-0000-000010030000}"/>
    <cellStyle name="%_Sheet1" xfId="829" xr:uid="{00000000-0005-0000-0000-000011030000}"/>
    <cellStyle name="%_Stat  Accounts" xfId="830" xr:uid="{00000000-0005-0000-0000-000012030000}"/>
    <cellStyle name="%_Switchgear (No scheme)" xfId="831" xr:uid="{00000000-0005-0000-0000-000013030000}"/>
    <cellStyle name="%_Switchgear (Schemes)" xfId="832" xr:uid="{00000000-0005-0000-0000-000014030000}"/>
    <cellStyle name="%_Switchgear_revisit (No scheme)" xfId="833" xr:uid="{00000000-0005-0000-0000-000015030000}"/>
    <cellStyle name="%_Switchgear_revisit (Schemes)" xfId="834" xr:uid="{00000000-0005-0000-0000-000016030000}"/>
    <cellStyle name="%_Table 4 28_Final" xfId="835" xr:uid="{00000000-0005-0000-0000-000017030000}"/>
    <cellStyle name="%_Table 4-16 - Asset Lives - 2009-10_Final" xfId="836" xr:uid="{00000000-0005-0000-0000-000018030000}"/>
    <cellStyle name="%_Table 4-16 - Asset Lives - 2009-10_Final (2)" xfId="837" xr:uid="{00000000-0005-0000-0000-000019030000}"/>
    <cellStyle name="%_Total summary" xfId="838" xr:uid="{00000000-0005-0000-0000-00001A030000}"/>
    <cellStyle name="%_TPCR4 RollOver NGG Draft Table 5.8 v2" xfId="839" xr:uid="{00000000-0005-0000-0000-00001B030000}"/>
    <cellStyle name="%_TPCR4 RollOver NGG Draft Table 5.8 v2 2" xfId="840" xr:uid="{00000000-0005-0000-0000-00001C030000}"/>
    <cellStyle name="%_TPCR4 RollOver NGG Draft Table 5.8 v2 3" xfId="841" xr:uid="{00000000-0005-0000-0000-00001D030000}"/>
    <cellStyle name="%_TPCR4 RollOver NGG Draft Table 5.8 v2 4" xfId="842" xr:uid="{00000000-0005-0000-0000-00001E030000}"/>
    <cellStyle name="%_TPCR4 RollOver NGG Draft Table 5.8 v2 5" xfId="843" xr:uid="{00000000-0005-0000-0000-00001F030000}"/>
    <cellStyle name="%_TPCR4 RollOver NGG Draft Table 5.8 v2 6" xfId="844" xr:uid="{00000000-0005-0000-0000-000020030000}"/>
    <cellStyle name="%_TPCR4 RollOver NGG Draft Table 5.8 v2 7" xfId="845" xr:uid="{00000000-0005-0000-0000-000021030000}"/>
    <cellStyle name="%_TPCR4 RollOver NGG Draft Table 5.8 v2 8" xfId="846" xr:uid="{00000000-0005-0000-0000-000022030000}"/>
    <cellStyle name="%_Transformer data based on November Freeze and RIIObaseline D6 data 10062011" xfId="847" xr:uid="{00000000-0005-0000-0000-000023030000}"/>
    <cellStyle name="%_Transmission PCRRP tables_SPTL_200809 V1" xfId="848" xr:uid="{00000000-0005-0000-0000-000024030000}"/>
    <cellStyle name="%_Transmission PCRRP tables_SPTL_200809 V1 2" xfId="849" xr:uid="{00000000-0005-0000-0000-000025030000}"/>
    <cellStyle name="%_Transmission PCRRP tables_SPTL_200809 V1 3" xfId="850" xr:uid="{00000000-0005-0000-0000-000026030000}"/>
    <cellStyle name="%_Transmission PCRRP tables_SPTL_200809 V1 4" xfId="851" xr:uid="{00000000-0005-0000-0000-000027030000}"/>
    <cellStyle name="%_Transmission PCRRP tables_SPTL_200809 V1_3.1.2 DB Pension Detail" xfId="852" xr:uid="{00000000-0005-0000-0000-000028030000}"/>
    <cellStyle name="%_Transmission PCRRP tables_SPTL_200809 V1_4.20 Scheme Listing NLR" xfId="853" xr:uid="{00000000-0005-0000-0000-000029030000}"/>
    <cellStyle name="%_Transmission PCRRP tables_SPTL_200809 V1_Table 4 28_Final" xfId="854" xr:uid="{00000000-0005-0000-0000-00002A030000}"/>
    <cellStyle name="%_Transmission PCRRP tables_SPTL_200809 V1_Table 4-16 - Asset Lives - 2009-10_Final" xfId="855" xr:uid="{00000000-0005-0000-0000-00002B030000}"/>
    <cellStyle name="%_Transmission PCRRP tables_SPTL_200809 V1_Table 4-16 - Asset Lives - 2009-10_Final (2)" xfId="856" xr:uid="{00000000-0005-0000-0000-00002C030000}"/>
    <cellStyle name="%_Tx (No scheme)" xfId="857" xr:uid="{00000000-0005-0000-0000-00002D030000}"/>
    <cellStyle name="%_Tx (Schemes)" xfId="858" xr:uid="{00000000-0005-0000-0000-00002E030000}"/>
    <cellStyle name="%_Tx_revisit (No scheme)" xfId="859" xr:uid="{00000000-0005-0000-0000-00002F030000}"/>
    <cellStyle name="%_Tx_revisit (Schemes)" xfId="860" xr:uid="{00000000-0005-0000-0000-000030030000}"/>
    <cellStyle name="%_VR Asset Man NGET 1.3 1.7 1.8, 2.14 2.15" xfId="861" xr:uid="{00000000-0005-0000-0000-000031030000}"/>
    <cellStyle name="%_VR NGET Opex tables" xfId="862" xr:uid="{00000000-0005-0000-0000-000032030000}"/>
    <cellStyle name="%_VR NGET Opex tables_1.5 Opex Reconciliation NG" xfId="863" xr:uid="{00000000-0005-0000-0000-000033030000}"/>
    <cellStyle name="%_VR Pensions Opex tables" xfId="864" xr:uid="{00000000-0005-0000-0000-000034030000}"/>
    <cellStyle name="%_VR Pensions Opex tables_2010_NGET_TPCR4_RO_FBPQ(Opex) trace only FINAL(DPP)" xfId="865" xr:uid="{00000000-0005-0000-0000-000035030000}"/>
    <cellStyle name="%_Winter - Pay deal impacts - Repair" xfId="866" xr:uid="{00000000-0005-0000-0000-000036030000}"/>
    <cellStyle name="%_WJBP Acc Ctrl v3" xfId="867" xr:uid="{00000000-0005-0000-0000-000037030000}"/>
    <cellStyle name="%1_Inputs" xfId="868" xr:uid="{00000000-0005-0000-0000-000038030000}"/>
    <cellStyle name="******************************************" xfId="869" xr:uid="{00000000-0005-0000-0000-000039030000}"/>
    <cellStyle name=".744" xfId="870" xr:uid="{00000000-0005-0000-0000-00003A030000}"/>
    <cellStyle name="?? [0]_VERA" xfId="871" xr:uid="{00000000-0005-0000-0000-00003B030000}"/>
    <cellStyle name="?????_VERA" xfId="872" xr:uid="{00000000-0005-0000-0000-00003C030000}"/>
    <cellStyle name="??_VERA" xfId="873" xr:uid="{00000000-0005-0000-0000-00003D030000}"/>
    <cellStyle name="_070323 - 5yr opex BPQ (Final)" xfId="874" xr:uid="{00000000-0005-0000-0000-00003E030000}"/>
    <cellStyle name="_070323 - 5yr opex BPQ (Final) 2" xfId="875" xr:uid="{00000000-0005-0000-0000-00003F030000}"/>
    <cellStyle name="_070323 - 5yr opex BPQ (Final) 3" xfId="876" xr:uid="{00000000-0005-0000-0000-000040030000}"/>
    <cellStyle name="_070323 - 5yr opex BPQ (Final) 4" xfId="877" xr:uid="{00000000-0005-0000-0000-000041030000}"/>
    <cellStyle name="_070323 - 5yr opex BPQ (Final) 5" xfId="878" xr:uid="{00000000-0005-0000-0000-000042030000}"/>
    <cellStyle name="_070323 - 5yr opex BPQ (Final) 6" xfId="879" xr:uid="{00000000-0005-0000-0000-000043030000}"/>
    <cellStyle name="_070323 - 5yr opex BPQ (Final) 7" xfId="880" xr:uid="{00000000-0005-0000-0000-000044030000}"/>
    <cellStyle name="_070323 - 5yr opex BPQ (Final) 8" xfId="881" xr:uid="{00000000-0005-0000-0000-000045030000}"/>
    <cellStyle name="_0708 GSO Capex RRP (detail)" xfId="882" xr:uid="{00000000-0005-0000-0000-000046030000}"/>
    <cellStyle name="_0708 GSO Capex RRP (detail)_RRP table" xfId="883" xr:uid="{00000000-0005-0000-0000-000047030000}"/>
    <cellStyle name="_0708 TO Non-Op Capex (detail)" xfId="884" xr:uid="{00000000-0005-0000-0000-000048030000}"/>
    <cellStyle name="_0708 TO Non-Op Capex (detail) 2" xfId="885" xr:uid="{00000000-0005-0000-0000-000049030000}"/>
    <cellStyle name="_0708 TO Non-Op Capex (detail) 3" xfId="886" xr:uid="{00000000-0005-0000-0000-00004A030000}"/>
    <cellStyle name="_0708 TO Non-Op Capex (detail) 4" xfId="887" xr:uid="{00000000-0005-0000-0000-00004B030000}"/>
    <cellStyle name="_0708 TO Non-Op Capex (detail) 5" xfId="888" xr:uid="{00000000-0005-0000-0000-00004C030000}"/>
    <cellStyle name="_0708 TO Non-Op Capex (detail) 6" xfId="889" xr:uid="{00000000-0005-0000-0000-00004D030000}"/>
    <cellStyle name="_0708 TO Non-Op Capex (detail) 7" xfId="890" xr:uid="{00000000-0005-0000-0000-00004E030000}"/>
    <cellStyle name="_0708 TO Non-Op Capex (detail) 8" xfId="891" xr:uid="{00000000-0005-0000-0000-00004F030000}"/>
    <cellStyle name="_0708 TO Non-Op Capex (detail)_1.3 Rec to old modelling" xfId="892" xr:uid="{00000000-0005-0000-0000-000050030000}"/>
    <cellStyle name="_0708 TO Non-Op Capex (detail)_1.5 Opex Reconciliation NG" xfId="893" xr:uid="{00000000-0005-0000-0000-000051030000}"/>
    <cellStyle name="_0708 TO Non-Op Capex (detail)_2010_NGET_TPCR4_RO_FBPQ(Opex) trace only FINAL(DPP)" xfId="894" xr:uid="{00000000-0005-0000-0000-000052030000}"/>
    <cellStyle name="_0708 TO Non-Op Capex (detail)_2010_NGET_TPCR4_RO_FBPQ(Opex) trace only FINAL(DPP) 2" xfId="895" xr:uid="{00000000-0005-0000-0000-000053030000}"/>
    <cellStyle name="_0708 TO Non-Op Capex (detail)_2010_NGET_TPCR4_RO_FBPQ(Opex) trace only FINAL(DPP) 3" xfId="896" xr:uid="{00000000-0005-0000-0000-000054030000}"/>
    <cellStyle name="_0708 TO Non-Op Capex (detail)_2010_NGET_TPCR4_RO_FBPQ(Opex) trace only FINAL(DPP) 4" xfId="897" xr:uid="{00000000-0005-0000-0000-000055030000}"/>
    <cellStyle name="_0708 TO Non-Op Capex (detail)_2010_NGET_TPCR4_RO_FBPQ(Opex) trace only FINAL(DPP) 5" xfId="898" xr:uid="{00000000-0005-0000-0000-000056030000}"/>
    <cellStyle name="_0708 TO Non-Op Capex (detail)_2010_NGET_TPCR4_RO_FBPQ(Opex) trace only FINAL(DPP) 6" xfId="899" xr:uid="{00000000-0005-0000-0000-000057030000}"/>
    <cellStyle name="_0708 TO Non-Op Capex (detail)_2010_NGET_TPCR4_RO_FBPQ(Opex) trace only FINAL(DPP) 7" xfId="900" xr:uid="{00000000-0005-0000-0000-000058030000}"/>
    <cellStyle name="_0708 TO Non-Op Capex (detail)_2010_NGET_TPCR4_RO_FBPQ(Opex) trace only FINAL(DPP) 8" xfId="901" xr:uid="{00000000-0005-0000-0000-000059030000}"/>
    <cellStyle name="_0708 TO Non-Op Capex (detail)_Manual Adjustments" xfId="902" xr:uid="{00000000-0005-0000-0000-00005A030000}"/>
    <cellStyle name="_0708 TO Non-Op Capex (detail)_NGET Opex PCRRP Tables 31 Mar 2010 Final" xfId="903" xr:uid="{00000000-0005-0000-0000-00005B030000}"/>
    <cellStyle name="_0708 TO Non-Op Capex (detail)_RRP table" xfId="904" xr:uid="{00000000-0005-0000-0000-00005C030000}"/>
    <cellStyle name="_0708 TO Non-Op Capex (detail)_Sheet1" xfId="905" xr:uid="{00000000-0005-0000-0000-00005D030000}"/>
    <cellStyle name="_070822 Mains and services workload phasing (2)" xfId="906" xr:uid="{00000000-0005-0000-0000-00005E030000}"/>
    <cellStyle name="_070822 Repex - submission vp (2)" xfId="907" xr:uid="{00000000-0005-0000-0000-00005F030000}"/>
    <cellStyle name="_0decimals" xfId="908" xr:uid="{00000000-0005-0000-0000-000060030000}"/>
    <cellStyle name="_1.3 Acc Costs NG (2011)" xfId="909" xr:uid="{00000000-0005-0000-0000-000061030000}"/>
    <cellStyle name="_1.8 Irregular Items" xfId="910" xr:uid="{00000000-0005-0000-0000-000062030000}"/>
    <cellStyle name="_2.14 Year on Year Movt ( (2013)" xfId="911" xr:uid="{00000000-0005-0000-0000-000063030000}"/>
    <cellStyle name="_2.14 Year on Year Movt (2011)" xfId="912" xr:uid="{00000000-0005-0000-0000-000064030000}"/>
    <cellStyle name="_2.14 Year on Year Movt (2012)" xfId="913" xr:uid="{00000000-0005-0000-0000-000065030000}"/>
    <cellStyle name="_2.9 UK BS Reconciliation" xfId="914" xr:uid="{00000000-0005-0000-0000-000066030000}"/>
    <cellStyle name="_2.9 UK BS Reconciliation_RRP table" xfId="915" xr:uid="{00000000-0005-0000-0000-000067030000}"/>
    <cellStyle name="_2010 Budget workings (Draft 5)" xfId="916" xr:uid="{00000000-0005-0000-0000-000068030000}"/>
    <cellStyle name="_2010 Draft Budgeted Summary 150709 (2)" xfId="917" xr:uid="{00000000-0005-0000-0000-000069030000}"/>
    <cellStyle name="_Accounting entries Feb 09" xfId="918" xr:uid="{00000000-0005-0000-0000-00006A030000}"/>
    <cellStyle name="_Actuals" xfId="919" xr:uid="{00000000-0005-0000-0000-00006B030000}"/>
    <cellStyle name="_Actuals 2" xfId="920" xr:uid="{00000000-0005-0000-0000-00006C030000}"/>
    <cellStyle name="_Admin 01e" xfId="921" xr:uid="{00000000-0005-0000-0000-00006D030000}"/>
    <cellStyle name="_Admin 01e 2" xfId="922" xr:uid="{00000000-0005-0000-0000-00006E030000}"/>
    <cellStyle name="_Admin 01e 2 2" xfId="923" xr:uid="{00000000-0005-0000-0000-00006F030000}"/>
    <cellStyle name="_Admin 01e 3" xfId="924" xr:uid="{00000000-0005-0000-0000-000070030000}"/>
    <cellStyle name="_Admin 01e_SGN_14m" xfId="925" xr:uid="{00000000-0005-0000-0000-000071030000}"/>
    <cellStyle name="_Admin 01e_strategic model 05j (INDEXATION)" xfId="926" xr:uid="{00000000-0005-0000-0000-000072030000}"/>
    <cellStyle name="_Admin 01o" xfId="927" xr:uid="{00000000-0005-0000-0000-000073030000}"/>
    <cellStyle name="_Admin 01o 2" xfId="928" xr:uid="{00000000-0005-0000-0000-000074030000}"/>
    <cellStyle name="_Admin 01o 2 2" xfId="929" xr:uid="{00000000-0005-0000-0000-000075030000}"/>
    <cellStyle name="_Admin 01o 3" xfId="930" xr:uid="{00000000-0005-0000-0000-000076030000}"/>
    <cellStyle name="_Admin 01o_SGN_14m" xfId="931" xr:uid="{00000000-0005-0000-0000-000077030000}"/>
    <cellStyle name="_Admin 01o_strategic model 05j (INDEXATION)" xfId="932" xr:uid="{00000000-0005-0000-0000-000078030000}"/>
    <cellStyle name="_Admin 02b" xfId="933" xr:uid="{00000000-0005-0000-0000-000079030000}"/>
    <cellStyle name="_Admin 02b 2" xfId="934" xr:uid="{00000000-0005-0000-0000-00007A030000}"/>
    <cellStyle name="_Admin 02b 2 2" xfId="935" xr:uid="{00000000-0005-0000-0000-00007B030000}"/>
    <cellStyle name="_Admin 02b 3" xfId="936" xr:uid="{00000000-0005-0000-0000-00007C030000}"/>
    <cellStyle name="_Admin 02b_SGN_14m" xfId="937" xr:uid="{00000000-0005-0000-0000-00007D030000}"/>
    <cellStyle name="_Admin 02b_strategic model 05j (INDEXATION)" xfId="938" xr:uid="{00000000-0005-0000-0000-00007E030000}"/>
    <cellStyle name="_Amended Capex position 2011-12" xfId="939" xr:uid="{00000000-0005-0000-0000-00007F030000}"/>
    <cellStyle name="_Balance Sheet Rec" xfId="940" xr:uid="{00000000-0005-0000-0000-000080030000}"/>
    <cellStyle name="_Balance Sheet Rec 2" xfId="941" xr:uid="{00000000-0005-0000-0000-000081030000}"/>
    <cellStyle name="_Berr Strading Analysis v 04 (2012 to 2020) v0 8 (no capex from 2012)" xfId="942" xr:uid="{00000000-0005-0000-0000-000082030000}"/>
    <cellStyle name="_Book1 (2)" xfId="943" xr:uid="{00000000-0005-0000-0000-000083030000}"/>
    <cellStyle name="_Book2" xfId="944" xr:uid="{00000000-0005-0000-0000-000084030000}"/>
    <cellStyle name="_Book3" xfId="945" xr:uid="{00000000-0005-0000-0000-000085030000}"/>
    <cellStyle name="_Book4" xfId="946" xr:uid="{00000000-0005-0000-0000-000086030000}"/>
    <cellStyle name="_BP10.2 v BP10v6 Reg Tables" xfId="947" xr:uid="{00000000-0005-0000-0000-000087030000}"/>
    <cellStyle name="_BP10.2 v BP10v6 Reg Tables_Reactor (No scheme)" xfId="948" xr:uid="{00000000-0005-0000-0000-000088030000}"/>
    <cellStyle name="_BP10.2 v BP10v6 Reg Tables_Reactor (Schemes)" xfId="949" xr:uid="{00000000-0005-0000-0000-000089030000}"/>
    <cellStyle name="_BP10.2 v BP10v6 Reg Tables_Reactor_revisit (No scheme)" xfId="950" xr:uid="{00000000-0005-0000-0000-00008A030000}"/>
    <cellStyle name="_BP10.2 v BP10v6 Reg Tables_Reactor_revisit (Schemes)" xfId="951" xr:uid="{00000000-0005-0000-0000-00008B030000}"/>
    <cellStyle name="_BP10.2 v BP10v6 Reg Tables_Tx (No scheme)" xfId="952" xr:uid="{00000000-0005-0000-0000-00008C030000}"/>
    <cellStyle name="_BP10.2 v BP10v6 Reg Tables_Tx (Schemes)" xfId="953" xr:uid="{00000000-0005-0000-0000-00008D030000}"/>
    <cellStyle name="_BP10.2 v BP10v6 Reg Tables_Tx_revisit (No scheme)" xfId="954" xr:uid="{00000000-0005-0000-0000-00008E030000}"/>
    <cellStyle name="_BP10.2 v BP10v6 Reg Tables_Tx_revisit (Schemes)" xfId="955" xr:uid="{00000000-0005-0000-0000-00008F030000}"/>
    <cellStyle name="_BP10+ GTO Capex Split CN" xfId="956" xr:uid="{00000000-0005-0000-0000-000090030000}"/>
    <cellStyle name="_BP10+post TIC 1 Jun" xfId="957" xr:uid="{00000000-0005-0000-0000-000091030000}"/>
    <cellStyle name="_BP11 GTO Capex Split CN v3 Dec-15 upload" xfId="958" xr:uid="{00000000-0005-0000-0000-000092030000}"/>
    <cellStyle name="_BSIS-JUN-008 APX" xfId="959" xr:uid="{00000000-0005-0000-0000-000093030000}"/>
    <cellStyle name="_BSIS-MAY-011 &amp; BSIS-MAY-012R Escrow Ac's" xfId="960" xr:uid="{00000000-0005-0000-0000-000094030000}"/>
    <cellStyle name="_Business Plan " xfId="961" xr:uid="{00000000-0005-0000-0000-000095030000}"/>
    <cellStyle name="_capex 1011" xfId="962" xr:uid="{00000000-0005-0000-0000-000096030000}"/>
    <cellStyle name="_Capex summary" xfId="963" xr:uid="{00000000-0005-0000-0000-000097030000}"/>
    <cellStyle name="_Capital Plan - IS UK" xfId="964" xr:uid="{00000000-0005-0000-0000-000098030000}"/>
    <cellStyle name="_Capital Plan - IS UK 2" xfId="965" xr:uid="{00000000-0005-0000-0000-000099030000}"/>
    <cellStyle name="_Capital Plan - IS UK 3" xfId="966" xr:uid="{00000000-0005-0000-0000-00009A030000}"/>
    <cellStyle name="_Capital Plan - IS UK 4" xfId="967" xr:uid="{00000000-0005-0000-0000-00009B030000}"/>
    <cellStyle name="_Capital Plan - IS UK 5" xfId="968" xr:uid="{00000000-0005-0000-0000-00009C030000}"/>
    <cellStyle name="_Capital Plan - IS UK 6" xfId="969" xr:uid="{00000000-0005-0000-0000-00009D030000}"/>
    <cellStyle name="_Capital Plan - IS UK 7" xfId="970" xr:uid="{00000000-0005-0000-0000-00009E030000}"/>
    <cellStyle name="_Capital Plan - IS UK 8" xfId="971" xr:uid="{00000000-0005-0000-0000-00009F030000}"/>
    <cellStyle name="_Capital Plan - IS UK_0910 GSO Capex RRP - Final (Detail) v2 220710" xfId="972" xr:uid="{00000000-0005-0000-0000-0000A0030000}"/>
    <cellStyle name="_Capital Plan - IS UK_1.3 Rec to old modelling" xfId="973" xr:uid="{00000000-0005-0000-0000-0000A1030000}"/>
    <cellStyle name="_Capital Plan - IS UK_1.5 Opex Reconciliation NG" xfId="974" xr:uid="{00000000-0005-0000-0000-0000A2030000}"/>
    <cellStyle name="_Capital Plan - IS UK_2010_NGET_TPCR4_RO_FBPQ(Opex) trace only FINAL(DPP)" xfId="975" xr:uid="{00000000-0005-0000-0000-0000A3030000}"/>
    <cellStyle name="_Capital Plan - IS UK_2010_NGET_TPCR4_RO_FBPQ(Opex) trace only FINAL(DPP) 2" xfId="976" xr:uid="{00000000-0005-0000-0000-0000A4030000}"/>
    <cellStyle name="_Capital Plan - IS UK_2010_NGET_TPCR4_RO_FBPQ(Opex) trace only FINAL(DPP) 3" xfId="977" xr:uid="{00000000-0005-0000-0000-0000A5030000}"/>
    <cellStyle name="_Capital Plan - IS UK_2010_NGET_TPCR4_RO_FBPQ(Opex) trace only FINAL(DPP) 4" xfId="978" xr:uid="{00000000-0005-0000-0000-0000A6030000}"/>
    <cellStyle name="_Capital Plan - IS UK_2010_NGET_TPCR4_RO_FBPQ(Opex) trace only FINAL(DPP) 5" xfId="979" xr:uid="{00000000-0005-0000-0000-0000A7030000}"/>
    <cellStyle name="_Capital Plan - IS UK_2010_NGET_TPCR4_RO_FBPQ(Opex) trace only FINAL(DPP) 6" xfId="980" xr:uid="{00000000-0005-0000-0000-0000A8030000}"/>
    <cellStyle name="_Capital Plan - IS UK_2010_NGET_TPCR4_RO_FBPQ(Opex) trace only FINAL(DPP) 7" xfId="981" xr:uid="{00000000-0005-0000-0000-0000A9030000}"/>
    <cellStyle name="_Capital Plan - IS UK_2010_NGET_TPCR4_RO_FBPQ(Opex) trace only FINAL(DPP) 8" xfId="982" xr:uid="{00000000-0005-0000-0000-0000AA030000}"/>
    <cellStyle name="_Capital Plan - IS UK_Manual Adjustments" xfId="983" xr:uid="{00000000-0005-0000-0000-0000AB030000}"/>
    <cellStyle name="_Capital Plan - IS UK_NGET Opex PCRRP Tables 31 Mar 2010 Final" xfId="984" xr:uid="{00000000-0005-0000-0000-0000AC030000}"/>
    <cellStyle name="_Capital Plan - IS UK_RRP table" xfId="985" xr:uid="{00000000-0005-0000-0000-0000AD030000}"/>
    <cellStyle name="_Capital Plan - IS UK_RRP table_1" xfId="986" xr:uid="{00000000-0005-0000-0000-0000AE030000}"/>
    <cellStyle name="_Capital Plan - IS UK_Sheet1" xfId="987" xr:uid="{00000000-0005-0000-0000-0000AF030000}"/>
    <cellStyle name="_Capital Plan - IS UK_Stat  Accounts" xfId="988" xr:uid="{00000000-0005-0000-0000-0000B0030000}"/>
    <cellStyle name="_CFO tables - New style" xfId="989" xr:uid="{00000000-0005-0000-0000-0000B1030000}"/>
    <cellStyle name="_Comma" xfId="990" xr:uid="{00000000-0005-0000-0000-0000B2030000}"/>
    <cellStyle name="_Comma_CSC" xfId="991" xr:uid="{00000000-0005-0000-0000-0000B3030000}"/>
    <cellStyle name="_Comma_merger_plans_modified_9_3_1999" xfId="992" xr:uid="{00000000-0005-0000-0000-0000B4030000}"/>
    <cellStyle name="_Commercial Escrow journals" xfId="993" xr:uid="{00000000-0005-0000-0000-0000B5030000}"/>
    <cellStyle name="_Commercial RIIO Business Plan V1" xfId="994" xr:uid="{00000000-0005-0000-0000-0000B6030000}"/>
    <cellStyle name="_Consolidated Financial Statements (Planet Data Book Format) v9.5" xfId="995" xr:uid="{00000000-0005-0000-0000-0000B7030000}"/>
    <cellStyle name="_Consolidated NS Forecast - 2011-12 Jan-11" xfId="996" xr:uid="{00000000-0005-0000-0000-0000B8030000}"/>
    <cellStyle name="_Copy of BGE T&amp;D OM v012 (1 Scenario)_TA38 (inputs for DBU Reg Co.5) with checks - finalEP" xfId="997" xr:uid="{00000000-0005-0000-0000-0000B9030000}"/>
    <cellStyle name="_Copy of BGE T&amp;D OM v012 (1 Scenario)_TA38 (inputs for DBU Reg Co.5) with checks - finalEP 2" xfId="998" xr:uid="{00000000-0005-0000-0000-0000BA030000}"/>
    <cellStyle name="_Copy of SGN 10a Business Plan 2010v1" xfId="999" xr:uid="{00000000-0005-0000-0000-0000BB030000}"/>
    <cellStyle name="_Copy of SGN 10a Business Plan 2010v15 updated budget 190310l" xfId="1000" xr:uid="{00000000-0005-0000-0000-0000BC030000}"/>
    <cellStyle name="_Copy of SGN 4.19 v3(OTPP) RF4" xfId="1001" xr:uid="{00000000-0005-0000-0000-0000BD030000}"/>
    <cellStyle name="_Copy of SGN 4.19 v3(OTPP) RF4 2" xfId="1002" xr:uid="{00000000-0005-0000-0000-0000BE030000}"/>
    <cellStyle name="_Cost Book NWR draft ss 090825" xfId="1003" xr:uid="{00000000-0005-0000-0000-0000BF030000}"/>
    <cellStyle name="_Cover" xfId="1004" xr:uid="{00000000-0005-0000-0000-0000C0030000}"/>
    <cellStyle name="_Currency" xfId="1005" xr:uid="{00000000-0005-0000-0000-0000C1030000}"/>
    <cellStyle name="_Currency_CSC" xfId="1006" xr:uid="{00000000-0005-0000-0000-0000C2030000}"/>
    <cellStyle name="_Currency_merger_plans_modified_9_3_1999" xfId="1007" xr:uid="{00000000-0005-0000-0000-0000C3030000}"/>
    <cellStyle name="_Currency_Model_Sep_2_02" xfId="1008" xr:uid="{00000000-0005-0000-0000-0000C4030000}"/>
    <cellStyle name="_Currency_Pipeline Model v1 (09_09_02) v3" xfId="1009" xr:uid="{00000000-0005-0000-0000-0000C5030000}"/>
    <cellStyle name="_CurrencySpace" xfId="1010" xr:uid="{00000000-0005-0000-0000-0000C6030000}"/>
    <cellStyle name="_CurrencySpace_CSC" xfId="1011" xr:uid="{00000000-0005-0000-0000-0000C7030000}"/>
    <cellStyle name="_CurrencySpace_merger_plans_modified_9_3_1999" xfId="1012" xr:uid="{00000000-0005-0000-0000-0000C8030000}"/>
    <cellStyle name="_Customer Ops RIIO Business Plan V2" xfId="1013" xr:uid="{00000000-0005-0000-0000-0000C9030000}"/>
    <cellStyle name="_Dalmuir 05l" xfId="1014" xr:uid="{00000000-0005-0000-0000-0000CA030000}"/>
    <cellStyle name="_dashboard example 01b" xfId="1015" xr:uid="{00000000-0005-0000-0000-0000CB030000}"/>
    <cellStyle name="_dashboard example 01b 2" xfId="1016" xr:uid="{00000000-0005-0000-0000-0000CC030000}"/>
    <cellStyle name="_Data" xfId="1017" xr:uid="{00000000-0005-0000-0000-0000CD030000}"/>
    <cellStyle name="_DFR.24 NBMHT 03g" xfId="1018" xr:uid="{00000000-0005-0000-0000-0000CE030000}"/>
    <cellStyle name="_DFR.24 NBMHT 03g 2" xfId="1019" xr:uid="{00000000-0005-0000-0000-0000CF030000}"/>
    <cellStyle name="_DFR.24 NBMHT 03g 2 2" xfId="1020" xr:uid="{00000000-0005-0000-0000-0000D0030000}"/>
    <cellStyle name="_DFR.24 NBMHT 03g 3" xfId="1021" xr:uid="{00000000-0005-0000-0000-0000D1030000}"/>
    <cellStyle name="_DFR.24 NBMHT 03g_SGN_14m" xfId="1022" xr:uid="{00000000-0005-0000-0000-0000D2030000}"/>
    <cellStyle name="_DFR.24 NBMHT 03g_strategic model 05j (INDEXATION)" xfId="1023" xr:uid="{00000000-0005-0000-0000-0000D3030000}"/>
    <cellStyle name="_Disclaimer" xfId="1024" xr:uid="{00000000-0005-0000-0000-0000D4030000}"/>
    <cellStyle name="_DR2 Oracle mapping document" xfId="1025" xr:uid="{00000000-0005-0000-0000-0000D5030000}"/>
    <cellStyle name="_Draft RIIO plan presentation template - CSDx Centre" xfId="1026" xr:uid="{00000000-0005-0000-0000-0000D6030000}"/>
    <cellStyle name="_Draft RIIO plan presentation template - Customer Opsx Centre V7" xfId="1027" xr:uid="{00000000-0005-0000-0000-0000D7030000}"/>
    <cellStyle name="_Electricity North West_v2.28" xfId="1028" xr:uid="{00000000-0005-0000-0000-0000D8030000}"/>
    <cellStyle name="_Extraction of Consolidated Financial Statements (Planet Data Book Format)" xfId="1029" xr:uid="{00000000-0005-0000-0000-0000D9030000}"/>
    <cellStyle name="_F1F9 ExModel 24b DFR01a" xfId="1030" xr:uid="{00000000-0005-0000-0000-0000DA030000}"/>
    <cellStyle name="_Finan - South" xfId="1031" xr:uid="{00000000-0005-0000-0000-0000DB030000}"/>
    <cellStyle name="_Finan - South 2" xfId="1032" xr:uid="{00000000-0005-0000-0000-0000DC030000}"/>
    <cellStyle name="_Gas TO major Projects Forecast Jun-10" xfId="1033" xr:uid="{00000000-0005-0000-0000-0000DD030000}"/>
    <cellStyle name="_Gas TO major Projects Forecast May-10 BP10+ v5" xfId="1034" xr:uid="{00000000-0005-0000-0000-0000DE030000}"/>
    <cellStyle name="_GDUK manpower summary (3)" xfId="1035" xr:uid="{00000000-0005-0000-0000-0000DF030000}"/>
    <cellStyle name="_GDx 2010_11 Q3 QPR tables - UK v3" xfId="1036" xr:uid="{00000000-0005-0000-0000-0000E0030000}"/>
    <cellStyle name="_Genesys 12f" xfId="1037" xr:uid="{00000000-0005-0000-0000-0000E1030000}"/>
    <cellStyle name="_Genesys 17e" xfId="1038" xr:uid="{00000000-0005-0000-0000-0000E2030000}"/>
    <cellStyle name="_GTO Commodity Pricing Model &amp; Risk Score Model Workings BP11 v2" xfId="1039" xr:uid="{00000000-0005-0000-0000-0000E3030000}"/>
    <cellStyle name="_GTO Non Operational Capex Roll-over submission (FINAL with property)" xfId="1040" xr:uid="{00000000-0005-0000-0000-0000E4030000}"/>
    <cellStyle name="_HoldCo" xfId="1041" xr:uid="{00000000-0005-0000-0000-0000E5030000}"/>
    <cellStyle name="_HoldCo 2" xfId="1042" xr:uid="{00000000-0005-0000-0000-0000E6030000}"/>
    <cellStyle name="_HoldCo_Finan - South" xfId="1043" xr:uid="{00000000-0005-0000-0000-0000E7030000}"/>
    <cellStyle name="_HoldCo_Inputs" xfId="1044" xr:uid="{00000000-0005-0000-0000-0000E8030000}"/>
    <cellStyle name="_HoldCo_RF Rec" xfId="1045" xr:uid="{00000000-0005-0000-0000-0000E9030000}"/>
    <cellStyle name="_HoldCo_SCOT FinStat" xfId="1046" xr:uid="{00000000-0005-0000-0000-0000EA030000}"/>
    <cellStyle name="_HoldCo_South FinStat" xfId="1047" xr:uid="{00000000-0005-0000-0000-0000EB030000}"/>
    <cellStyle name="_Inflation Output" xfId="1048" xr:uid="{00000000-0005-0000-0000-0000EC030000}"/>
    <cellStyle name="_Inflation Output 2" xfId="1049" xr:uid="{00000000-0005-0000-0000-0000ED030000}"/>
    <cellStyle name="_ING Mthly Accounting Entries Feb 09" xfId="1050" xr:uid="{00000000-0005-0000-0000-0000EE030000}"/>
    <cellStyle name="_Inputs" xfId="1051" xr:uid="{00000000-0005-0000-0000-0000EF030000}"/>
    <cellStyle name="_Inputs 2" xfId="1052" xr:uid="{00000000-0005-0000-0000-0000F0030000}"/>
    <cellStyle name="_Inputs 2008" xfId="1053" xr:uid="{00000000-0005-0000-0000-0000F1030000}"/>
    <cellStyle name="_Inputs 2008 2" xfId="1054" xr:uid="{00000000-0005-0000-0000-0000F2030000}"/>
    <cellStyle name="_IS" xfId="1055" xr:uid="{00000000-0005-0000-0000-0000F3030000}"/>
    <cellStyle name="_key indicators comparison" xfId="1056" xr:uid="{00000000-0005-0000-0000-0000F4030000}"/>
    <cellStyle name="_Kilo 31a" xfId="1057" xr:uid="{00000000-0005-0000-0000-0000F5030000}"/>
    <cellStyle name="_Lazuli Example Model 24d" xfId="1058" xr:uid="{00000000-0005-0000-0000-0000F6030000}"/>
    <cellStyle name="_Liquidity chart_Amended_16Jan09" xfId="1059" xr:uid="{00000000-0005-0000-0000-0000F7030000}"/>
    <cellStyle name="_MASTER OPEX COMMERCIAL AS AT 24-02-09" xfId="1060" xr:uid="{00000000-0005-0000-0000-0000F8030000}"/>
    <cellStyle name="_MASTER OPEX COMMERCIAL AS AT 24-02-09 2" xfId="1061" xr:uid="{00000000-0005-0000-0000-0000F9030000}"/>
    <cellStyle name="_Metering" xfId="1062" xr:uid="{00000000-0005-0000-0000-0000FA030000}"/>
    <cellStyle name="_Metering 2" xfId="1063" xr:uid="{00000000-0005-0000-0000-0000FB030000}"/>
    <cellStyle name="_Metering 3" xfId="1064" xr:uid="{00000000-0005-0000-0000-0000FC030000}"/>
    <cellStyle name="_Metering 4" xfId="1065" xr:uid="{00000000-0005-0000-0000-0000FD030000}"/>
    <cellStyle name="_Metering 5" xfId="1066" xr:uid="{00000000-0005-0000-0000-0000FE030000}"/>
    <cellStyle name="_Metering 6" xfId="1067" xr:uid="{00000000-0005-0000-0000-0000FF030000}"/>
    <cellStyle name="_Metering 7" xfId="1068" xr:uid="{00000000-0005-0000-0000-000000040000}"/>
    <cellStyle name="_Metering 8" xfId="1069" xr:uid="{00000000-0005-0000-0000-000001040000}"/>
    <cellStyle name="_Metering_Customer Operations Business Plan Input Reqs (3)" xfId="1070" xr:uid="{00000000-0005-0000-0000-000002040000}"/>
    <cellStyle name="_Metering_Draft RIIO plan presentation template - Commercial (2)" xfId="1071" xr:uid="{00000000-0005-0000-0000-000003040000}"/>
    <cellStyle name="_Metering_Draft RIIO plan presentation template - Customer Opsx Centre V2 (2)" xfId="1072" xr:uid="{00000000-0005-0000-0000-000004040000}"/>
    <cellStyle name="_Metering_Draft RIIO plan presentation template - Customer Opsx Centre V2 (2) - updated with mapping" xfId="1073" xr:uid="{00000000-0005-0000-0000-000005040000}"/>
    <cellStyle name="_Metering_Network Strategy Business Plan Input Reqs - v10" xfId="1074" xr:uid="{00000000-0005-0000-0000-000006040000}"/>
    <cellStyle name="_Metering_Non formula" xfId="1075" xr:uid="{00000000-0005-0000-0000-000007040000}"/>
    <cellStyle name="_Metering_RRP table" xfId="1076" xr:uid="{00000000-0005-0000-0000-000008040000}"/>
    <cellStyle name="_Monthly Value" xfId="1077" xr:uid="{00000000-0005-0000-0000-000009040000}"/>
    <cellStyle name="_Multiple" xfId="1078" xr:uid="{00000000-0005-0000-0000-00000A040000}"/>
    <cellStyle name="_Multiple_CSC" xfId="1079" xr:uid="{00000000-0005-0000-0000-00000B040000}"/>
    <cellStyle name="_Multiple_merger_plans_modified_9_3_1999" xfId="1080" xr:uid="{00000000-0005-0000-0000-00000C040000}"/>
    <cellStyle name="_Multiple_Model_Sep_2_02" xfId="1081" xr:uid="{00000000-0005-0000-0000-00000D040000}"/>
    <cellStyle name="_Multiple_Pipeline Model v1 (09_09_02) v3" xfId="1082" xr:uid="{00000000-0005-0000-0000-00000E040000}"/>
    <cellStyle name="_MultipleSpace" xfId="1083" xr:uid="{00000000-0005-0000-0000-00000F040000}"/>
    <cellStyle name="_MultipleSpace_CSC" xfId="1084" xr:uid="{00000000-0005-0000-0000-000010040000}"/>
    <cellStyle name="_MultipleSpace_merger_plans_modified_9_3_1999" xfId="1085" xr:uid="{00000000-0005-0000-0000-000011040000}"/>
    <cellStyle name="_MultipleSpace_Model_Sep_2_02" xfId="1086" xr:uid="{00000000-0005-0000-0000-000012040000}"/>
    <cellStyle name="_MultipleSpace_Pipeline Model v1 (09_09_02) v3" xfId="1087" xr:uid="{00000000-0005-0000-0000-000013040000}"/>
    <cellStyle name="_New CFO (2)" xfId="1088" xr:uid="{00000000-0005-0000-0000-000014040000}"/>
    <cellStyle name="_NFOR Budget 201112 control totals" xfId="1089" xr:uid="{00000000-0005-0000-0000-000015040000}"/>
    <cellStyle name="_NGM  Business Valuation Jan 10 v7 no links(sg)" xfId="1090" xr:uid="{00000000-0005-0000-0000-000016040000}"/>
    <cellStyle name="_Notes" xfId="1091" xr:uid="{00000000-0005-0000-0000-000017040000}"/>
    <cellStyle name="_Notes 01t" xfId="1092" xr:uid="{00000000-0005-0000-0000-000018040000}"/>
    <cellStyle name="_NS RIIO WJ Business Plan v3" xfId="1093" xr:uid="{00000000-0005-0000-0000-000019040000}"/>
    <cellStyle name="_Old_Op_10.64_01a" xfId="1094" xr:uid="{00000000-0005-0000-0000-00001A040000}"/>
    <cellStyle name="_OM_SI_02_01 - Co 90_141008_Keelderry_v03" xfId="1095" xr:uid="{00000000-0005-0000-0000-00001B040000}"/>
    <cellStyle name="_OM_SI_02_01 - Co 90_141008_Keelderry_v03 2" xfId="1096" xr:uid="{00000000-0005-0000-0000-00001C040000}"/>
    <cellStyle name="_Opex 1011" xfId="1097" xr:uid="{00000000-0005-0000-0000-00001D040000}"/>
    <cellStyle name="_Opex initiatives tracker v1.5 (post 9 aug update )" xfId="1098" xr:uid="{00000000-0005-0000-0000-00001E040000}"/>
    <cellStyle name="_OTPP Review" xfId="1099" xr:uid="{00000000-0005-0000-0000-00001F040000}"/>
    <cellStyle name="_OTPP Review 2" xfId="1100" xr:uid="{00000000-0005-0000-0000-000020040000}"/>
    <cellStyle name="_Outputs_v6" xfId="1101" xr:uid="{00000000-0005-0000-0000-000021040000}"/>
    <cellStyle name="_Outputs_v6 2" xfId="1102" xr:uid="{00000000-0005-0000-0000-000022040000}"/>
    <cellStyle name="_Outputs_v7" xfId="1103" xr:uid="{00000000-0005-0000-0000-000023040000}"/>
    <cellStyle name="_Outputs_v7 2" xfId="1104" xr:uid="{00000000-0005-0000-0000-000024040000}"/>
    <cellStyle name="_Percent" xfId="1105" xr:uid="{00000000-0005-0000-0000-000025040000}"/>
    <cellStyle name="_Percent_CSC" xfId="1106" xr:uid="{00000000-0005-0000-0000-000026040000}"/>
    <cellStyle name="_Percent_merger_plans_modified_9_3_1999" xfId="1107" xr:uid="{00000000-0005-0000-0000-000027040000}"/>
    <cellStyle name="_Percent_Model_Sep_2_02" xfId="1108" xr:uid="{00000000-0005-0000-0000-000028040000}"/>
    <cellStyle name="_Percent_Pipeline Model v1 (09_09_02) v3" xfId="1109" xr:uid="{00000000-0005-0000-0000-000029040000}"/>
    <cellStyle name="_PercentSpace" xfId="1110" xr:uid="{00000000-0005-0000-0000-00002A040000}"/>
    <cellStyle name="_PercentSpace_CSC" xfId="1111" xr:uid="{00000000-0005-0000-0000-00002B040000}"/>
    <cellStyle name="_PercentSpace_merger_plans_modified_9_3_1999" xfId="1112" xr:uid="{00000000-0005-0000-0000-00002C040000}"/>
    <cellStyle name="_PercentSpace_Model_Sep_2_02" xfId="1113" xr:uid="{00000000-0005-0000-0000-00002D040000}"/>
    <cellStyle name="_PercentSpace_Pipeline Model v1 (09_09_02) v3" xfId="1114" xr:uid="{00000000-0005-0000-0000-00002E040000}"/>
    <cellStyle name="_Plan Challenge 1011" xfId="1115" xr:uid="{00000000-0005-0000-0000-00002F040000}"/>
    <cellStyle name="_Plan Challenge 1011_Baseline - MASTER DATA (ORG) - v5.4 (P&amp;OD) BUSINESS PLAN" xfId="1116" xr:uid="{00000000-0005-0000-0000-000030040000}"/>
    <cellStyle name="_Plan Challenge 1011_Baseline - MASTER DATA (ORG) - v5.4 (P&amp;OD) BUSINESS PLAN_SS templates" xfId="1117" xr:uid="{00000000-0005-0000-0000-000031040000}"/>
    <cellStyle name="_Plan October QPR Templates - Shares Services (includes Business Services)" xfId="1118" xr:uid="{00000000-0005-0000-0000-000032040000}"/>
    <cellStyle name="_Pre Release Checklist 01l" xfId="1119" xr:uid="{00000000-0005-0000-0000-000033040000}"/>
    <cellStyle name="_Repex Forecast 090717" xfId="1120" xr:uid="{00000000-0005-0000-0000-000034040000}"/>
    <cellStyle name="_Repex Performance Pack 090720" xfId="1121" xr:uid="{00000000-0005-0000-0000-000035040000}"/>
    <cellStyle name="_RF Rec" xfId="1122" xr:uid="{00000000-0005-0000-0000-000036040000}"/>
    <cellStyle name="_RF Rec 2" xfId="1123" xr:uid="{00000000-0005-0000-0000-000037040000}"/>
    <cellStyle name="_SCOT FinStat" xfId="1124" xr:uid="{00000000-0005-0000-0000-000038040000}"/>
    <cellStyle name="_SCOT FinStat 2" xfId="1125" xr:uid="{00000000-0005-0000-0000-000039040000}"/>
    <cellStyle name="_Scotland Capex" xfId="1126" xr:uid="{00000000-0005-0000-0000-00003A040000}"/>
    <cellStyle name="_SGN 10a Copy of Business Plan 2010v14 update 180510" xfId="1127" xr:uid="{00000000-0005-0000-0000-00003B040000}"/>
    <cellStyle name="_SGN 4.18" xfId="1128" xr:uid="{00000000-0005-0000-0000-00003C040000}"/>
    <cellStyle name="_SGN 4.18 2" xfId="1129" xr:uid="{00000000-0005-0000-0000-00003D040000}"/>
    <cellStyle name="_Sheet1" xfId="1130" xr:uid="{00000000-0005-0000-0000-00003E040000}"/>
    <cellStyle name="_Sheet1 2" xfId="1131" xr:uid="{00000000-0005-0000-0000-00003F040000}"/>
    <cellStyle name="_Sheet1_1" xfId="1132" xr:uid="{00000000-0005-0000-0000-000040040000}"/>
    <cellStyle name="_Sheet1_1 2" xfId="1133" xr:uid="{00000000-0005-0000-0000-000041040000}"/>
    <cellStyle name="_Sheet1_1_SGN_14m" xfId="1134" xr:uid="{00000000-0005-0000-0000-000042040000}"/>
    <cellStyle name="_Sheet1_SGN_14m" xfId="1135" xr:uid="{00000000-0005-0000-0000-000043040000}"/>
    <cellStyle name="_Sheet2" xfId="1136" xr:uid="{00000000-0005-0000-0000-000044040000}"/>
    <cellStyle name="_Sheet3" xfId="1137" xr:uid="{00000000-0005-0000-0000-000045040000}"/>
    <cellStyle name="_Sheets to populate 1112 Budget Slides" xfId="1138" xr:uid="{00000000-0005-0000-0000-000046040000}"/>
    <cellStyle name="_Skel Mod 01l" xfId="1139" xr:uid="{00000000-0005-0000-0000-000047040000}"/>
    <cellStyle name="_South FinStat" xfId="1140" xr:uid="{00000000-0005-0000-0000-000048040000}"/>
    <cellStyle name="_South FinStat 2" xfId="1141" xr:uid="{00000000-0005-0000-0000-000049040000}"/>
    <cellStyle name="_Spreadsheet to populate plan slides 120810" xfId="1142" xr:uid="{00000000-0005-0000-0000-00004A040000}"/>
    <cellStyle name="_Summaries" xfId="1143" xr:uid="{00000000-0005-0000-0000-00004B040000}"/>
    <cellStyle name="_Summary" xfId="1144" xr:uid="{00000000-0005-0000-0000-00004C040000}"/>
    <cellStyle name="_Summary (inc. Contract &amp; Conn.)" xfId="1145" xr:uid="{00000000-0005-0000-0000-00004D040000}"/>
    <cellStyle name="_Sundry" xfId="1146" xr:uid="{00000000-0005-0000-0000-00004E040000}"/>
    <cellStyle name="_TableRowHead" xfId="1147" xr:uid="{00000000-0005-0000-0000-00004F040000}"/>
    <cellStyle name="_TableSuperHead" xfId="1148" xr:uid="{00000000-0005-0000-0000-000050040000}"/>
    <cellStyle name="_TEMPLATE 01m" xfId="1149" xr:uid="{00000000-0005-0000-0000-000051040000}"/>
    <cellStyle name="_Test scoring_UKGDx_20070924_Pilot (DV)" xfId="1150" xr:uid="{00000000-0005-0000-0000-000052040000}"/>
    <cellStyle name="_Test scoring_UKGDx_20070924_Pilot (DV) 2" xfId="1151" xr:uid="{00000000-0005-0000-0000-000053040000}"/>
    <cellStyle name="_Test scoring_UKGDx_20070924_Pilot (DV) 3" xfId="1152" xr:uid="{00000000-0005-0000-0000-000054040000}"/>
    <cellStyle name="_Test scoring_UKGDx_20070924_Pilot (DV) 4" xfId="1153" xr:uid="{00000000-0005-0000-0000-000055040000}"/>
    <cellStyle name="_Test scoring_UKGDx_20070924_Pilot (DV) 5" xfId="1154" xr:uid="{00000000-0005-0000-0000-000056040000}"/>
    <cellStyle name="_Test scoring_UKGDx_20070924_Pilot (DV) 6" xfId="1155" xr:uid="{00000000-0005-0000-0000-000057040000}"/>
    <cellStyle name="_Test scoring_UKGDx_20070924_Pilot (DV) 7" xfId="1156" xr:uid="{00000000-0005-0000-0000-000058040000}"/>
    <cellStyle name="_Test scoring_UKGDx_20070924_Pilot (DV) 8" xfId="1157" xr:uid="{00000000-0005-0000-0000-000059040000}"/>
    <cellStyle name="_TGK-14" xfId="1158" xr:uid="{00000000-0005-0000-0000-00005A040000}"/>
    <cellStyle name="_TGK-9" xfId="1159" xr:uid="{00000000-0005-0000-0000-00005B040000}"/>
    <cellStyle name="_TGK-9_1" xfId="1160" xr:uid="{00000000-0005-0000-0000-00005C040000}"/>
    <cellStyle name="_Third Party-IT Data Collection Template" xfId="1161" xr:uid="{00000000-0005-0000-0000-00005D040000}"/>
    <cellStyle name="_Total summary" xfId="1162" xr:uid="{00000000-0005-0000-0000-00005E040000}"/>
    <cellStyle name="_Tower Definition (2)" xfId="1163" xr:uid="{00000000-0005-0000-0000-00005F040000}"/>
    <cellStyle name="_Tower Definition (2)_Baseline - MASTER DATA (ORG) - v5.4 (P&amp;OD) BUSINESS PLAN" xfId="1164" xr:uid="{00000000-0005-0000-0000-000060040000}"/>
    <cellStyle name="_Tower Definition (2)_Baseline - MASTER DATA (ORG) - v5.4 (P&amp;OD) BUSINESS PLAN_SS templates" xfId="1165" xr:uid="{00000000-0005-0000-0000-000061040000}"/>
    <cellStyle name="_track 01a" xfId="1166" xr:uid="{00000000-0005-0000-0000-000062040000}"/>
    <cellStyle name="_Transmission agency" xfId="1167" xr:uid="{00000000-0005-0000-0000-000063040000}"/>
    <cellStyle name="_UKT RAV Summary (Mar-10) v2" xfId="1168" xr:uid="{00000000-0005-0000-0000-000064040000}"/>
    <cellStyle name="_Vattenfall Euro CY" xfId="1169" xr:uid="{00000000-0005-0000-0000-000065040000}"/>
    <cellStyle name="_VT FinMod 72d" xfId="1170" xr:uid="{00000000-0005-0000-0000-000066040000}"/>
    <cellStyle name="_VT FinMod 72d 2" xfId="1171" xr:uid="{00000000-0005-0000-0000-000067040000}"/>
    <cellStyle name="_VT FinMod 72d 2 2" xfId="1172" xr:uid="{00000000-0005-0000-0000-000068040000}"/>
    <cellStyle name="_VT FinMod 72d 3" xfId="1173" xr:uid="{00000000-0005-0000-0000-000069040000}"/>
    <cellStyle name="_VT FinMod 72d Option Effects" xfId="1174" xr:uid="{00000000-0005-0000-0000-00006A040000}"/>
    <cellStyle name="_VT FinMod 72d Option Effects 2" xfId="1175" xr:uid="{00000000-0005-0000-0000-00006B040000}"/>
    <cellStyle name="_VT FinMod 72d Option Effects 2 2" xfId="1176" xr:uid="{00000000-0005-0000-0000-00006C040000}"/>
    <cellStyle name="_VT FinMod 72d Option Effects 3" xfId="1177" xr:uid="{00000000-0005-0000-0000-00006D040000}"/>
    <cellStyle name="_VT FinMod 72d Option Effects_SGN_14m" xfId="1178" xr:uid="{00000000-0005-0000-0000-00006E040000}"/>
    <cellStyle name="_VT FinMod 72d Option Effects_strategic model 05j (INDEXATION)" xfId="1179" xr:uid="{00000000-0005-0000-0000-00006F040000}"/>
    <cellStyle name="_VT FinMod 72d_SGN_14m" xfId="1180" xr:uid="{00000000-0005-0000-0000-000070040000}"/>
    <cellStyle name="_VT FinMod 72d_strategic model 05j (INDEXATION)" xfId="1181" xr:uid="{00000000-0005-0000-0000-000071040000}"/>
    <cellStyle name="_VT FinMod 74a - pre D&amp;T deletion" xfId="1182" xr:uid="{00000000-0005-0000-0000-000072040000}"/>
    <cellStyle name="_VT FinMod 74a - pre D&amp;T deletion 2" xfId="1183" xr:uid="{00000000-0005-0000-0000-000073040000}"/>
    <cellStyle name="_VT FinMod 74a - pre D&amp;T deletion 2 2" xfId="1184" xr:uid="{00000000-0005-0000-0000-000074040000}"/>
    <cellStyle name="_VT FinMod 74a - pre D&amp;T deletion 3" xfId="1185" xr:uid="{00000000-0005-0000-0000-000075040000}"/>
    <cellStyle name="_VT FinMod 74a - pre D&amp;T deletion_SGN_14m" xfId="1186" xr:uid="{00000000-0005-0000-0000-000076040000}"/>
    <cellStyle name="_VT FinMod 74a - pre D&amp;T deletion_strategic model 05j (INDEXATION)" xfId="1187" xr:uid="{00000000-0005-0000-0000-000077040000}"/>
    <cellStyle name="_VT FinMod 76p" xfId="1188" xr:uid="{00000000-0005-0000-0000-000078040000}"/>
    <cellStyle name="_VT FinMod 76p 2" xfId="1189" xr:uid="{00000000-0005-0000-0000-000079040000}"/>
    <cellStyle name="_VT FinMod 76p 2 2" xfId="1190" xr:uid="{00000000-0005-0000-0000-00007A040000}"/>
    <cellStyle name="_VT FinMod 76p 3" xfId="1191" xr:uid="{00000000-0005-0000-0000-00007B040000}"/>
    <cellStyle name="_VT FinMod 76p_SGN_14m" xfId="1192" xr:uid="{00000000-0005-0000-0000-00007C040000}"/>
    <cellStyle name="_VT FinMod 76p_strategic model 05j (INDEXATION)" xfId="1193" xr:uid="{00000000-0005-0000-0000-00007D040000}"/>
    <cellStyle name="’Ê‰Ý [0.00]_Area" xfId="1194" xr:uid="{00000000-0005-0000-0000-00007E040000}"/>
    <cellStyle name="’Ê‰Ý_Area" xfId="1195" xr:uid="{00000000-0005-0000-0000-00007F040000}"/>
    <cellStyle name="£" xfId="1196" xr:uid="{00000000-0005-0000-0000-000080040000}"/>
    <cellStyle name="£ BP" xfId="1197" xr:uid="{00000000-0005-0000-0000-000081040000}"/>
    <cellStyle name="£[2]" xfId="1198" xr:uid="{00000000-0005-0000-0000-000082040000}"/>
    <cellStyle name="¥ JY" xfId="1199" xr:uid="{00000000-0005-0000-0000-000083040000}"/>
    <cellStyle name="€" xfId="1200" xr:uid="{00000000-0005-0000-0000-000084040000}"/>
    <cellStyle name="=C:\WINNT\SYSTEM32\COMMAND.COM" xfId="1201" xr:uid="{00000000-0005-0000-0000-000085040000}"/>
    <cellStyle name="=C:\WINNT\SYSTEM32\COMMAND.COM 10" xfId="1202" xr:uid="{00000000-0005-0000-0000-000086040000}"/>
    <cellStyle name="=C:\WINNT\SYSTEM32\COMMAND.COM 11" xfId="1203" xr:uid="{00000000-0005-0000-0000-000087040000}"/>
    <cellStyle name="=C:\WINNT\SYSTEM32\COMMAND.COM 12" xfId="1204" xr:uid="{00000000-0005-0000-0000-000088040000}"/>
    <cellStyle name="=C:\WINNT\SYSTEM32\COMMAND.COM 12 2" xfId="1205" xr:uid="{00000000-0005-0000-0000-000089040000}"/>
    <cellStyle name="=C:\WINNT\SYSTEM32\COMMAND.COM 13" xfId="1206" xr:uid="{00000000-0005-0000-0000-00008A040000}"/>
    <cellStyle name="=C:\WINNT\SYSTEM32\COMMAND.COM 14" xfId="1207" xr:uid="{00000000-0005-0000-0000-00008B040000}"/>
    <cellStyle name="=C:\WINNT\SYSTEM32\COMMAND.COM 15" xfId="1208" xr:uid="{00000000-0005-0000-0000-00008C040000}"/>
    <cellStyle name="=C:\WINNT\SYSTEM32\COMMAND.COM 16" xfId="1209" xr:uid="{00000000-0005-0000-0000-00008D040000}"/>
    <cellStyle name="=C:\WINNT\SYSTEM32\COMMAND.COM 17" xfId="1210" xr:uid="{00000000-0005-0000-0000-00008E040000}"/>
    <cellStyle name="=C:\WINNT\SYSTEM32\COMMAND.COM 18" xfId="1211" xr:uid="{00000000-0005-0000-0000-00008F040000}"/>
    <cellStyle name="=C:\WINNT\SYSTEM32\COMMAND.COM 19" xfId="1212" xr:uid="{00000000-0005-0000-0000-000090040000}"/>
    <cellStyle name="=C:\WINNT\SYSTEM32\COMMAND.COM 2" xfId="1213" xr:uid="{00000000-0005-0000-0000-000091040000}"/>
    <cellStyle name="=C:\WINNT\SYSTEM32\COMMAND.COM 2 2" xfId="1214" xr:uid="{00000000-0005-0000-0000-000092040000}"/>
    <cellStyle name="=C:\WINNT\SYSTEM32\COMMAND.COM 2 2 10" xfId="1215" xr:uid="{00000000-0005-0000-0000-000093040000}"/>
    <cellStyle name="=C:\WINNT\SYSTEM32\COMMAND.COM 2 2 11" xfId="1216" xr:uid="{00000000-0005-0000-0000-000094040000}"/>
    <cellStyle name="=C:\WINNT\SYSTEM32\COMMAND.COM 2 2 12" xfId="1217" xr:uid="{00000000-0005-0000-0000-000095040000}"/>
    <cellStyle name="=C:\WINNT\SYSTEM32\COMMAND.COM 2 2 13" xfId="1218" xr:uid="{00000000-0005-0000-0000-000096040000}"/>
    <cellStyle name="=C:\WINNT\SYSTEM32\COMMAND.COM 2 2 14" xfId="1219" xr:uid="{00000000-0005-0000-0000-000097040000}"/>
    <cellStyle name="=C:\WINNT\SYSTEM32\COMMAND.COM 2 2 15" xfId="1220" xr:uid="{00000000-0005-0000-0000-000098040000}"/>
    <cellStyle name="=C:\WINNT\SYSTEM32\COMMAND.COM 2 2 16" xfId="1221" xr:uid="{00000000-0005-0000-0000-000099040000}"/>
    <cellStyle name="=C:\WINNT\SYSTEM32\COMMAND.COM 2 2 17" xfId="1222" xr:uid="{00000000-0005-0000-0000-00009A040000}"/>
    <cellStyle name="=C:\WINNT\SYSTEM32\COMMAND.COM 2 2 18" xfId="1223" xr:uid="{00000000-0005-0000-0000-00009B040000}"/>
    <cellStyle name="=C:\WINNT\SYSTEM32\COMMAND.COM 2 2 19" xfId="1224" xr:uid="{00000000-0005-0000-0000-00009C040000}"/>
    <cellStyle name="=C:\WINNT\SYSTEM32\COMMAND.COM 2 2 2" xfId="1225" xr:uid="{00000000-0005-0000-0000-00009D040000}"/>
    <cellStyle name="=C:\WINNT\SYSTEM32\COMMAND.COM 2 2 2 2" xfId="1226" xr:uid="{00000000-0005-0000-0000-00009E040000}"/>
    <cellStyle name="=C:\WINNT\SYSTEM32\COMMAND.COM 2 2 2_NGN_RIIO-GD1_ BPDT (tab 2.0-4.3)" xfId="1227" xr:uid="{00000000-0005-0000-0000-00009F040000}"/>
    <cellStyle name="=C:\WINNT\SYSTEM32\COMMAND.COM 2 2 20" xfId="1228" xr:uid="{00000000-0005-0000-0000-0000A0040000}"/>
    <cellStyle name="=C:\WINNT\SYSTEM32\COMMAND.COM 2 2 21" xfId="1229" xr:uid="{00000000-0005-0000-0000-0000A1040000}"/>
    <cellStyle name="=C:\WINNT\SYSTEM32\COMMAND.COM 2 2 22" xfId="1230" xr:uid="{00000000-0005-0000-0000-0000A2040000}"/>
    <cellStyle name="=C:\WINNT\SYSTEM32\COMMAND.COM 2 2 23" xfId="1231" xr:uid="{00000000-0005-0000-0000-0000A3040000}"/>
    <cellStyle name="=C:\WINNT\SYSTEM32\COMMAND.COM 2 2 24" xfId="1232" xr:uid="{00000000-0005-0000-0000-0000A4040000}"/>
    <cellStyle name="=C:\WINNT\SYSTEM32\COMMAND.COM 2 2 25" xfId="1233" xr:uid="{00000000-0005-0000-0000-0000A5040000}"/>
    <cellStyle name="=C:\WINNT\SYSTEM32\COMMAND.COM 2 2 26" xfId="1234" xr:uid="{00000000-0005-0000-0000-0000A6040000}"/>
    <cellStyle name="=C:\WINNT\SYSTEM32\COMMAND.COM 2 2 27" xfId="1235" xr:uid="{00000000-0005-0000-0000-0000A7040000}"/>
    <cellStyle name="=C:\WINNT\SYSTEM32\COMMAND.COM 2 2 28" xfId="1236" xr:uid="{00000000-0005-0000-0000-0000A8040000}"/>
    <cellStyle name="=C:\WINNT\SYSTEM32\COMMAND.COM 2 2 29" xfId="1237" xr:uid="{00000000-0005-0000-0000-0000A9040000}"/>
    <cellStyle name="=C:\WINNT\SYSTEM32\COMMAND.COM 2 2 3" xfId="1238" xr:uid="{00000000-0005-0000-0000-0000AA040000}"/>
    <cellStyle name="=C:\WINNT\SYSTEM32\COMMAND.COM 2 2 30" xfId="1239" xr:uid="{00000000-0005-0000-0000-0000AB040000}"/>
    <cellStyle name="=C:\WINNT\SYSTEM32\COMMAND.COM 2 2 31" xfId="1240" xr:uid="{00000000-0005-0000-0000-0000AC040000}"/>
    <cellStyle name="=C:\WINNT\SYSTEM32\COMMAND.COM 2 2 32" xfId="1241" xr:uid="{00000000-0005-0000-0000-0000AD040000}"/>
    <cellStyle name="=C:\WINNT\SYSTEM32\COMMAND.COM 2 2 33" xfId="1242" xr:uid="{00000000-0005-0000-0000-0000AE040000}"/>
    <cellStyle name="=C:\WINNT\SYSTEM32\COMMAND.COM 2 2 34" xfId="1243" xr:uid="{00000000-0005-0000-0000-0000AF040000}"/>
    <cellStyle name="=C:\WINNT\SYSTEM32\COMMAND.COM 2 2 35" xfId="1244" xr:uid="{00000000-0005-0000-0000-0000B0040000}"/>
    <cellStyle name="=C:\WINNT\SYSTEM32\COMMAND.COM 2 2 36" xfId="1245" xr:uid="{00000000-0005-0000-0000-0000B1040000}"/>
    <cellStyle name="=C:\WINNT\SYSTEM32\COMMAND.COM 2 2 37" xfId="1246" xr:uid="{00000000-0005-0000-0000-0000B2040000}"/>
    <cellStyle name="=C:\WINNT\SYSTEM32\COMMAND.COM 2 2 38" xfId="1247" xr:uid="{00000000-0005-0000-0000-0000B3040000}"/>
    <cellStyle name="=C:\WINNT\SYSTEM32\COMMAND.COM 2 2 39" xfId="1248" xr:uid="{00000000-0005-0000-0000-0000B4040000}"/>
    <cellStyle name="=C:\WINNT\SYSTEM32\COMMAND.COM 2 2 4" xfId="1249" xr:uid="{00000000-0005-0000-0000-0000B5040000}"/>
    <cellStyle name="=C:\WINNT\SYSTEM32\COMMAND.COM 2 2 40" xfId="1250" xr:uid="{00000000-0005-0000-0000-0000B6040000}"/>
    <cellStyle name="=C:\WINNT\SYSTEM32\COMMAND.COM 2 2 41" xfId="1251" xr:uid="{00000000-0005-0000-0000-0000B7040000}"/>
    <cellStyle name="=C:\WINNT\SYSTEM32\COMMAND.COM 2 2 42" xfId="1252" xr:uid="{00000000-0005-0000-0000-0000B8040000}"/>
    <cellStyle name="=C:\WINNT\SYSTEM32\COMMAND.COM 2 2 43" xfId="1253" xr:uid="{00000000-0005-0000-0000-0000B9040000}"/>
    <cellStyle name="=C:\WINNT\SYSTEM32\COMMAND.COM 2 2 44" xfId="1254" xr:uid="{00000000-0005-0000-0000-0000BA040000}"/>
    <cellStyle name="=C:\WINNT\SYSTEM32\COMMAND.COM 2 2 45" xfId="1255" xr:uid="{00000000-0005-0000-0000-0000BB040000}"/>
    <cellStyle name="=C:\WINNT\SYSTEM32\COMMAND.COM 2 2 46" xfId="1256" xr:uid="{00000000-0005-0000-0000-0000BC040000}"/>
    <cellStyle name="=C:\WINNT\SYSTEM32\COMMAND.COM 2 2 47" xfId="1257" xr:uid="{00000000-0005-0000-0000-0000BD040000}"/>
    <cellStyle name="=C:\WINNT\SYSTEM32\COMMAND.COM 2 2 48" xfId="1258" xr:uid="{00000000-0005-0000-0000-0000BE040000}"/>
    <cellStyle name="=C:\WINNT\SYSTEM32\COMMAND.COM 2 2 5" xfId="1259" xr:uid="{00000000-0005-0000-0000-0000BF040000}"/>
    <cellStyle name="=C:\WINNT\SYSTEM32\COMMAND.COM 2 2 6" xfId="1260" xr:uid="{00000000-0005-0000-0000-0000C0040000}"/>
    <cellStyle name="=C:\WINNT\SYSTEM32\COMMAND.COM 2 2 7" xfId="1261" xr:uid="{00000000-0005-0000-0000-0000C1040000}"/>
    <cellStyle name="=C:\WINNT\SYSTEM32\COMMAND.COM 2 2 8" xfId="1262" xr:uid="{00000000-0005-0000-0000-0000C2040000}"/>
    <cellStyle name="=C:\WINNT\SYSTEM32\COMMAND.COM 2 2 9" xfId="1263" xr:uid="{00000000-0005-0000-0000-0000C3040000}"/>
    <cellStyle name="=C:\WINNT\SYSTEM32\COMMAND.COM 2 2_1.3s Accounting C Costs Scots" xfId="1264" xr:uid="{00000000-0005-0000-0000-0000C4040000}"/>
    <cellStyle name="=C:\WINNT\SYSTEM32\COMMAND.COM 2 3" xfId="1265" xr:uid="{00000000-0005-0000-0000-0000C5040000}"/>
    <cellStyle name="=C:\WINNT\SYSTEM32\COMMAND.COM 2 4" xfId="1266" xr:uid="{00000000-0005-0000-0000-0000C6040000}"/>
    <cellStyle name="=C:\WINNT\SYSTEM32\COMMAND.COM 2 5" xfId="1267" xr:uid="{00000000-0005-0000-0000-0000C7040000}"/>
    <cellStyle name="=C:\WINNT\SYSTEM32\COMMAND.COM 2 6" xfId="1268" xr:uid="{00000000-0005-0000-0000-0000C8040000}"/>
    <cellStyle name="=C:\WINNT\SYSTEM32\COMMAND.COM 2 7" xfId="1269" xr:uid="{00000000-0005-0000-0000-0000C9040000}"/>
    <cellStyle name="=C:\WINNT\SYSTEM32\COMMAND.COM 2 8" xfId="1270" xr:uid="{00000000-0005-0000-0000-0000CA040000}"/>
    <cellStyle name="=C:\WINNT\SYSTEM32\COMMAND.COM 2 9" xfId="1271" xr:uid="{00000000-0005-0000-0000-0000CB040000}"/>
    <cellStyle name="=C:\WINNT\SYSTEM32\COMMAND.COM 20" xfId="1272" xr:uid="{00000000-0005-0000-0000-0000CC040000}"/>
    <cellStyle name="=C:\WINNT\SYSTEM32\COMMAND.COM 21" xfId="1273" xr:uid="{00000000-0005-0000-0000-0000CD040000}"/>
    <cellStyle name="=C:\WINNT\SYSTEM32\COMMAND.COM 22" xfId="1274" xr:uid="{00000000-0005-0000-0000-0000CE040000}"/>
    <cellStyle name="=C:\WINNT\SYSTEM32\COMMAND.COM 23" xfId="1275" xr:uid="{00000000-0005-0000-0000-0000CF040000}"/>
    <cellStyle name="=C:\WINNT\SYSTEM32\COMMAND.COM 24" xfId="1276" xr:uid="{00000000-0005-0000-0000-0000D0040000}"/>
    <cellStyle name="=C:\WINNT\SYSTEM32\COMMAND.COM 25" xfId="1277" xr:uid="{00000000-0005-0000-0000-0000D1040000}"/>
    <cellStyle name="=C:\WINNT\SYSTEM32\COMMAND.COM 26" xfId="1278" xr:uid="{00000000-0005-0000-0000-0000D2040000}"/>
    <cellStyle name="=C:\WINNT\SYSTEM32\COMMAND.COM 27" xfId="1279" xr:uid="{00000000-0005-0000-0000-0000D3040000}"/>
    <cellStyle name="=C:\WINNT\SYSTEM32\COMMAND.COM 28" xfId="1280" xr:uid="{00000000-0005-0000-0000-0000D4040000}"/>
    <cellStyle name="=C:\WINNT\SYSTEM32\COMMAND.COM 29" xfId="1281" xr:uid="{00000000-0005-0000-0000-0000D5040000}"/>
    <cellStyle name="=C:\WINNT\SYSTEM32\COMMAND.COM 3" xfId="1282" xr:uid="{00000000-0005-0000-0000-0000D6040000}"/>
    <cellStyle name="=C:\WINNT\SYSTEM32\COMMAND.COM 3 2" xfId="1283" xr:uid="{00000000-0005-0000-0000-0000D7040000}"/>
    <cellStyle name="=C:\WINNT\SYSTEM32\COMMAND.COM 3 3" xfId="1284" xr:uid="{00000000-0005-0000-0000-0000D8040000}"/>
    <cellStyle name="=C:\WINNT\SYSTEM32\COMMAND.COM 3 4" xfId="1285" xr:uid="{00000000-0005-0000-0000-0000D9040000}"/>
    <cellStyle name="=C:\WINNT\SYSTEM32\COMMAND.COM 3 5" xfId="1286" xr:uid="{00000000-0005-0000-0000-0000DA040000}"/>
    <cellStyle name="=C:\WINNT\SYSTEM32\COMMAND.COM 3 6" xfId="1287" xr:uid="{00000000-0005-0000-0000-0000DB040000}"/>
    <cellStyle name="=C:\WINNT\SYSTEM32\COMMAND.COM 3 7" xfId="1288" xr:uid="{00000000-0005-0000-0000-0000DC040000}"/>
    <cellStyle name="=C:\WINNT\SYSTEM32\COMMAND.COM 3 8" xfId="1289" xr:uid="{00000000-0005-0000-0000-0000DD040000}"/>
    <cellStyle name="=C:\WINNT\SYSTEM32\COMMAND.COM 30" xfId="1290" xr:uid="{00000000-0005-0000-0000-0000DE040000}"/>
    <cellStyle name="=C:\WINNT\SYSTEM32\COMMAND.COM 31" xfId="1291" xr:uid="{00000000-0005-0000-0000-0000DF040000}"/>
    <cellStyle name="=C:\WINNT\SYSTEM32\COMMAND.COM 32" xfId="1292" xr:uid="{00000000-0005-0000-0000-0000E0040000}"/>
    <cellStyle name="=C:\WINNT\SYSTEM32\COMMAND.COM 33" xfId="1293" xr:uid="{00000000-0005-0000-0000-0000E1040000}"/>
    <cellStyle name="=C:\WINNT\SYSTEM32\COMMAND.COM 34" xfId="1294" xr:uid="{00000000-0005-0000-0000-0000E2040000}"/>
    <cellStyle name="=C:\WINNT\SYSTEM32\COMMAND.COM 35" xfId="1295" xr:uid="{00000000-0005-0000-0000-0000E3040000}"/>
    <cellStyle name="=C:\WINNT\SYSTEM32\COMMAND.COM 36" xfId="1296" xr:uid="{00000000-0005-0000-0000-0000E4040000}"/>
    <cellStyle name="=C:\WINNT\SYSTEM32\COMMAND.COM 37" xfId="1297" xr:uid="{00000000-0005-0000-0000-0000E5040000}"/>
    <cellStyle name="=C:\WINNT\SYSTEM32\COMMAND.COM 38" xfId="1298" xr:uid="{00000000-0005-0000-0000-0000E6040000}"/>
    <cellStyle name="=C:\WINNT\SYSTEM32\COMMAND.COM 39" xfId="1299" xr:uid="{00000000-0005-0000-0000-0000E7040000}"/>
    <cellStyle name="=C:\WINNT\SYSTEM32\COMMAND.COM 4" xfId="1300" xr:uid="{00000000-0005-0000-0000-0000E8040000}"/>
    <cellStyle name="=C:\WINNT\SYSTEM32\COMMAND.COM 4 10" xfId="1301" xr:uid="{00000000-0005-0000-0000-0000E9040000}"/>
    <cellStyle name="=C:\WINNT\SYSTEM32\COMMAND.COM 4 11" xfId="1302" xr:uid="{00000000-0005-0000-0000-0000EA040000}"/>
    <cellStyle name="=C:\WINNT\SYSTEM32\COMMAND.COM 4 12" xfId="1303" xr:uid="{00000000-0005-0000-0000-0000EB040000}"/>
    <cellStyle name="=C:\WINNT\SYSTEM32\COMMAND.COM 4 13" xfId="1304" xr:uid="{00000000-0005-0000-0000-0000EC040000}"/>
    <cellStyle name="=C:\WINNT\SYSTEM32\COMMAND.COM 4 14" xfId="1305" xr:uid="{00000000-0005-0000-0000-0000ED040000}"/>
    <cellStyle name="=C:\WINNT\SYSTEM32\COMMAND.COM 4 15" xfId="1306" xr:uid="{00000000-0005-0000-0000-0000EE040000}"/>
    <cellStyle name="=C:\WINNT\SYSTEM32\COMMAND.COM 4 16" xfId="1307" xr:uid="{00000000-0005-0000-0000-0000EF040000}"/>
    <cellStyle name="=C:\WINNT\SYSTEM32\COMMAND.COM 4 17" xfId="1308" xr:uid="{00000000-0005-0000-0000-0000F0040000}"/>
    <cellStyle name="=C:\WINNT\SYSTEM32\COMMAND.COM 4 18" xfId="1309" xr:uid="{00000000-0005-0000-0000-0000F1040000}"/>
    <cellStyle name="=C:\WINNT\SYSTEM32\COMMAND.COM 4 19" xfId="1310" xr:uid="{00000000-0005-0000-0000-0000F2040000}"/>
    <cellStyle name="=C:\WINNT\SYSTEM32\COMMAND.COM 4 2" xfId="1311" xr:uid="{00000000-0005-0000-0000-0000F3040000}"/>
    <cellStyle name="=C:\WINNT\SYSTEM32\COMMAND.COM 4 20" xfId="1312" xr:uid="{00000000-0005-0000-0000-0000F4040000}"/>
    <cellStyle name="=C:\WINNT\SYSTEM32\COMMAND.COM 4 21" xfId="1313" xr:uid="{00000000-0005-0000-0000-0000F5040000}"/>
    <cellStyle name="=C:\WINNT\SYSTEM32\COMMAND.COM 4 22" xfId="1314" xr:uid="{00000000-0005-0000-0000-0000F6040000}"/>
    <cellStyle name="=C:\WINNT\SYSTEM32\COMMAND.COM 4 23" xfId="1315" xr:uid="{00000000-0005-0000-0000-0000F7040000}"/>
    <cellStyle name="=C:\WINNT\SYSTEM32\COMMAND.COM 4 24" xfId="1316" xr:uid="{00000000-0005-0000-0000-0000F8040000}"/>
    <cellStyle name="=C:\WINNT\SYSTEM32\COMMAND.COM 4 25" xfId="1317" xr:uid="{00000000-0005-0000-0000-0000F9040000}"/>
    <cellStyle name="=C:\WINNT\SYSTEM32\COMMAND.COM 4 26" xfId="1318" xr:uid="{00000000-0005-0000-0000-0000FA040000}"/>
    <cellStyle name="=C:\WINNT\SYSTEM32\COMMAND.COM 4 27" xfId="1319" xr:uid="{00000000-0005-0000-0000-0000FB040000}"/>
    <cellStyle name="=C:\WINNT\SYSTEM32\COMMAND.COM 4 28" xfId="1320" xr:uid="{00000000-0005-0000-0000-0000FC040000}"/>
    <cellStyle name="=C:\WINNT\SYSTEM32\COMMAND.COM 4 29" xfId="1321" xr:uid="{00000000-0005-0000-0000-0000FD040000}"/>
    <cellStyle name="=C:\WINNT\SYSTEM32\COMMAND.COM 4 3" xfId="1322" xr:uid="{00000000-0005-0000-0000-0000FE040000}"/>
    <cellStyle name="=C:\WINNT\SYSTEM32\COMMAND.COM 4 30" xfId="1323" xr:uid="{00000000-0005-0000-0000-0000FF040000}"/>
    <cellStyle name="=C:\WINNT\SYSTEM32\COMMAND.COM 4 31" xfId="1324" xr:uid="{00000000-0005-0000-0000-000000050000}"/>
    <cellStyle name="=C:\WINNT\SYSTEM32\COMMAND.COM 4 32" xfId="1325" xr:uid="{00000000-0005-0000-0000-000001050000}"/>
    <cellStyle name="=C:\WINNT\SYSTEM32\COMMAND.COM 4 33" xfId="1326" xr:uid="{00000000-0005-0000-0000-000002050000}"/>
    <cellStyle name="=C:\WINNT\SYSTEM32\COMMAND.COM 4 34" xfId="1327" xr:uid="{00000000-0005-0000-0000-000003050000}"/>
    <cellStyle name="=C:\WINNT\SYSTEM32\COMMAND.COM 4 35" xfId="1328" xr:uid="{00000000-0005-0000-0000-000004050000}"/>
    <cellStyle name="=C:\WINNT\SYSTEM32\COMMAND.COM 4 36" xfId="1329" xr:uid="{00000000-0005-0000-0000-000005050000}"/>
    <cellStyle name="=C:\WINNT\SYSTEM32\COMMAND.COM 4 37" xfId="1330" xr:uid="{00000000-0005-0000-0000-000006050000}"/>
    <cellStyle name="=C:\WINNT\SYSTEM32\COMMAND.COM 4 38" xfId="1331" xr:uid="{00000000-0005-0000-0000-000007050000}"/>
    <cellStyle name="=C:\WINNT\SYSTEM32\COMMAND.COM 4 39" xfId="1332" xr:uid="{00000000-0005-0000-0000-000008050000}"/>
    <cellStyle name="=C:\WINNT\SYSTEM32\COMMAND.COM 4 4" xfId="1333" xr:uid="{00000000-0005-0000-0000-000009050000}"/>
    <cellStyle name="=C:\WINNT\SYSTEM32\COMMAND.COM 4 40" xfId="1334" xr:uid="{00000000-0005-0000-0000-00000A050000}"/>
    <cellStyle name="=C:\WINNT\SYSTEM32\COMMAND.COM 4 41" xfId="1335" xr:uid="{00000000-0005-0000-0000-00000B050000}"/>
    <cellStyle name="=C:\WINNT\SYSTEM32\COMMAND.COM 4 42" xfId="1336" xr:uid="{00000000-0005-0000-0000-00000C050000}"/>
    <cellStyle name="=C:\WINNT\SYSTEM32\COMMAND.COM 4 43" xfId="1337" xr:uid="{00000000-0005-0000-0000-00000D050000}"/>
    <cellStyle name="=C:\WINNT\SYSTEM32\COMMAND.COM 4 44" xfId="1338" xr:uid="{00000000-0005-0000-0000-00000E050000}"/>
    <cellStyle name="=C:\WINNT\SYSTEM32\COMMAND.COM 4 45" xfId="1339" xr:uid="{00000000-0005-0000-0000-00000F050000}"/>
    <cellStyle name="=C:\WINNT\SYSTEM32\COMMAND.COM 4 46" xfId="1340" xr:uid="{00000000-0005-0000-0000-000010050000}"/>
    <cellStyle name="=C:\WINNT\SYSTEM32\COMMAND.COM 4 47" xfId="1341" xr:uid="{00000000-0005-0000-0000-000011050000}"/>
    <cellStyle name="=C:\WINNT\SYSTEM32\COMMAND.COM 4 5" xfId="1342" xr:uid="{00000000-0005-0000-0000-000012050000}"/>
    <cellStyle name="=C:\WINNT\SYSTEM32\COMMAND.COM 4 6" xfId="1343" xr:uid="{00000000-0005-0000-0000-000013050000}"/>
    <cellStyle name="=C:\WINNT\SYSTEM32\COMMAND.COM 4 7" xfId="1344" xr:uid="{00000000-0005-0000-0000-000014050000}"/>
    <cellStyle name="=C:\WINNT\SYSTEM32\COMMAND.COM 4 8" xfId="1345" xr:uid="{00000000-0005-0000-0000-000015050000}"/>
    <cellStyle name="=C:\WINNT\SYSTEM32\COMMAND.COM 4 9" xfId="1346" xr:uid="{00000000-0005-0000-0000-000016050000}"/>
    <cellStyle name="=C:\WINNT\SYSTEM32\COMMAND.COM 4_1.3s Accounting C Costs Scots" xfId="1347" xr:uid="{00000000-0005-0000-0000-000017050000}"/>
    <cellStyle name="=C:\WINNT\SYSTEM32\COMMAND.COM 40" xfId="1348" xr:uid="{00000000-0005-0000-0000-000018050000}"/>
    <cellStyle name="=C:\WINNT\SYSTEM32\COMMAND.COM 41" xfId="1349" xr:uid="{00000000-0005-0000-0000-000019050000}"/>
    <cellStyle name="=C:\WINNT\SYSTEM32\COMMAND.COM 42" xfId="1350" xr:uid="{00000000-0005-0000-0000-00001A050000}"/>
    <cellStyle name="=C:\WINNT\SYSTEM32\COMMAND.COM 43" xfId="1351" xr:uid="{00000000-0005-0000-0000-00001B050000}"/>
    <cellStyle name="=C:\WINNT\SYSTEM32\COMMAND.COM 44" xfId="1352" xr:uid="{00000000-0005-0000-0000-00001C050000}"/>
    <cellStyle name="=C:\WINNT\SYSTEM32\COMMAND.COM 45" xfId="1353" xr:uid="{00000000-0005-0000-0000-00001D050000}"/>
    <cellStyle name="=C:\WINNT\SYSTEM32\COMMAND.COM 46" xfId="1354" xr:uid="{00000000-0005-0000-0000-00001E050000}"/>
    <cellStyle name="=C:\WINNT\SYSTEM32\COMMAND.COM 47" xfId="1355" xr:uid="{00000000-0005-0000-0000-00001F050000}"/>
    <cellStyle name="=C:\WINNT\SYSTEM32\COMMAND.COM 48" xfId="1356" xr:uid="{00000000-0005-0000-0000-000020050000}"/>
    <cellStyle name="=C:\WINNT\SYSTEM32\COMMAND.COM 49" xfId="1357" xr:uid="{00000000-0005-0000-0000-000021050000}"/>
    <cellStyle name="=C:\WINNT\SYSTEM32\COMMAND.COM 5" xfId="1358" xr:uid="{00000000-0005-0000-0000-000022050000}"/>
    <cellStyle name="=C:\WINNT\SYSTEM32\COMMAND.COM 5 10" xfId="1359" xr:uid="{00000000-0005-0000-0000-000023050000}"/>
    <cellStyle name="=C:\WINNT\SYSTEM32\COMMAND.COM 5 10 2" xfId="1360" xr:uid="{00000000-0005-0000-0000-000024050000}"/>
    <cellStyle name="=C:\WINNT\SYSTEM32\COMMAND.COM 5 10 3" xfId="1361" xr:uid="{00000000-0005-0000-0000-000025050000}"/>
    <cellStyle name="=C:\WINNT\SYSTEM32\COMMAND.COM 5 10 4" xfId="1362" xr:uid="{00000000-0005-0000-0000-000026050000}"/>
    <cellStyle name="=C:\WINNT\SYSTEM32\COMMAND.COM 5 10 5" xfId="1363" xr:uid="{00000000-0005-0000-0000-000027050000}"/>
    <cellStyle name="=C:\WINNT\SYSTEM32\COMMAND.COM 5 10 6" xfId="1364" xr:uid="{00000000-0005-0000-0000-000028050000}"/>
    <cellStyle name="=C:\WINNT\SYSTEM32\COMMAND.COM 5 10 7" xfId="1365" xr:uid="{00000000-0005-0000-0000-000029050000}"/>
    <cellStyle name="=C:\WINNT\SYSTEM32\COMMAND.COM 5 10 8" xfId="1366" xr:uid="{00000000-0005-0000-0000-00002A050000}"/>
    <cellStyle name="=C:\WINNT\SYSTEM32\COMMAND.COM 5 11" xfId="1367" xr:uid="{00000000-0005-0000-0000-00002B050000}"/>
    <cellStyle name="=C:\WINNT\SYSTEM32\COMMAND.COM 5 11 2" xfId="1368" xr:uid="{00000000-0005-0000-0000-00002C050000}"/>
    <cellStyle name="=C:\WINNT\SYSTEM32\COMMAND.COM 5 11 3" xfId="1369" xr:uid="{00000000-0005-0000-0000-00002D050000}"/>
    <cellStyle name="=C:\WINNT\SYSTEM32\COMMAND.COM 5 11 4" xfId="1370" xr:uid="{00000000-0005-0000-0000-00002E050000}"/>
    <cellStyle name="=C:\WINNT\SYSTEM32\COMMAND.COM 5 11 5" xfId="1371" xr:uid="{00000000-0005-0000-0000-00002F050000}"/>
    <cellStyle name="=C:\WINNT\SYSTEM32\COMMAND.COM 5 11 6" xfId="1372" xr:uid="{00000000-0005-0000-0000-000030050000}"/>
    <cellStyle name="=C:\WINNT\SYSTEM32\COMMAND.COM 5 11 7" xfId="1373" xr:uid="{00000000-0005-0000-0000-000031050000}"/>
    <cellStyle name="=C:\WINNT\SYSTEM32\COMMAND.COM 5 11 8" xfId="1374" xr:uid="{00000000-0005-0000-0000-000032050000}"/>
    <cellStyle name="=C:\WINNT\SYSTEM32\COMMAND.COM 5 12" xfId="1375" xr:uid="{00000000-0005-0000-0000-000033050000}"/>
    <cellStyle name="=C:\WINNT\SYSTEM32\COMMAND.COM 5 12 2" xfId="1376" xr:uid="{00000000-0005-0000-0000-000034050000}"/>
    <cellStyle name="=C:\WINNT\SYSTEM32\COMMAND.COM 5 12 3" xfId="1377" xr:uid="{00000000-0005-0000-0000-000035050000}"/>
    <cellStyle name="=C:\WINNT\SYSTEM32\COMMAND.COM 5 12 4" xfId="1378" xr:uid="{00000000-0005-0000-0000-000036050000}"/>
    <cellStyle name="=C:\WINNT\SYSTEM32\COMMAND.COM 5 12 5" xfId="1379" xr:uid="{00000000-0005-0000-0000-000037050000}"/>
    <cellStyle name="=C:\WINNT\SYSTEM32\COMMAND.COM 5 12 6" xfId="1380" xr:uid="{00000000-0005-0000-0000-000038050000}"/>
    <cellStyle name="=C:\WINNT\SYSTEM32\COMMAND.COM 5 12 7" xfId="1381" xr:uid="{00000000-0005-0000-0000-000039050000}"/>
    <cellStyle name="=C:\WINNT\SYSTEM32\COMMAND.COM 5 12 8" xfId="1382" xr:uid="{00000000-0005-0000-0000-00003A050000}"/>
    <cellStyle name="=C:\WINNT\SYSTEM32\COMMAND.COM 5 13" xfId="1383" xr:uid="{00000000-0005-0000-0000-00003B050000}"/>
    <cellStyle name="=C:\WINNT\SYSTEM32\COMMAND.COM 5 13 2" xfId="1384" xr:uid="{00000000-0005-0000-0000-00003C050000}"/>
    <cellStyle name="=C:\WINNT\SYSTEM32\COMMAND.COM 5 13 3" xfId="1385" xr:uid="{00000000-0005-0000-0000-00003D050000}"/>
    <cellStyle name="=C:\WINNT\SYSTEM32\COMMAND.COM 5 13 4" xfId="1386" xr:uid="{00000000-0005-0000-0000-00003E050000}"/>
    <cellStyle name="=C:\WINNT\SYSTEM32\COMMAND.COM 5 13 5" xfId="1387" xr:uid="{00000000-0005-0000-0000-00003F050000}"/>
    <cellStyle name="=C:\WINNT\SYSTEM32\COMMAND.COM 5 13 6" xfId="1388" xr:uid="{00000000-0005-0000-0000-000040050000}"/>
    <cellStyle name="=C:\WINNT\SYSTEM32\COMMAND.COM 5 13 7" xfId="1389" xr:uid="{00000000-0005-0000-0000-000041050000}"/>
    <cellStyle name="=C:\WINNT\SYSTEM32\COMMAND.COM 5 13 8" xfId="1390" xr:uid="{00000000-0005-0000-0000-000042050000}"/>
    <cellStyle name="=C:\WINNT\SYSTEM32\COMMAND.COM 5 14" xfId="1391" xr:uid="{00000000-0005-0000-0000-000043050000}"/>
    <cellStyle name="=C:\WINNT\SYSTEM32\COMMAND.COM 5 14 2" xfId="1392" xr:uid="{00000000-0005-0000-0000-000044050000}"/>
    <cellStyle name="=C:\WINNT\SYSTEM32\COMMAND.COM 5 14 3" xfId="1393" xr:uid="{00000000-0005-0000-0000-000045050000}"/>
    <cellStyle name="=C:\WINNT\SYSTEM32\COMMAND.COM 5 14 4" xfId="1394" xr:uid="{00000000-0005-0000-0000-000046050000}"/>
    <cellStyle name="=C:\WINNT\SYSTEM32\COMMAND.COM 5 14 5" xfId="1395" xr:uid="{00000000-0005-0000-0000-000047050000}"/>
    <cellStyle name="=C:\WINNT\SYSTEM32\COMMAND.COM 5 14 6" xfId="1396" xr:uid="{00000000-0005-0000-0000-000048050000}"/>
    <cellStyle name="=C:\WINNT\SYSTEM32\COMMAND.COM 5 14 7" xfId="1397" xr:uid="{00000000-0005-0000-0000-000049050000}"/>
    <cellStyle name="=C:\WINNT\SYSTEM32\COMMAND.COM 5 14 8" xfId="1398" xr:uid="{00000000-0005-0000-0000-00004A050000}"/>
    <cellStyle name="=C:\WINNT\SYSTEM32\COMMAND.COM 5 15" xfId="1399" xr:uid="{00000000-0005-0000-0000-00004B050000}"/>
    <cellStyle name="=C:\WINNT\SYSTEM32\COMMAND.COM 5 15 2" xfId="1400" xr:uid="{00000000-0005-0000-0000-00004C050000}"/>
    <cellStyle name="=C:\WINNT\SYSTEM32\COMMAND.COM 5 15 3" xfId="1401" xr:uid="{00000000-0005-0000-0000-00004D050000}"/>
    <cellStyle name="=C:\WINNT\SYSTEM32\COMMAND.COM 5 15 4" xfId="1402" xr:uid="{00000000-0005-0000-0000-00004E050000}"/>
    <cellStyle name="=C:\WINNT\SYSTEM32\COMMAND.COM 5 15 5" xfId="1403" xr:uid="{00000000-0005-0000-0000-00004F050000}"/>
    <cellStyle name="=C:\WINNT\SYSTEM32\COMMAND.COM 5 15 6" xfId="1404" xr:uid="{00000000-0005-0000-0000-000050050000}"/>
    <cellStyle name="=C:\WINNT\SYSTEM32\COMMAND.COM 5 15 7" xfId="1405" xr:uid="{00000000-0005-0000-0000-000051050000}"/>
    <cellStyle name="=C:\WINNT\SYSTEM32\COMMAND.COM 5 15 8" xfId="1406" xr:uid="{00000000-0005-0000-0000-000052050000}"/>
    <cellStyle name="=C:\WINNT\SYSTEM32\COMMAND.COM 5 16" xfId="1407" xr:uid="{00000000-0005-0000-0000-000053050000}"/>
    <cellStyle name="=C:\WINNT\SYSTEM32\COMMAND.COM 5 16 2" xfId="1408" xr:uid="{00000000-0005-0000-0000-000054050000}"/>
    <cellStyle name="=C:\WINNT\SYSTEM32\COMMAND.COM 5 16 3" xfId="1409" xr:uid="{00000000-0005-0000-0000-000055050000}"/>
    <cellStyle name="=C:\WINNT\SYSTEM32\COMMAND.COM 5 16 4" xfId="1410" xr:uid="{00000000-0005-0000-0000-000056050000}"/>
    <cellStyle name="=C:\WINNT\SYSTEM32\COMMAND.COM 5 16 5" xfId="1411" xr:uid="{00000000-0005-0000-0000-000057050000}"/>
    <cellStyle name="=C:\WINNT\SYSTEM32\COMMAND.COM 5 16 6" xfId="1412" xr:uid="{00000000-0005-0000-0000-000058050000}"/>
    <cellStyle name="=C:\WINNT\SYSTEM32\COMMAND.COM 5 16 7" xfId="1413" xr:uid="{00000000-0005-0000-0000-000059050000}"/>
    <cellStyle name="=C:\WINNT\SYSTEM32\COMMAND.COM 5 16 8" xfId="1414" xr:uid="{00000000-0005-0000-0000-00005A050000}"/>
    <cellStyle name="=C:\WINNT\SYSTEM32\COMMAND.COM 5 17" xfId="1415" xr:uid="{00000000-0005-0000-0000-00005B050000}"/>
    <cellStyle name="=C:\WINNT\SYSTEM32\COMMAND.COM 5 17 2" xfId="1416" xr:uid="{00000000-0005-0000-0000-00005C050000}"/>
    <cellStyle name="=C:\WINNT\SYSTEM32\COMMAND.COM 5 17 3" xfId="1417" xr:uid="{00000000-0005-0000-0000-00005D050000}"/>
    <cellStyle name="=C:\WINNT\SYSTEM32\COMMAND.COM 5 17 4" xfId="1418" xr:uid="{00000000-0005-0000-0000-00005E050000}"/>
    <cellStyle name="=C:\WINNT\SYSTEM32\COMMAND.COM 5 17 5" xfId="1419" xr:uid="{00000000-0005-0000-0000-00005F050000}"/>
    <cellStyle name="=C:\WINNT\SYSTEM32\COMMAND.COM 5 17 6" xfId="1420" xr:uid="{00000000-0005-0000-0000-000060050000}"/>
    <cellStyle name="=C:\WINNT\SYSTEM32\COMMAND.COM 5 17 7" xfId="1421" xr:uid="{00000000-0005-0000-0000-000061050000}"/>
    <cellStyle name="=C:\WINNT\SYSTEM32\COMMAND.COM 5 17 8" xfId="1422" xr:uid="{00000000-0005-0000-0000-000062050000}"/>
    <cellStyle name="=C:\WINNT\SYSTEM32\COMMAND.COM 5 18" xfId="1423" xr:uid="{00000000-0005-0000-0000-000063050000}"/>
    <cellStyle name="=C:\WINNT\SYSTEM32\COMMAND.COM 5 18 2" xfId="1424" xr:uid="{00000000-0005-0000-0000-000064050000}"/>
    <cellStyle name="=C:\WINNT\SYSTEM32\COMMAND.COM 5 18 3" xfId="1425" xr:uid="{00000000-0005-0000-0000-000065050000}"/>
    <cellStyle name="=C:\WINNT\SYSTEM32\COMMAND.COM 5 18 4" xfId="1426" xr:uid="{00000000-0005-0000-0000-000066050000}"/>
    <cellStyle name="=C:\WINNT\SYSTEM32\COMMAND.COM 5 18 5" xfId="1427" xr:uid="{00000000-0005-0000-0000-000067050000}"/>
    <cellStyle name="=C:\WINNT\SYSTEM32\COMMAND.COM 5 18 6" xfId="1428" xr:uid="{00000000-0005-0000-0000-000068050000}"/>
    <cellStyle name="=C:\WINNT\SYSTEM32\COMMAND.COM 5 18 7" xfId="1429" xr:uid="{00000000-0005-0000-0000-000069050000}"/>
    <cellStyle name="=C:\WINNT\SYSTEM32\COMMAND.COM 5 18 8" xfId="1430" xr:uid="{00000000-0005-0000-0000-00006A050000}"/>
    <cellStyle name="=C:\WINNT\SYSTEM32\COMMAND.COM 5 19" xfId="1431" xr:uid="{00000000-0005-0000-0000-00006B050000}"/>
    <cellStyle name="=C:\WINNT\SYSTEM32\COMMAND.COM 5 19 2" xfId="1432" xr:uid="{00000000-0005-0000-0000-00006C050000}"/>
    <cellStyle name="=C:\WINNT\SYSTEM32\COMMAND.COM 5 19 3" xfId="1433" xr:uid="{00000000-0005-0000-0000-00006D050000}"/>
    <cellStyle name="=C:\WINNT\SYSTEM32\COMMAND.COM 5 19 4" xfId="1434" xr:uid="{00000000-0005-0000-0000-00006E050000}"/>
    <cellStyle name="=C:\WINNT\SYSTEM32\COMMAND.COM 5 19 5" xfId="1435" xr:uid="{00000000-0005-0000-0000-00006F050000}"/>
    <cellStyle name="=C:\WINNT\SYSTEM32\COMMAND.COM 5 19 6" xfId="1436" xr:uid="{00000000-0005-0000-0000-000070050000}"/>
    <cellStyle name="=C:\WINNT\SYSTEM32\COMMAND.COM 5 19 7" xfId="1437" xr:uid="{00000000-0005-0000-0000-000071050000}"/>
    <cellStyle name="=C:\WINNT\SYSTEM32\COMMAND.COM 5 19 8" xfId="1438" xr:uid="{00000000-0005-0000-0000-000072050000}"/>
    <cellStyle name="=C:\WINNT\SYSTEM32\COMMAND.COM 5 2" xfId="1439" xr:uid="{00000000-0005-0000-0000-000073050000}"/>
    <cellStyle name="=C:\WINNT\SYSTEM32\COMMAND.COM 5 2 2" xfId="1440" xr:uid="{00000000-0005-0000-0000-000074050000}"/>
    <cellStyle name="=C:\WINNT\SYSTEM32\COMMAND.COM 5 2 3" xfId="1441" xr:uid="{00000000-0005-0000-0000-000075050000}"/>
    <cellStyle name="=C:\WINNT\SYSTEM32\COMMAND.COM 5 2 4" xfId="1442" xr:uid="{00000000-0005-0000-0000-000076050000}"/>
    <cellStyle name="=C:\WINNT\SYSTEM32\COMMAND.COM 5 2 5" xfId="1443" xr:uid="{00000000-0005-0000-0000-000077050000}"/>
    <cellStyle name="=C:\WINNT\SYSTEM32\COMMAND.COM 5 2 6" xfId="1444" xr:uid="{00000000-0005-0000-0000-000078050000}"/>
    <cellStyle name="=C:\WINNT\SYSTEM32\COMMAND.COM 5 2 7" xfId="1445" xr:uid="{00000000-0005-0000-0000-000079050000}"/>
    <cellStyle name="=C:\WINNT\SYSTEM32\COMMAND.COM 5 2 8" xfId="1446" xr:uid="{00000000-0005-0000-0000-00007A050000}"/>
    <cellStyle name="=C:\WINNT\SYSTEM32\COMMAND.COM 5 2 9" xfId="1447" xr:uid="{00000000-0005-0000-0000-00007B050000}"/>
    <cellStyle name="=C:\WINNT\SYSTEM32\COMMAND.COM 5 20" xfId="1448" xr:uid="{00000000-0005-0000-0000-00007C050000}"/>
    <cellStyle name="=C:\WINNT\SYSTEM32\COMMAND.COM 5 20 2" xfId="1449" xr:uid="{00000000-0005-0000-0000-00007D050000}"/>
    <cellStyle name="=C:\WINNT\SYSTEM32\COMMAND.COM 5 20 3" xfId="1450" xr:uid="{00000000-0005-0000-0000-00007E050000}"/>
    <cellStyle name="=C:\WINNT\SYSTEM32\COMMAND.COM 5 20 4" xfId="1451" xr:uid="{00000000-0005-0000-0000-00007F050000}"/>
    <cellStyle name="=C:\WINNT\SYSTEM32\COMMAND.COM 5 20 5" xfId="1452" xr:uid="{00000000-0005-0000-0000-000080050000}"/>
    <cellStyle name="=C:\WINNT\SYSTEM32\COMMAND.COM 5 20 6" xfId="1453" xr:uid="{00000000-0005-0000-0000-000081050000}"/>
    <cellStyle name="=C:\WINNT\SYSTEM32\COMMAND.COM 5 20 7" xfId="1454" xr:uid="{00000000-0005-0000-0000-000082050000}"/>
    <cellStyle name="=C:\WINNT\SYSTEM32\COMMAND.COM 5 20 8" xfId="1455" xr:uid="{00000000-0005-0000-0000-000083050000}"/>
    <cellStyle name="=C:\WINNT\SYSTEM32\COMMAND.COM 5 21" xfId="1456" xr:uid="{00000000-0005-0000-0000-000084050000}"/>
    <cellStyle name="=C:\WINNT\SYSTEM32\COMMAND.COM 5 21 2" xfId="1457" xr:uid="{00000000-0005-0000-0000-000085050000}"/>
    <cellStyle name="=C:\WINNT\SYSTEM32\COMMAND.COM 5 21 3" xfId="1458" xr:uid="{00000000-0005-0000-0000-000086050000}"/>
    <cellStyle name="=C:\WINNT\SYSTEM32\COMMAND.COM 5 21 4" xfId="1459" xr:uid="{00000000-0005-0000-0000-000087050000}"/>
    <cellStyle name="=C:\WINNT\SYSTEM32\COMMAND.COM 5 21 5" xfId="1460" xr:uid="{00000000-0005-0000-0000-000088050000}"/>
    <cellStyle name="=C:\WINNT\SYSTEM32\COMMAND.COM 5 21 6" xfId="1461" xr:uid="{00000000-0005-0000-0000-000089050000}"/>
    <cellStyle name="=C:\WINNT\SYSTEM32\COMMAND.COM 5 21 7" xfId="1462" xr:uid="{00000000-0005-0000-0000-00008A050000}"/>
    <cellStyle name="=C:\WINNT\SYSTEM32\COMMAND.COM 5 21 8" xfId="1463" xr:uid="{00000000-0005-0000-0000-00008B050000}"/>
    <cellStyle name="=C:\WINNT\SYSTEM32\COMMAND.COM 5 22" xfId="1464" xr:uid="{00000000-0005-0000-0000-00008C050000}"/>
    <cellStyle name="=C:\WINNT\SYSTEM32\COMMAND.COM 5 22 2" xfId="1465" xr:uid="{00000000-0005-0000-0000-00008D050000}"/>
    <cellStyle name="=C:\WINNT\SYSTEM32\COMMAND.COM 5 22 3" xfId="1466" xr:uid="{00000000-0005-0000-0000-00008E050000}"/>
    <cellStyle name="=C:\WINNT\SYSTEM32\COMMAND.COM 5 22 4" xfId="1467" xr:uid="{00000000-0005-0000-0000-00008F050000}"/>
    <cellStyle name="=C:\WINNT\SYSTEM32\COMMAND.COM 5 22 5" xfId="1468" xr:uid="{00000000-0005-0000-0000-000090050000}"/>
    <cellStyle name="=C:\WINNT\SYSTEM32\COMMAND.COM 5 22 6" xfId="1469" xr:uid="{00000000-0005-0000-0000-000091050000}"/>
    <cellStyle name="=C:\WINNT\SYSTEM32\COMMAND.COM 5 22 7" xfId="1470" xr:uid="{00000000-0005-0000-0000-000092050000}"/>
    <cellStyle name="=C:\WINNT\SYSTEM32\COMMAND.COM 5 22 8" xfId="1471" xr:uid="{00000000-0005-0000-0000-000093050000}"/>
    <cellStyle name="=C:\WINNT\SYSTEM32\COMMAND.COM 5 3" xfId="1472" xr:uid="{00000000-0005-0000-0000-000094050000}"/>
    <cellStyle name="=C:\WINNT\SYSTEM32\COMMAND.COM 5 3 2" xfId="1473" xr:uid="{00000000-0005-0000-0000-000095050000}"/>
    <cellStyle name="=C:\WINNT\SYSTEM32\COMMAND.COM 5 3 3" xfId="1474" xr:uid="{00000000-0005-0000-0000-000096050000}"/>
    <cellStyle name="=C:\WINNT\SYSTEM32\COMMAND.COM 5 3 4" xfId="1475" xr:uid="{00000000-0005-0000-0000-000097050000}"/>
    <cellStyle name="=C:\WINNT\SYSTEM32\COMMAND.COM 5 3 5" xfId="1476" xr:uid="{00000000-0005-0000-0000-000098050000}"/>
    <cellStyle name="=C:\WINNT\SYSTEM32\COMMAND.COM 5 3 6" xfId="1477" xr:uid="{00000000-0005-0000-0000-000099050000}"/>
    <cellStyle name="=C:\WINNT\SYSTEM32\COMMAND.COM 5 3 7" xfId="1478" xr:uid="{00000000-0005-0000-0000-00009A050000}"/>
    <cellStyle name="=C:\WINNT\SYSTEM32\COMMAND.COM 5 3 8" xfId="1479" xr:uid="{00000000-0005-0000-0000-00009B050000}"/>
    <cellStyle name="=C:\WINNT\SYSTEM32\COMMAND.COM 5 4" xfId="1480" xr:uid="{00000000-0005-0000-0000-00009C050000}"/>
    <cellStyle name="=C:\WINNT\SYSTEM32\COMMAND.COM 5 4 2" xfId="1481" xr:uid="{00000000-0005-0000-0000-00009D050000}"/>
    <cellStyle name="=C:\WINNT\SYSTEM32\COMMAND.COM 5 4 3" xfId="1482" xr:uid="{00000000-0005-0000-0000-00009E050000}"/>
    <cellStyle name="=C:\WINNT\SYSTEM32\COMMAND.COM 5 4 4" xfId="1483" xr:uid="{00000000-0005-0000-0000-00009F050000}"/>
    <cellStyle name="=C:\WINNT\SYSTEM32\COMMAND.COM 5 4 5" xfId="1484" xr:uid="{00000000-0005-0000-0000-0000A0050000}"/>
    <cellStyle name="=C:\WINNT\SYSTEM32\COMMAND.COM 5 4 6" xfId="1485" xr:uid="{00000000-0005-0000-0000-0000A1050000}"/>
    <cellStyle name="=C:\WINNT\SYSTEM32\COMMAND.COM 5 4 7" xfId="1486" xr:uid="{00000000-0005-0000-0000-0000A2050000}"/>
    <cellStyle name="=C:\WINNT\SYSTEM32\COMMAND.COM 5 4 8" xfId="1487" xr:uid="{00000000-0005-0000-0000-0000A3050000}"/>
    <cellStyle name="=C:\WINNT\SYSTEM32\COMMAND.COM 5 5" xfId="1488" xr:uid="{00000000-0005-0000-0000-0000A4050000}"/>
    <cellStyle name="=C:\WINNT\SYSTEM32\COMMAND.COM 5 5 2" xfId="1489" xr:uid="{00000000-0005-0000-0000-0000A5050000}"/>
    <cellStyle name="=C:\WINNT\SYSTEM32\COMMAND.COM 5 5 3" xfId="1490" xr:uid="{00000000-0005-0000-0000-0000A6050000}"/>
    <cellStyle name="=C:\WINNT\SYSTEM32\COMMAND.COM 5 5 4" xfId="1491" xr:uid="{00000000-0005-0000-0000-0000A7050000}"/>
    <cellStyle name="=C:\WINNT\SYSTEM32\COMMAND.COM 5 5 5" xfId="1492" xr:uid="{00000000-0005-0000-0000-0000A8050000}"/>
    <cellStyle name="=C:\WINNT\SYSTEM32\COMMAND.COM 5 5 6" xfId="1493" xr:uid="{00000000-0005-0000-0000-0000A9050000}"/>
    <cellStyle name="=C:\WINNT\SYSTEM32\COMMAND.COM 5 5 7" xfId="1494" xr:uid="{00000000-0005-0000-0000-0000AA050000}"/>
    <cellStyle name="=C:\WINNT\SYSTEM32\COMMAND.COM 5 5 8" xfId="1495" xr:uid="{00000000-0005-0000-0000-0000AB050000}"/>
    <cellStyle name="=C:\WINNT\SYSTEM32\COMMAND.COM 5 6" xfId="1496" xr:uid="{00000000-0005-0000-0000-0000AC050000}"/>
    <cellStyle name="=C:\WINNT\SYSTEM32\COMMAND.COM 5 6 2" xfId="1497" xr:uid="{00000000-0005-0000-0000-0000AD050000}"/>
    <cellStyle name="=C:\WINNT\SYSTEM32\COMMAND.COM 5 6 3" xfId="1498" xr:uid="{00000000-0005-0000-0000-0000AE050000}"/>
    <cellStyle name="=C:\WINNT\SYSTEM32\COMMAND.COM 5 6 4" xfId="1499" xr:uid="{00000000-0005-0000-0000-0000AF050000}"/>
    <cellStyle name="=C:\WINNT\SYSTEM32\COMMAND.COM 5 6 5" xfId="1500" xr:uid="{00000000-0005-0000-0000-0000B0050000}"/>
    <cellStyle name="=C:\WINNT\SYSTEM32\COMMAND.COM 5 6 6" xfId="1501" xr:uid="{00000000-0005-0000-0000-0000B1050000}"/>
    <cellStyle name="=C:\WINNT\SYSTEM32\COMMAND.COM 5 6 7" xfId="1502" xr:uid="{00000000-0005-0000-0000-0000B2050000}"/>
    <cellStyle name="=C:\WINNT\SYSTEM32\COMMAND.COM 5 6 8" xfId="1503" xr:uid="{00000000-0005-0000-0000-0000B3050000}"/>
    <cellStyle name="=C:\WINNT\SYSTEM32\COMMAND.COM 5 7" xfId="1504" xr:uid="{00000000-0005-0000-0000-0000B4050000}"/>
    <cellStyle name="=C:\WINNT\SYSTEM32\COMMAND.COM 5 7 2" xfId="1505" xr:uid="{00000000-0005-0000-0000-0000B5050000}"/>
    <cellStyle name="=C:\WINNT\SYSTEM32\COMMAND.COM 5 7 3" xfId="1506" xr:uid="{00000000-0005-0000-0000-0000B6050000}"/>
    <cellStyle name="=C:\WINNT\SYSTEM32\COMMAND.COM 5 7 4" xfId="1507" xr:uid="{00000000-0005-0000-0000-0000B7050000}"/>
    <cellStyle name="=C:\WINNT\SYSTEM32\COMMAND.COM 5 7 5" xfId="1508" xr:uid="{00000000-0005-0000-0000-0000B8050000}"/>
    <cellStyle name="=C:\WINNT\SYSTEM32\COMMAND.COM 5 7 6" xfId="1509" xr:uid="{00000000-0005-0000-0000-0000B9050000}"/>
    <cellStyle name="=C:\WINNT\SYSTEM32\COMMAND.COM 5 7 7" xfId="1510" xr:uid="{00000000-0005-0000-0000-0000BA050000}"/>
    <cellStyle name="=C:\WINNT\SYSTEM32\COMMAND.COM 5 7 8" xfId="1511" xr:uid="{00000000-0005-0000-0000-0000BB050000}"/>
    <cellStyle name="=C:\WINNT\SYSTEM32\COMMAND.COM 5 8" xfId="1512" xr:uid="{00000000-0005-0000-0000-0000BC050000}"/>
    <cellStyle name="=C:\WINNT\SYSTEM32\COMMAND.COM 5 8 2" xfId="1513" xr:uid="{00000000-0005-0000-0000-0000BD050000}"/>
    <cellStyle name="=C:\WINNT\SYSTEM32\COMMAND.COM 5 8 3" xfId="1514" xr:uid="{00000000-0005-0000-0000-0000BE050000}"/>
    <cellStyle name="=C:\WINNT\SYSTEM32\COMMAND.COM 5 8 4" xfId="1515" xr:uid="{00000000-0005-0000-0000-0000BF050000}"/>
    <cellStyle name="=C:\WINNT\SYSTEM32\COMMAND.COM 5 8 5" xfId="1516" xr:uid="{00000000-0005-0000-0000-0000C0050000}"/>
    <cellStyle name="=C:\WINNT\SYSTEM32\COMMAND.COM 5 8 6" xfId="1517" xr:uid="{00000000-0005-0000-0000-0000C1050000}"/>
    <cellStyle name="=C:\WINNT\SYSTEM32\COMMAND.COM 5 8 7" xfId="1518" xr:uid="{00000000-0005-0000-0000-0000C2050000}"/>
    <cellStyle name="=C:\WINNT\SYSTEM32\COMMAND.COM 5 8 8" xfId="1519" xr:uid="{00000000-0005-0000-0000-0000C3050000}"/>
    <cellStyle name="=C:\WINNT\SYSTEM32\COMMAND.COM 5 9" xfId="1520" xr:uid="{00000000-0005-0000-0000-0000C4050000}"/>
    <cellStyle name="=C:\WINNT\SYSTEM32\COMMAND.COM 5 9 2" xfId="1521" xr:uid="{00000000-0005-0000-0000-0000C5050000}"/>
    <cellStyle name="=C:\WINNT\SYSTEM32\COMMAND.COM 5 9 3" xfId="1522" xr:uid="{00000000-0005-0000-0000-0000C6050000}"/>
    <cellStyle name="=C:\WINNT\SYSTEM32\COMMAND.COM 5 9 4" xfId="1523" xr:uid="{00000000-0005-0000-0000-0000C7050000}"/>
    <cellStyle name="=C:\WINNT\SYSTEM32\COMMAND.COM 5 9 5" xfId="1524" xr:uid="{00000000-0005-0000-0000-0000C8050000}"/>
    <cellStyle name="=C:\WINNT\SYSTEM32\COMMAND.COM 5 9 6" xfId="1525" xr:uid="{00000000-0005-0000-0000-0000C9050000}"/>
    <cellStyle name="=C:\WINNT\SYSTEM32\COMMAND.COM 5 9 7" xfId="1526" xr:uid="{00000000-0005-0000-0000-0000CA050000}"/>
    <cellStyle name="=C:\WINNT\SYSTEM32\COMMAND.COM 5 9 8" xfId="1527" xr:uid="{00000000-0005-0000-0000-0000CB050000}"/>
    <cellStyle name="=C:\WINNT\SYSTEM32\COMMAND.COM 50" xfId="1528" xr:uid="{00000000-0005-0000-0000-0000CC050000}"/>
    <cellStyle name="=C:\WINNT\SYSTEM32\COMMAND.COM 51" xfId="1529" xr:uid="{00000000-0005-0000-0000-0000CD050000}"/>
    <cellStyle name="=C:\WINNT\SYSTEM32\COMMAND.COM 52" xfId="1530" xr:uid="{00000000-0005-0000-0000-0000CE050000}"/>
    <cellStyle name="=C:\WINNT\SYSTEM32\COMMAND.COM 53" xfId="1531" xr:uid="{00000000-0005-0000-0000-0000CF050000}"/>
    <cellStyle name="=C:\WINNT\SYSTEM32\COMMAND.COM 54" xfId="1532" xr:uid="{00000000-0005-0000-0000-0000D0050000}"/>
    <cellStyle name="=C:\WINNT\SYSTEM32\COMMAND.COM 55" xfId="1533" xr:uid="{00000000-0005-0000-0000-0000D1050000}"/>
    <cellStyle name="=C:\WINNT\SYSTEM32\COMMAND.COM 56" xfId="1534" xr:uid="{00000000-0005-0000-0000-0000D2050000}"/>
    <cellStyle name="=C:\WINNT\SYSTEM32\COMMAND.COM 57" xfId="1535" xr:uid="{00000000-0005-0000-0000-0000D3050000}"/>
    <cellStyle name="=C:\WINNT\SYSTEM32\COMMAND.COM 58" xfId="1536" xr:uid="{00000000-0005-0000-0000-0000D4050000}"/>
    <cellStyle name="=C:\WINNT\SYSTEM32\COMMAND.COM 59" xfId="1537" xr:uid="{00000000-0005-0000-0000-0000D5050000}"/>
    <cellStyle name="=C:\WINNT\SYSTEM32\COMMAND.COM 6" xfId="1538" xr:uid="{00000000-0005-0000-0000-0000D6050000}"/>
    <cellStyle name="=C:\WINNT\SYSTEM32\COMMAND.COM 6 2" xfId="1539" xr:uid="{00000000-0005-0000-0000-0000D7050000}"/>
    <cellStyle name="=C:\WINNT\SYSTEM32\COMMAND.COM 6 3" xfId="1540" xr:uid="{00000000-0005-0000-0000-0000D8050000}"/>
    <cellStyle name="=C:\WINNT\SYSTEM32\COMMAND.COM 60" xfId="1541" xr:uid="{00000000-0005-0000-0000-0000D9050000}"/>
    <cellStyle name="=C:\WINNT\SYSTEM32\COMMAND.COM 61" xfId="1542" xr:uid="{00000000-0005-0000-0000-0000DA050000}"/>
    <cellStyle name="=C:\WINNT\SYSTEM32\COMMAND.COM 62" xfId="1543" xr:uid="{00000000-0005-0000-0000-0000DB050000}"/>
    <cellStyle name="=C:\WINNT\SYSTEM32\COMMAND.COM 63" xfId="1544" xr:uid="{00000000-0005-0000-0000-0000DC050000}"/>
    <cellStyle name="=C:\WINNT\SYSTEM32\COMMAND.COM 64" xfId="1545" xr:uid="{00000000-0005-0000-0000-0000DD050000}"/>
    <cellStyle name="=C:\WINNT\SYSTEM32\COMMAND.COM 65" xfId="1546" xr:uid="{00000000-0005-0000-0000-0000DE050000}"/>
    <cellStyle name="=C:\WINNT\SYSTEM32\COMMAND.COM 66" xfId="1547" xr:uid="{00000000-0005-0000-0000-0000DF050000}"/>
    <cellStyle name="=C:\WINNT\SYSTEM32\COMMAND.COM 7" xfId="1548" xr:uid="{00000000-0005-0000-0000-0000E0050000}"/>
    <cellStyle name="=C:\WINNT\SYSTEM32\COMMAND.COM 7 2" xfId="1549" xr:uid="{00000000-0005-0000-0000-0000E1050000}"/>
    <cellStyle name="=C:\WINNT\SYSTEM32\COMMAND.COM 7 2 2" xfId="1550" xr:uid="{00000000-0005-0000-0000-0000E2050000}"/>
    <cellStyle name="=C:\WINNT\SYSTEM32\COMMAND.COM 7 2 2 2" xfId="1551" xr:uid="{00000000-0005-0000-0000-0000E3050000}"/>
    <cellStyle name="=C:\WINNT\SYSTEM32\COMMAND.COM 7 2 3" xfId="1552" xr:uid="{00000000-0005-0000-0000-0000E4050000}"/>
    <cellStyle name="=C:\WINNT\SYSTEM32\COMMAND.COM 7 3" xfId="1553" xr:uid="{00000000-0005-0000-0000-0000E5050000}"/>
    <cellStyle name="=C:\WINNT\SYSTEM32\COMMAND.COM 7 3 2" xfId="1554" xr:uid="{00000000-0005-0000-0000-0000E6050000}"/>
    <cellStyle name="=C:\WINNT\SYSTEM32\COMMAND.COM 7 4" xfId="1555" xr:uid="{00000000-0005-0000-0000-0000E7050000}"/>
    <cellStyle name="=C:\WINNT\SYSTEM32\COMMAND.COM 8" xfId="1556" xr:uid="{00000000-0005-0000-0000-0000E8050000}"/>
    <cellStyle name="=C:\WINNT\SYSTEM32\COMMAND.COM 8 2" xfId="1557" xr:uid="{00000000-0005-0000-0000-0000E9050000}"/>
    <cellStyle name="=C:\WINNT\SYSTEM32\COMMAND.COM 9" xfId="1558" xr:uid="{00000000-0005-0000-0000-0000EA050000}"/>
    <cellStyle name="=C:\WINNT\SYSTEM32\COMMAND.COM_1.5 Opex Reconciliation NG" xfId="1559" xr:uid="{00000000-0005-0000-0000-0000EB050000}"/>
    <cellStyle name="=C:\WINNT35\SYSTEM32\COMMAND.COM" xfId="1560" xr:uid="{00000000-0005-0000-0000-0000EC050000}"/>
    <cellStyle name="=C:\WINNT35\SYSTEM32\COMMAND.COM 10" xfId="1561" xr:uid="{00000000-0005-0000-0000-0000ED050000}"/>
    <cellStyle name="=C:\WINNT35\SYSTEM32\COMMAND.COM 11" xfId="1562" xr:uid="{00000000-0005-0000-0000-0000EE050000}"/>
    <cellStyle name="=C:\WINNT35\SYSTEM32\COMMAND.COM 12" xfId="1563" xr:uid="{00000000-0005-0000-0000-0000EF050000}"/>
    <cellStyle name="=C:\WINNT35\SYSTEM32\COMMAND.COM 13" xfId="1564" xr:uid="{00000000-0005-0000-0000-0000F0050000}"/>
    <cellStyle name="=C:\WINNT35\SYSTEM32\COMMAND.COM 14" xfId="1565" xr:uid="{00000000-0005-0000-0000-0000F1050000}"/>
    <cellStyle name="=C:\WINNT35\SYSTEM32\COMMAND.COM 15" xfId="1566" xr:uid="{00000000-0005-0000-0000-0000F2050000}"/>
    <cellStyle name="=C:\WINNT35\SYSTEM32\COMMAND.COM 16" xfId="1567" xr:uid="{00000000-0005-0000-0000-0000F3050000}"/>
    <cellStyle name="=C:\WINNT35\SYSTEM32\COMMAND.COM 17" xfId="1568" xr:uid="{00000000-0005-0000-0000-0000F4050000}"/>
    <cellStyle name="=C:\WINNT35\SYSTEM32\COMMAND.COM 18" xfId="1569" xr:uid="{00000000-0005-0000-0000-0000F5050000}"/>
    <cellStyle name="=C:\WINNT35\SYSTEM32\COMMAND.COM 19" xfId="1570" xr:uid="{00000000-0005-0000-0000-0000F6050000}"/>
    <cellStyle name="=C:\WINNT35\SYSTEM32\COMMAND.COM 2" xfId="1571" xr:uid="{00000000-0005-0000-0000-0000F7050000}"/>
    <cellStyle name="=C:\WINNT35\SYSTEM32\COMMAND.COM 20" xfId="1572" xr:uid="{00000000-0005-0000-0000-0000F8050000}"/>
    <cellStyle name="=C:\WINNT35\SYSTEM32\COMMAND.COM 21" xfId="1573" xr:uid="{00000000-0005-0000-0000-0000F9050000}"/>
    <cellStyle name="=C:\WINNT35\SYSTEM32\COMMAND.COM 22" xfId="1574" xr:uid="{00000000-0005-0000-0000-0000FA050000}"/>
    <cellStyle name="=C:\WINNT35\SYSTEM32\COMMAND.COM 23" xfId="1575" xr:uid="{00000000-0005-0000-0000-0000FB050000}"/>
    <cellStyle name="=C:\WINNT35\SYSTEM32\COMMAND.COM 24" xfId="1576" xr:uid="{00000000-0005-0000-0000-0000FC050000}"/>
    <cellStyle name="=C:\WINNT35\SYSTEM32\COMMAND.COM 25" xfId="1577" xr:uid="{00000000-0005-0000-0000-0000FD050000}"/>
    <cellStyle name="=C:\WINNT35\SYSTEM32\COMMAND.COM 26" xfId="1578" xr:uid="{00000000-0005-0000-0000-0000FE050000}"/>
    <cellStyle name="=C:\WINNT35\SYSTEM32\COMMAND.COM 27" xfId="1579" xr:uid="{00000000-0005-0000-0000-0000FF050000}"/>
    <cellStyle name="=C:\WINNT35\SYSTEM32\COMMAND.COM 28" xfId="1580" xr:uid="{00000000-0005-0000-0000-000000060000}"/>
    <cellStyle name="=C:\WINNT35\SYSTEM32\COMMAND.COM 29" xfId="1581" xr:uid="{00000000-0005-0000-0000-000001060000}"/>
    <cellStyle name="=C:\WINNT35\SYSTEM32\COMMAND.COM 3" xfId="1582" xr:uid="{00000000-0005-0000-0000-000002060000}"/>
    <cellStyle name="=C:\WINNT35\SYSTEM32\COMMAND.COM 30" xfId="1583" xr:uid="{00000000-0005-0000-0000-000003060000}"/>
    <cellStyle name="=C:\WINNT35\SYSTEM32\COMMAND.COM 31" xfId="1584" xr:uid="{00000000-0005-0000-0000-000004060000}"/>
    <cellStyle name="=C:\WINNT35\SYSTEM32\COMMAND.COM 32" xfId="1585" xr:uid="{00000000-0005-0000-0000-000005060000}"/>
    <cellStyle name="=C:\WINNT35\SYSTEM32\COMMAND.COM 33" xfId="1586" xr:uid="{00000000-0005-0000-0000-000006060000}"/>
    <cellStyle name="=C:\WINNT35\SYSTEM32\COMMAND.COM 34" xfId="1587" xr:uid="{00000000-0005-0000-0000-000007060000}"/>
    <cellStyle name="=C:\WINNT35\SYSTEM32\COMMAND.COM 35" xfId="1588" xr:uid="{00000000-0005-0000-0000-000008060000}"/>
    <cellStyle name="=C:\WINNT35\SYSTEM32\COMMAND.COM 36" xfId="1589" xr:uid="{00000000-0005-0000-0000-000009060000}"/>
    <cellStyle name="=C:\WINNT35\SYSTEM32\COMMAND.COM 37" xfId="1590" xr:uid="{00000000-0005-0000-0000-00000A060000}"/>
    <cellStyle name="=C:\WINNT35\SYSTEM32\COMMAND.COM 38" xfId="1591" xr:uid="{00000000-0005-0000-0000-00000B060000}"/>
    <cellStyle name="=C:\WINNT35\SYSTEM32\COMMAND.COM 39" xfId="1592" xr:uid="{00000000-0005-0000-0000-00000C060000}"/>
    <cellStyle name="=C:\WINNT35\SYSTEM32\COMMAND.COM 4" xfId="1593" xr:uid="{00000000-0005-0000-0000-00000D060000}"/>
    <cellStyle name="=C:\WINNT35\SYSTEM32\COMMAND.COM 40" xfId="1594" xr:uid="{00000000-0005-0000-0000-00000E060000}"/>
    <cellStyle name="=C:\WINNT35\SYSTEM32\COMMAND.COM 41" xfId="1595" xr:uid="{00000000-0005-0000-0000-00000F060000}"/>
    <cellStyle name="=C:\WINNT35\SYSTEM32\COMMAND.COM 42" xfId="1596" xr:uid="{00000000-0005-0000-0000-000010060000}"/>
    <cellStyle name="=C:\WINNT35\SYSTEM32\COMMAND.COM 43" xfId="1597" xr:uid="{00000000-0005-0000-0000-000011060000}"/>
    <cellStyle name="=C:\WINNT35\SYSTEM32\COMMAND.COM 44" xfId="1598" xr:uid="{00000000-0005-0000-0000-000012060000}"/>
    <cellStyle name="=C:\WINNT35\SYSTEM32\COMMAND.COM 45" xfId="1599" xr:uid="{00000000-0005-0000-0000-000013060000}"/>
    <cellStyle name="=C:\WINNT35\SYSTEM32\COMMAND.COM 46" xfId="1600" xr:uid="{00000000-0005-0000-0000-000014060000}"/>
    <cellStyle name="=C:\WINNT35\SYSTEM32\COMMAND.COM 47" xfId="1601" xr:uid="{00000000-0005-0000-0000-000015060000}"/>
    <cellStyle name="=C:\WINNT35\SYSTEM32\COMMAND.COM 5" xfId="1602" xr:uid="{00000000-0005-0000-0000-000016060000}"/>
    <cellStyle name="=C:\WINNT35\SYSTEM32\COMMAND.COM 6" xfId="1603" xr:uid="{00000000-0005-0000-0000-000017060000}"/>
    <cellStyle name="=C:\WINNT35\SYSTEM32\COMMAND.COM 7" xfId="1604" xr:uid="{00000000-0005-0000-0000-000018060000}"/>
    <cellStyle name="=C:\WINNT35\SYSTEM32\COMMAND.COM 8" xfId="1605" xr:uid="{00000000-0005-0000-0000-000019060000}"/>
    <cellStyle name="=C:\WINNT35\SYSTEM32\COMMAND.COM 9" xfId="1606" xr:uid="{00000000-0005-0000-0000-00001A060000}"/>
    <cellStyle name="=C:\WINNT35\SYSTEM32\COMMAND.COM_1.3s Accounting C Costs Scots" xfId="1607" xr:uid="{00000000-0005-0000-0000-00001B060000}"/>
    <cellStyle name="•W_Area" xfId="1608" xr:uid="{00000000-0005-0000-0000-00001C060000}"/>
    <cellStyle name="0" xfId="1609" xr:uid="{00000000-0005-0000-0000-00001D060000}"/>
    <cellStyle name="0,0_x000a__x000a_NA_x000a__x000a_" xfId="1610" xr:uid="{00000000-0005-0000-0000-00001E060000}"/>
    <cellStyle name="0,0_x000a__x000a_NA_x000a__x000a_ 2" xfId="1611" xr:uid="{00000000-0005-0000-0000-00001F060000}"/>
    <cellStyle name="0_Credit Rating Ratios" xfId="1612" xr:uid="{00000000-0005-0000-0000-000020060000}"/>
    <cellStyle name="0_Pension numbers in 09 Plan  Budget (3)" xfId="1613" xr:uid="{00000000-0005-0000-0000-000021060000}"/>
    <cellStyle name="0_Vattenfall Euro CY" xfId="1614" xr:uid="{00000000-0005-0000-0000-000022060000}"/>
    <cellStyle name="0DP" xfId="1615" xr:uid="{00000000-0005-0000-0000-000023060000}"/>
    <cellStyle name="0DP bold" xfId="1616" xr:uid="{00000000-0005-0000-0000-000024060000}"/>
    <cellStyle name="0DP_calcSens" xfId="1617" xr:uid="{00000000-0005-0000-0000-000025060000}"/>
    <cellStyle name="1000s (0)" xfId="1618" xr:uid="{00000000-0005-0000-0000-000026060000}"/>
    <cellStyle name="12pt Title" xfId="1619" xr:uid="{00000000-0005-0000-0000-000027060000}"/>
    <cellStyle name="14pt Title" xfId="1620" xr:uid="{00000000-0005-0000-0000-000028060000}"/>
    <cellStyle name="1DP" xfId="1621" xr:uid="{00000000-0005-0000-0000-000029060000}"/>
    <cellStyle name="1DP bold" xfId="1622" xr:uid="{00000000-0005-0000-0000-00002A060000}"/>
    <cellStyle name="1DP_Draft RIIO plan presentation template - Customer Opsx Centre V7" xfId="1623" xr:uid="{00000000-0005-0000-0000-00002B060000}"/>
    <cellStyle name="20% - Accent1 2" xfId="1624" xr:uid="{00000000-0005-0000-0000-00002C060000}"/>
    <cellStyle name="20% - Accent1 2 2" xfId="1625" xr:uid="{00000000-0005-0000-0000-00002D060000}"/>
    <cellStyle name="20% - Accent1 2 2 2" xfId="1626" xr:uid="{00000000-0005-0000-0000-00002E060000}"/>
    <cellStyle name="20% - Accent1 2 2 2 2" xfId="1627" xr:uid="{00000000-0005-0000-0000-00002F060000}"/>
    <cellStyle name="20% - Accent1 2 2 2 2 2" xfId="1628" xr:uid="{00000000-0005-0000-0000-000030060000}"/>
    <cellStyle name="20% - Accent1 2 2 2 3" xfId="1629" xr:uid="{00000000-0005-0000-0000-000031060000}"/>
    <cellStyle name="20% - Accent1 2 2 2 4" xfId="1630" xr:uid="{00000000-0005-0000-0000-000032060000}"/>
    <cellStyle name="20% - Accent1 2 2 3" xfId="1631" xr:uid="{00000000-0005-0000-0000-000033060000}"/>
    <cellStyle name="20% - Accent1 2 2 3 2" xfId="1632" xr:uid="{00000000-0005-0000-0000-000034060000}"/>
    <cellStyle name="20% - Accent1 2 2 3 2 2" xfId="1633" xr:uid="{00000000-0005-0000-0000-000035060000}"/>
    <cellStyle name="20% - Accent1 2 2 4" xfId="1634" xr:uid="{00000000-0005-0000-0000-000036060000}"/>
    <cellStyle name="20% - Accent1 2 2 5" xfId="1635" xr:uid="{00000000-0005-0000-0000-000037060000}"/>
    <cellStyle name="20% - Accent1 2 2 6" xfId="1636" xr:uid="{00000000-0005-0000-0000-000038060000}"/>
    <cellStyle name="20% - Accent1 2 2 6 2" xfId="1637" xr:uid="{00000000-0005-0000-0000-000039060000}"/>
    <cellStyle name="20% - Accent1 2 3" xfId="1638" xr:uid="{00000000-0005-0000-0000-00003A060000}"/>
    <cellStyle name="20% - Accent1 2 4" xfId="1639" xr:uid="{00000000-0005-0000-0000-00003B060000}"/>
    <cellStyle name="20% - Accent1 2 4 2" xfId="1640" xr:uid="{00000000-0005-0000-0000-00003C060000}"/>
    <cellStyle name="20% - Accent1 2 4 2 2" xfId="1641" xr:uid="{00000000-0005-0000-0000-00003D060000}"/>
    <cellStyle name="20% - Accent1 2 5" xfId="1642" xr:uid="{00000000-0005-0000-0000-00003E060000}"/>
    <cellStyle name="20% - Accent1 2 5 2" xfId="1643" xr:uid="{00000000-0005-0000-0000-00003F060000}"/>
    <cellStyle name="20% - Accent1 2 5 2 2" xfId="1644" xr:uid="{00000000-0005-0000-0000-000040060000}"/>
    <cellStyle name="20% - Accent1 2 6" xfId="1645" xr:uid="{00000000-0005-0000-0000-000041060000}"/>
    <cellStyle name="20% - Accent1 2 7" xfId="1646" xr:uid="{00000000-0005-0000-0000-000042060000}"/>
    <cellStyle name="20% - Accent1 3" xfId="1647" xr:uid="{00000000-0005-0000-0000-000043060000}"/>
    <cellStyle name="20% - Accent1 3 2" xfId="1648" xr:uid="{00000000-0005-0000-0000-000044060000}"/>
    <cellStyle name="20% - Accent1 3 3" xfId="1649" xr:uid="{00000000-0005-0000-0000-000045060000}"/>
    <cellStyle name="20% - Accent1 4" xfId="1650" xr:uid="{00000000-0005-0000-0000-000046060000}"/>
    <cellStyle name="20% - Accent1 5" xfId="1651" xr:uid="{00000000-0005-0000-0000-000047060000}"/>
    <cellStyle name="20% - Accent1 6" xfId="1652" xr:uid="{00000000-0005-0000-0000-000048060000}"/>
    <cellStyle name="20% - Accent1 7" xfId="1653" xr:uid="{00000000-0005-0000-0000-000049060000}"/>
    <cellStyle name="20% - Accent2 2" xfId="1654" xr:uid="{00000000-0005-0000-0000-00004A060000}"/>
    <cellStyle name="20% - Accent2 2 2" xfId="1655" xr:uid="{00000000-0005-0000-0000-00004B060000}"/>
    <cellStyle name="20% - Accent2 2 2 2" xfId="1656" xr:uid="{00000000-0005-0000-0000-00004C060000}"/>
    <cellStyle name="20% - Accent2 2 2 2 2" xfId="1657" xr:uid="{00000000-0005-0000-0000-00004D060000}"/>
    <cellStyle name="20% - Accent2 2 2 2 2 2" xfId="1658" xr:uid="{00000000-0005-0000-0000-00004E060000}"/>
    <cellStyle name="20% - Accent2 2 2 2 3" xfId="1659" xr:uid="{00000000-0005-0000-0000-00004F060000}"/>
    <cellStyle name="20% - Accent2 2 2 2 4" xfId="1660" xr:uid="{00000000-0005-0000-0000-000050060000}"/>
    <cellStyle name="20% - Accent2 2 2 3" xfId="1661" xr:uid="{00000000-0005-0000-0000-000051060000}"/>
    <cellStyle name="20% - Accent2 2 2 3 2" xfId="1662" xr:uid="{00000000-0005-0000-0000-000052060000}"/>
    <cellStyle name="20% - Accent2 2 2 3 2 2" xfId="1663" xr:uid="{00000000-0005-0000-0000-000053060000}"/>
    <cellStyle name="20% - Accent2 2 2 4" xfId="1664" xr:uid="{00000000-0005-0000-0000-000054060000}"/>
    <cellStyle name="20% - Accent2 2 2 5" xfId="1665" xr:uid="{00000000-0005-0000-0000-000055060000}"/>
    <cellStyle name="20% - Accent2 2 2 6" xfId="1666" xr:uid="{00000000-0005-0000-0000-000056060000}"/>
    <cellStyle name="20% - Accent2 2 2 6 2" xfId="1667" xr:uid="{00000000-0005-0000-0000-000057060000}"/>
    <cellStyle name="20% - Accent2 2 3" xfId="1668" xr:uid="{00000000-0005-0000-0000-000058060000}"/>
    <cellStyle name="20% - Accent2 2 4" xfId="1669" xr:uid="{00000000-0005-0000-0000-000059060000}"/>
    <cellStyle name="20% - Accent2 2 4 2" xfId="1670" xr:uid="{00000000-0005-0000-0000-00005A060000}"/>
    <cellStyle name="20% - Accent2 2 4 2 2" xfId="1671" xr:uid="{00000000-0005-0000-0000-00005B060000}"/>
    <cellStyle name="20% - Accent2 2 5" xfId="1672" xr:uid="{00000000-0005-0000-0000-00005C060000}"/>
    <cellStyle name="20% - Accent2 2 5 2" xfId="1673" xr:uid="{00000000-0005-0000-0000-00005D060000}"/>
    <cellStyle name="20% - Accent2 2 5 2 2" xfId="1674" xr:uid="{00000000-0005-0000-0000-00005E060000}"/>
    <cellStyle name="20% - Accent2 2 6" xfId="1675" xr:uid="{00000000-0005-0000-0000-00005F060000}"/>
    <cellStyle name="20% - Accent2 2 7" xfId="1676" xr:uid="{00000000-0005-0000-0000-000060060000}"/>
    <cellStyle name="20% - Accent2 3" xfId="1677" xr:uid="{00000000-0005-0000-0000-000061060000}"/>
    <cellStyle name="20% - Accent2 3 2" xfId="1678" xr:uid="{00000000-0005-0000-0000-000062060000}"/>
    <cellStyle name="20% - Accent2 3 3" xfId="1679" xr:uid="{00000000-0005-0000-0000-000063060000}"/>
    <cellStyle name="20% - Accent2 4" xfId="1680" xr:uid="{00000000-0005-0000-0000-000064060000}"/>
    <cellStyle name="20% - Accent2 5" xfId="1681" xr:uid="{00000000-0005-0000-0000-000065060000}"/>
    <cellStyle name="20% - Accent2 6" xfId="1682" xr:uid="{00000000-0005-0000-0000-000066060000}"/>
    <cellStyle name="20% - Accent2 7" xfId="1683" xr:uid="{00000000-0005-0000-0000-000067060000}"/>
    <cellStyle name="20% - Accent3 2" xfId="1684" xr:uid="{00000000-0005-0000-0000-000068060000}"/>
    <cellStyle name="20% - Accent3 2 2" xfId="1685" xr:uid="{00000000-0005-0000-0000-000069060000}"/>
    <cellStyle name="20% - Accent3 2 2 2" xfId="1686" xr:uid="{00000000-0005-0000-0000-00006A060000}"/>
    <cellStyle name="20% - Accent3 2 2 2 2" xfId="1687" xr:uid="{00000000-0005-0000-0000-00006B060000}"/>
    <cellStyle name="20% - Accent3 2 2 2 2 2" xfId="1688" xr:uid="{00000000-0005-0000-0000-00006C060000}"/>
    <cellStyle name="20% - Accent3 2 2 2 3" xfId="1689" xr:uid="{00000000-0005-0000-0000-00006D060000}"/>
    <cellStyle name="20% - Accent3 2 2 2 4" xfId="1690" xr:uid="{00000000-0005-0000-0000-00006E060000}"/>
    <cellStyle name="20% - Accent3 2 2 3" xfId="1691" xr:uid="{00000000-0005-0000-0000-00006F060000}"/>
    <cellStyle name="20% - Accent3 2 2 3 2" xfId="1692" xr:uid="{00000000-0005-0000-0000-000070060000}"/>
    <cellStyle name="20% - Accent3 2 2 3 2 2" xfId="1693" xr:uid="{00000000-0005-0000-0000-000071060000}"/>
    <cellStyle name="20% - Accent3 2 2 4" xfId="1694" xr:uid="{00000000-0005-0000-0000-000072060000}"/>
    <cellStyle name="20% - Accent3 2 2 5" xfId="1695" xr:uid="{00000000-0005-0000-0000-000073060000}"/>
    <cellStyle name="20% - Accent3 2 2 6" xfId="1696" xr:uid="{00000000-0005-0000-0000-000074060000}"/>
    <cellStyle name="20% - Accent3 2 2 6 2" xfId="1697" xr:uid="{00000000-0005-0000-0000-000075060000}"/>
    <cellStyle name="20% - Accent3 2 3" xfId="1698" xr:uid="{00000000-0005-0000-0000-000076060000}"/>
    <cellStyle name="20% - Accent3 2 4" xfId="1699" xr:uid="{00000000-0005-0000-0000-000077060000}"/>
    <cellStyle name="20% - Accent3 2 4 2" xfId="1700" xr:uid="{00000000-0005-0000-0000-000078060000}"/>
    <cellStyle name="20% - Accent3 2 4 2 2" xfId="1701" xr:uid="{00000000-0005-0000-0000-000079060000}"/>
    <cellStyle name="20% - Accent3 2 5" xfId="1702" xr:uid="{00000000-0005-0000-0000-00007A060000}"/>
    <cellStyle name="20% - Accent3 2 5 2" xfId="1703" xr:uid="{00000000-0005-0000-0000-00007B060000}"/>
    <cellStyle name="20% - Accent3 2 5 2 2" xfId="1704" xr:uid="{00000000-0005-0000-0000-00007C060000}"/>
    <cellStyle name="20% - Accent3 2 6" xfId="1705" xr:uid="{00000000-0005-0000-0000-00007D060000}"/>
    <cellStyle name="20% - Accent3 2 7" xfId="1706" xr:uid="{00000000-0005-0000-0000-00007E060000}"/>
    <cellStyle name="20% - Accent3 3" xfId="1707" xr:uid="{00000000-0005-0000-0000-00007F060000}"/>
    <cellStyle name="20% - Accent3 3 2" xfId="1708" xr:uid="{00000000-0005-0000-0000-000080060000}"/>
    <cellStyle name="20% - Accent3 3 3" xfId="1709" xr:uid="{00000000-0005-0000-0000-000081060000}"/>
    <cellStyle name="20% - Accent3 4" xfId="1710" xr:uid="{00000000-0005-0000-0000-000082060000}"/>
    <cellStyle name="20% - Accent3 5" xfId="1711" xr:uid="{00000000-0005-0000-0000-000083060000}"/>
    <cellStyle name="20% - Accent3 6" xfId="1712" xr:uid="{00000000-0005-0000-0000-000084060000}"/>
    <cellStyle name="20% - Accent3 7" xfId="1713" xr:uid="{00000000-0005-0000-0000-000085060000}"/>
    <cellStyle name="20% - Accent4 2" xfId="1714" xr:uid="{00000000-0005-0000-0000-000086060000}"/>
    <cellStyle name="20% - Accent4 2 2" xfId="1715" xr:uid="{00000000-0005-0000-0000-000087060000}"/>
    <cellStyle name="20% - Accent4 2 2 2" xfId="1716" xr:uid="{00000000-0005-0000-0000-000088060000}"/>
    <cellStyle name="20% - Accent4 2 2 2 2" xfId="1717" xr:uid="{00000000-0005-0000-0000-000089060000}"/>
    <cellStyle name="20% - Accent4 2 2 2 2 2" xfId="1718" xr:uid="{00000000-0005-0000-0000-00008A060000}"/>
    <cellStyle name="20% - Accent4 2 2 2 3" xfId="1719" xr:uid="{00000000-0005-0000-0000-00008B060000}"/>
    <cellStyle name="20% - Accent4 2 2 2 4" xfId="1720" xr:uid="{00000000-0005-0000-0000-00008C060000}"/>
    <cellStyle name="20% - Accent4 2 2 3" xfId="1721" xr:uid="{00000000-0005-0000-0000-00008D060000}"/>
    <cellStyle name="20% - Accent4 2 2 3 2" xfId="1722" xr:uid="{00000000-0005-0000-0000-00008E060000}"/>
    <cellStyle name="20% - Accent4 2 2 3 2 2" xfId="1723" xr:uid="{00000000-0005-0000-0000-00008F060000}"/>
    <cellStyle name="20% - Accent4 2 2 4" xfId="1724" xr:uid="{00000000-0005-0000-0000-000090060000}"/>
    <cellStyle name="20% - Accent4 2 2 5" xfId="1725" xr:uid="{00000000-0005-0000-0000-000091060000}"/>
    <cellStyle name="20% - Accent4 2 2 6" xfId="1726" xr:uid="{00000000-0005-0000-0000-000092060000}"/>
    <cellStyle name="20% - Accent4 2 2 6 2" xfId="1727" xr:uid="{00000000-0005-0000-0000-000093060000}"/>
    <cellStyle name="20% - Accent4 2 3" xfId="1728" xr:uid="{00000000-0005-0000-0000-000094060000}"/>
    <cellStyle name="20% - Accent4 2 4" xfId="1729" xr:uid="{00000000-0005-0000-0000-000095060000}"/>
    <cellStyle name="20% - Accent4 2 4 2" xfId="1730" xr:uid="{00000000-0005-0000-0000-000096060000}"/>
    <cellStyle name="20% - Accent4 2 4 2 2" xfId="1731" xr:uid="{00000000-0005-0000-0000-000097060000}"/>
    <cellStyle name="20% - Accent4 2 5" xfId="1732" xr:uid="{00000000-0005-0000-0000-000098060000}"/>
    <cellStyle name="20% - Accent4 2 5 2" xfId="1733" xr:uid="{00000000-0005-0000-0000-000099060000}"/>
    <cellStyle name="20% - Accent4 2 5 2 2" xfId="1734" xr:uid="{00000000-0005-0000-0000-00009A060000}"/>
    <cellStyle name="20% - Accent4 2 6" xfId="1735" xr:uid="{00000000-0005-0000-0000-00009B060000}"/>
    <cellStyle name="20% - Accent4 2 7" xfId="1736" xr:uid="{00000000-0005-0000-0000-00009C060000}"/>
    <cellStyle name="20% - Accent4 3" xfId="1737" xr:uid="{00000000-0005-0000-0000-00009D060000}"/>
    <cellStyle name="20% - Accent4 3 2" xfId="1738" xr:uid="{00000000-0005-0000-0000-00009E060000}"/>
    <cellStyle name="20% - Accent4 3 3" xfId="1739" xr:uid="{00000000-0005-0000-0000-00009F060000}"/>
    <cellStyle name="20% - Accent4 4" xfId="1740" xr:uid="{00000000-0005-0000-0000-0000A0060000}"/>
    <cellStyle name="20% - Accent4 5" xfId="1741" xr:uid="{00000000-0005-0000-0000-0000A1060000}"/>
    <cellStyle name="20% - Accent4 6" xfId="1742" xr:uid="{00000000-0005-0000-0000-0000A2060000}"/>
    <cellStyle name="20% - Accent4 7" xfId="1743" xr:uid="{00000000-0005-0000-0000-0000A3060000}"/>
    <cellStyle name="20% - Accent5 2" xfId="1744" xr:uid="{00000000-0005-0000-0000-0000A4060000}"/>
    <cellStyle name="20% - Accent5 2 2" xfId="1745" xr:uid="{00000000-0005-0000-0000-0000A5060000}"/>
    <cellStyle name="20% - Accent5 2 2 2" xfId="1746" xr:uid="{00000000-0005-0000-0000-0000A6060000}"/>
    <cellStyle name="20% - Accent5 2 2 2 2" xfId="1747" xr:uid="{00000000-0005-0000-0000-0000A7060000}"/>
    <cellStyle name="20% - Accent5 2 2 2 2 2" xfId="1748" xr:uid="{00000000-0005-0000-0000-0000A8060000}"/>
    <cellStyle name="20% - Accent5 2 2 2 3" xfId="1749" xr:uid="{00000000-0005-0000-0000-0000A9060000}"/>
    <cellStyle name="20% - Accent5 2 2 2 4" xfId="1750" xr:uid="{00000000-0005-0000-0000-0000AA060000}"/>
    <cellStyle name="20% - Accent5 2 2 3" xfId="1751" xr:uid="{00000000-0005-0000-0000-0000AB060000}"/>
    <cellStyle name="20% - Accent5 2 2 3 2" xfId="1752" xr:uid="{00000000-0005-0000-0000-0000AC060000}"/>
    <cellStyle name="20% - Accent5 2 2 3 2 2" xfId="1753" xr:uid="{00000000-0005-0000-0000-0000AD060000}"/>
    <cellStyle name="20% - Accent5 2 2 4" xfId="1754" xr:uid="{00000000-0005-0000-0000-0000AE060000}"/>
    <cellStyle name="20% - Accent5 2 2 5" xfId="1755" xr:uid="{00000000-0005-0000-0000-0000AF060000}"/>
    <cellStyle name="20% - Accent5 2 2 6" xfId="1756" xr:uid="{00000000-0005-0000-0000-0000B0060000}"/>
    <cellStyle name="20% - Accent5 2 2 6 2" xfId="1757" xr:uid="{00000000-0005-0000-0000-0000B1060000}"/>
    <cellStyle name="20% - Accent5 2 3" xfId="1758" xr:uid="{00000000-0005-0000-0000-0000B2060000}"/>
    <cellStyle name="20% - Accent5 2 4" xfId="1759" xr:uid="{00000000-0005-0000-0000-0000B3060000}"/>
    <cellStyle name="20% - Accent5 2 4 2" xfId="1760" xr:uid="{00000000-0005-0000-0000-0000B4060000}"/>
    <cellStyle name="20% - Accent5 2 4 2 2" xfId="1761" xr:uid="{00000000-0005-0000-0000-0000B5060000}"/>
    <cellStyle name="20% - Accent5 2 5" xfId="1762" xr:uid="{00000000-0005-0000-0000-0000B6060000}"/>
    <cellStyle name="20% - Accent5 2 5 2" xfId="1763" xr:uid="{00000000-0005-0000-0000-0000B7060000}"/>
    <cellStyle name="20% - Accent5 2 5 2 2" xfId="1764" xr:uid="{00000000-0005-0000-0000-0000B8060000}"/>
    <cellStyle name="20% - Accent5 2 6" xfId="1765" xr:uid="{00000000-0005-0000-0000-0000B9060000}"/>
    <cellStyle name="20% - Accent5 2 7" xfId="1766" xr:uid="{00000000-0005-0000-0000-0000BA060000}"/>
    <cellStyle name="20% - Accent5 3" xfId="1767" xr:uid="{00000000-0005-0000-0000-0000BB060000}"/>
    <cellStyle name="20% - Accent5 3 2" xfId="1768" xr:uid="{00000000-0005-0000-0000-0000BC060000}"/>
    <cellStyle name="20% - Accent5 3 3" xfId="1769" xr:uid="{00000000-0005-0000-0000-0000BD060000}"/>
    <cellStyle name="20% - Accent5 4" xfId="1770" xr:uid="{00000000-0005-0000-0000-0000BE060000}"/>
    <cellStyle name="20% - Accent5 5" xfId="1771" xr:uid="{00000000-0005-0000-0000-0000BF060000}"/>
    <cellStyle name="20% - Accent5 6" xfId="1772" xr:uid="{00000000-0005-0000-0000-0000C0060000}"/>
    <cellStyle name="20% - Accent5 7" xfId="1773" xr:uid="{00000000-0005-0000-0000-0000C1060000}"/>
    <cellStyle name="20% - Accent6 2" xfId="1774" xr:uid="{00000000-0005-0000-0000-0000C2060000}"/>
    <cellStyle name="20% - Accent6 2 2" xfId="1775" xr:uid="{00000000-0005-0000-0000-0000C3060000}"/>
    <cellStyle name="20% - Accent6 2 2 2" xfId="1776" xr:uid="{00000000-0005-0000-0000-0000C4060000}"/>
    <cellStyle name="20% - Accent6 2 2 2 2" xfId="1777" xr:uid="{00000000-0005-0000-0000-0000C5060000}"/>
    <cellStyle name="20% - Accent6 2 2 2 2 2" xfId="1778" xr:uid="{00000000-0005-0000-0000-0000C6060000}"/>
    <cellStyle name="20% - Accent6 2 2 2 3" xfId="1779" xr:uid="{00000000-0005-0000-0000-0000C7060000}"/>
    <cellStyle name="20% - Accent6 2 2 2 4" xfId="1780" xr:uid="{00000000-0005-0000-0000-0000C8060000}"/>
    <cellStyle name="20% - Accent6 2 2 3" xfId="1781" xr:uid="{00000000-0005-0000-0000-0000C9060000}"/>
    <cellStyle name="20% - Accent6 2 2 3 2" xfId="1782" xr:uid="{00000000-0005-0000-0000-0000CA060000}"/>
    <cellStyle name="20% - Accent6 2 2 3 2 2" xfId="1783" xr:uid="{00000000-0005-0000-0000-0000CB060000}"/>
    <cellStyle name="20% - Accent6 2 2 4" xfId="1784" xr:uid="{00000000-0005-0000-0000-0000CC060000}"/>
    <cellStyle name="20% - Accent6 2 2 5" xfId="1785" xr:uid="{00000000-0005-0000-0000-0000CD060000}"/>
    <cellStyle name="20% - Accent6 2 2 6" xfId="1786" xr:uid="{00000000-0005-0000-0000-0000CE060000}"/>
    <cellStyle name="20% - Accent6 2 2 6 2" xfId="1787" xr:uid="{00000000-0005-0000-0000-0000CF060000}"/>
    <cellStyle name="20% - Accent6 2 3" xfId="1788" xr:uid="{00000000-0005-0000-0000-0000D0060000}"/>
    <cellStyle name="20% - Accent6 2 4" xfId="1789" xr:uid="{00000000-0005-0000-0000-0000D1060000}"/>
    <cellStyle name="20% - Accent6 2 4 2" xfId="1790" xr:uid="{00000000-0005-0000-0000-0000D2060000}"/>
    <cellStyle name="20% - Accent6 2 4 2 2" xfId="1791" xr:uid="{00000000-0005-0000-0000-0000D3060000}"/>
    <cellStyle name="20% - Accent6 2 5" xfId="1792" xr:uid="{00000000-0005-0000-0000-0000D4060000}"/>
    <cellStyle name="20% - Accent6 2 5 2" xfId="1793" xr:uid="{00000000-0005-0000-0000-0000D5060000}"/>
    <cellStyle name="20% - Accent6 2 5 2 2" xfId="1794" xr:uid="{00000000-0005-0000-0000-0000D6060000}"/>
    <cellStyle name="20% - Accent6 2 6" xfId="1795" xr:uid="{00000000-0005-0000-0000-0000D7060000}"/>
    <cellStyle name="20% - Accent6 2 7" xfId="1796" xr:uid="{00000000-0005-0000-0000-0000D8060000}"/>
    <cellStyle name="20% - Accent6 3" xfId="1797" xr:uid="{00000000-0005-0000-0000-0000D9060000}"/>
    <cellStyle name="20% - Accent6 3 2" xfId="1798" xr:uid="{00000000-0005-0000-0000-0000DA060000}"/>
    <cellStyle name="20% - Accent6 3 3" xfId="1799" xr:uid="{00000000-0005-0000-0000-0000DB060000}"/>
    <cellStyle name="20% - Accent6 4" xfId="1800" xr:uid="{00000000-0005-0000-0000-0000DC060000}"/>
    <cellStyle name="20% - Accent6 5" xfId="1801" xr:uid="{00000000-0005-0000-0000-0000DD060000}"/>
    <cellStyle name="20% - Accent6 6" xfId="1802" xr:uid="{00000000-0005-0000-0000-0000DE060000}"/>
    <cellStyle name="20% - Accent6 7" xfId="1803" xr:uid="{00000000-0005-0000-0000-0000DF060000}"/>
    <cellStyle name="2DP" xfId="1804" xr:uid="{00000000-0005-0000-0000-0000E0060000}"/>
    <cellStyle name="2DP bold" xfId="1805" xr:uid="{00000000-0005-0000-0000-0000E1060000}"/>
    <cellStyle name="2DP_Draft RIIO plan presentation template - Customer Opsx Centre V7" xfId="1806" xr:uid="{00000000-0005-0000-0000-0000E2060000}"/>
    <cellStyle name="3 V1.00 CORE IMAGE (5200MM3.100 08/01/97)_x000d__x000a__x000d__x000a_[windows]_x000d__x000a_;spooler=yes_x000d__x000a_load=nw" xfId="1807" xr:uid="{00000000-0005-0000-0000-0000E3060000}"/>
    <cellStyle name="3 V1.00 CORE IMAGE (5200MM3.100 08/01/97)_x000d__x000a__x000d__x000a_[windows]_x000d__x000a_;spooler=yes_x000d__x000a_load=nw 2" xfId="1808" xr:uid="{00000000-0005-0000-0000-0000E4060000}"/>
    <cellStyle name="3DP" xfId="1809" xr:uid="{00000000-0005-0000-0000-0000E5060000}"/>
    <cellStyle name="40% - Accent1 2" xfId="31" xr:uid="{00000000-0005-0000-0000-0000E6060000}"/>
    <cellStyle name="40% - Accent1 2 10" xfId="1810" xr:uid="{00000000-0005-0000-0000-0000E7060000}"/>
    <cellStyle name="40% - Accent1 2 10 2" xfId="4477" xr:uid="{00000000-0005-0000-0000-0000E8060000}"/>
    <cellStyle name="40% - Accent1 2 10 2 2" xfId="4849" xr:uid="{00000000-0005-0000-0000-0000E9060000}"/>
    <cellStyle name="40% - Accent1 2 10 2 2 2" xfId="8592" xr:uid="{00000000-0005-0000-0000-0000EA060000}"/>
    <cellStyle name="40% - Accent1 2 10 2 2 2 2" xfId="15140" xr:uid="{00000000-0005-0000-0000-0000EB060000}"/>
    <cellStyle name="40% - Accent1 2 10 2 2 3" xfId="6873" xr:uid="{00000000-0005-0000-0000-0000EC060000}"/>
    <cellStyle name="40% - Accent1 2 10 2 2 3 2" xfId="13559" xr:uid="{00000000-0005-0000-0000-0000ED060000}"/>
    <cellStyle name="40% - Accent1 2 10 2 2 4" xfId="11774" xr:uid="{00000000-0005-0000-0000-0000EE060000}"/>
    <cellStyle name="40% - Accent1 2 10 2 3" xfId="5304" xr:uid="{00000000-0005-0000-0000-0000EF060000}"/>
    <cellStyle name="40% - Accent1 2 10 2 3 2" xfId="9047" xr:uid="{00000000-0005-0000-0000-0000F0060000}"/>
    <cellStyle name="40% - Accent1 2 10 2 3 2 2" xfId="15591" xr:uid="{00000000-0005-0000-0000-0000F1060000}"/>
    <cellStyle name="40% - Accent1 2 10 2 3 3" xfId="7328" xr:uid="{00000000-0005-0000-0000-0000F2060000}"/>
    <cellStyle name="40% - Accent1 2 10 2 3 3 2" xfId="14010" xr:uid="{00000000-0005-0000-0000-0000F3060000}"/>
    <cellStyle name="40% - Accent1 2 10 2 3 4" xfId="12225" xr:uid="{00000000-0005-0000-0000-0000F4060000}"/>
    <cellStyle name="40% - Accent1 2 10 2 4" xfId="5742" xr:uid="{00000000-0005-0000-0000-0000F5060000}"/>
    <cellStyle name="40% - Accent1 2 10 2 4 2" xfId="9483" xr:uid="{00000000-0005-0000-0000-0000F6060000}"/>
    <cellStyle name="40% - Accent1 2 10 2 4 2 2" xfId="15985" xr:uid="{00000000-0005-0000-0000-0000F7060000}"/>
    <cellStyle name="40% - Accent1 2 10 2 4 3" xfId="7764" xr:uid="{00000000-0005-0000-0000-0000F8060000}"/>
    <cellStyle name="40% - Accent1 2 10 2 4 3 2" xfId="14404" xr:uid="{00000000-0005-0000-0000-0000F9060000}"/>
    <cellStyle name="40% - Accent1 2 10 2 4 4" xfId="12635" xr:uid="{00000000-0005-0000-0000-0000FA060000}"/>
    <cellStyle name="40% - Accent1 2 10 2 5" xfId="9845" xr:uid="{00000000-0005-0000-0000-0000FB060000}"/>
    <cellStyle name="40% - Accent1 2 10 2 5 2" xfId="16326" xr:uid="{00000000-0005-0000-0000-0000FC060000}"/>
    <cellStyle name="40% - Accent1 2 10 2 6" xfId="8241" xr:uid="{00000000-0005-0000-0000-0000FD060000}"/>
    <cellStyle name="40% - Accent1 2 10 2 6 2" xfId="14798" xr:uid="{00000000-0005-0000-0000-0000FE060000}"/>
    <cellStyle name="40% - Accent1 2 10 2 7" xfId="6522" xr:uid="{00000000-0005-0000-0000-0000FF060000}"/>
    <cellStyle name="40% - Accent1 2 10 2 7 2" xfId="13212" xr:uid="{00000000-0005-0000-0000-000000070000}"/>
    <cellStyle name="40% - Accent1 2 10 2 8" xfId="11422" xr:uid="{00000000-0005-0000-0000-000001070000}"/>
    <cellStyle name="40% - Accent1 2 10 3" xfId="4831" xr:uid="{00000000-0005-0000-0000-000002070000}"/>
    <cellStyle name="40% - Accent1 2 10 3 2" xfId="8574" xr:uid="{00000000-0005-0000-0000-000003070000}"/>
    <cellStyle name="40% - Accent1 2 10 3 2 2" xfId="15122" xr:uid="{00000000-0005-0000-0000-000004070000}"/>
    <cellStyle name="40% - Accent1 2 10 3 3" xfId="6855" xr:uid="{00000000-0005-0000-0000-000005070000}"/>
    <cellStyle name="40% - Accent1 2 10 3 3 2" xfId="13541" xr:uid="{00000000-0005-0000-0000-000006070000}"/>
    <cellStyle name="40% - Accent1 2 10 3 4" xfId="11756" xr:uid="{00000000-0005-0000-0000-000007070000}"/>
    <cellStyle name="40% - Accent1 2 10 4" xfId="5107" xr:uid="{00000000-0005-0000-0000-000008070000}"/>
    <cellStyle name="40% - Accent1 2 10 4 2" xfId="8850" xr:uid="{00000000-0005-0000-0000-000009070000}"/>
    <cellStyle name="40% - Accent1 2 10 4 2 2" xfId="15394" xr:uid="{00000000-0005-0000-0000-00000A070000}"/>
    <cellStyle name="40% - Accent1 2 10 4 3" xfId="7131" xr:uid="{00000000-0005-0000-0000-00000B070000}"/>
    <cellStyle name="40% - Accent1 2 10 4 3 2" xfId="13813" xr:uid="{00000000-0005-0000-0000-00000C070000}"/>
    <cellStyle name="40% - Accent1 2 10 4 4" xfId="12028" xr:uid="{00000000-0005-0000-0000-00000D070000}"/>
    <cellStyle name="40% - Accent1 2 10 5" xfId="5540" xr:uid="{00000000-0005-0000-0000-00000E070000}"/>
    <cellStyle name="40% - Accent1 2 10 5 2" xfId="9281" xr:uid="{00000000-0005-0000-0000-00000F070000}"/>
    <cellStyle name="40% - Accent1 2 10 5 2 2" xfId="15788" xr:uid="{00000000-0005-0000-0000-000010070000}"/>
    <cellStyle name="40% - Accent1 2 10 5 3" xfId="7562" xr:uid="{00000000-0005-0000-0000-000011070000}"/>
    <cellStyle name="40% - Accent1 2 10 5 3 2" xfId="14207" xr:uid="{00000000-0005-0000-0000-000012070000}"/>
    <cellStyle name="40% - Accent1 2 10 5 4" xfId="12433" xr:uid="{00000000-0005-0000-0000-000013070000}"/>
    <cellStyle name="40% - Accent1 2 10 6" xfId="9822" xr:uid="{00000000-0005-0000-0000-000014070000}"/>
    <cellStyle name="40% - Accent1 2 10 6 2" xfId="16308" xr:uid="{00000000-0005-0000-0000-000015070000}"/>
    <cellStyle name="40% - Accent1 2 10 7" xfId="7970" xr:uid="{00000000-0005-0000-0000-000016070000}"/>
    <cellStyle name="40% - Accent1 2 10 7 2" xfId="14601" xr:uid="{00000000-0005-0000-0000-000017070000}"/>
    <cellStyle name="40% - Accent1 2 10 8" xfId="6117" xr:uid="{00000000-0005-0000-0000-000018070000}"/>
    <cellStyle name="40% - Accent1 2 10 8 2" xfId="12842" xr:uid="{00000000-0005-0000-0000-000019070000}"/>
    <cellStyle name="40% - Accent1 2 10 9" xfId="10276" xr:uid="{00000000-0005-0000-0000-00001A070000}"/>
    <cellStyle name="40% - Accent1 2 11" xfId="4466" xr:uid="{00000000-0005-0000-0000-00001B070000}"/>
    <cellStyle name="40% - Accent1 2 11 2" xfId="4850" xr:uid="{00000000-0005-0000-0000-00001C070000}"/>
    <cellStyle name="40% - Accent1 2 11 2 2" xfId="8593" xr:uid="{00000000-0005-0000-0000-00001D070000}"/>
    <cellStyle name="40% - Accent1 2 11 2 2 2" xfId="15141" xr:uid="{00000000-0005-0000-0000-00001E070000}"/>
    <cellStyle name="40% - Accent1 2 11 2 3" xfId="6874" xr:uid="{00000000-0005-0000-0000-00001F070000}"/>
    <cellStyle name="40% - Accent1 2 11 2 3 2" xfId="13560" xr:uid="{00000000-0005-0000-0000-000020070000}"/>
    <cellStyle name="40% - Accent1 2 11 2 4" xfId="11775" xr:uid="{00000000-0005-0000-0000-000021070000}"/>
    <cellStyle name="40% - Accent1 2 11 3" xfId="5294" xr:uid="{00000000-0005-0000-0000-000022070000}"/>
    <cellStyle name="40% - Accent1 2 11 3 2" xfId="9037" xr:uid="{00000000-0005-0000-0000-000023070000}"/>
    <cellStyle name="40% - Accent1 2 11 3 2 2" xfId="15581" xr:uid="{00000000-0005-0000-0000-000024070000}"/>
    <cellStyle name="40% - Accent1 2 11 3 3" xfId="7318" xr:uid="{00000000-0005-0000-0000-000025070000}"/>
    <cellStyle name="40% - Accent1 2 11 3 3 2" xfId="14000" xr:uid="{00000000-0005-0000-0000-000026070000}"/>
    <cellStyle name="40% - Accent1 2 11 3 4" xfId="12215" xr:uid="{00000000-0005-0000-0000-000027070000}"/>
    <cellStyle name="40% - Accent1 2 11 4" xfId="5732" xr:uid="{00000000-0005-0000-0000-000028070000}"/>
    <cellStyle name="40% - Accent1 2 11 4 2" xfId="9473" xr:uid="{00000000-0005-0000-0000-000029070000}"/>
    <cellStyle name="40% - Accent1 2 11 4 2 2" xfId="15975" xr:uid="{00000000-0005-0000-0000-00002A070000}"/>
    <cellStyle name="40% - Accent1 2 11 4 3" xfId="7754" xr:uid="{00000000-0005-0000-0000-00002B070000}"/>
    <cellStyle name="40% - Accent1 2 11 4 3 2" xfId="14394" xr:uid="{00000000-0005-0000-0000-00002C070000}"/>
    <cellStyle name="40% - Accent1 2 11 4 4" xfId="12625" xr:uid="{00000000-0005-0000-0000-00002D070000}"/>
    <cellStyle name="40% - Accent1 2 11 5" xfId="9846" xr:uid="{00000000-0005-0000-0000-00002E070000}"/>
    <cellStyle name="40% - Accent1 2 11 5 2" xfId="16327" xr:uid="{00000000-0005-0000-0000-00002F070000}"/>
    <cellStyle name="40% - Accent1 2 11 6" xfId="8231" xr:uid="{00000000-0005-0000-0000-000030070000}"/>
    <cellStyle name="40% - Accent1 2 11 6 2" xfId="14788" xr:uid="{00000000-0005-0000-0000-000031070000}"/>
    <cellStyle name="40% - Accent1 2 11 7" xfId="6512" xr:uid="{00000000-0005-0000-0000-000032070000}"/>
    <cellStyle name="40% - Accent1 2 11 7 2" xfId="13202" xr:uid="{00000000-0005-0000-0000-000033070000}"/>
    <cellStyle name="40% - Accent1 2 11 8" xfId="11411" xr:uid="{00000000-0005-0000-0000-000034070000}"/>
    <cellStyle name="40% - Accent1 2 12" xfId="4672" xr:uid="{00000000-0005-0000-0000-000035070000}"/>
    <cellStyle name="40% - Accent1 2 12 2" xfId="8418" xr:uid="{00000000-0005-0000-0000-000036070000}"/>
    <cellStyle name="40% - Accent1 2 12 2 2" xfId="14970" xr:uid="{00000000-0005-0000-0000-000037070000}"/>
    <cellStyle name="40% - Accent1 2 12 3" xfId="6699" xr:uid="{00000000-0005-0000-0000-000038070000}"/>
    <cellStyle name="40% - Accent1 2 12 3 2" xfId="13389" xr:uid="{00000000-0005-0000-0000-000039070000}"/>
    <cellStyle name="40% - Accent1 2 12 4" xfId="11603" xr:uid="{00000000-0005-0000-0000-00003A070000}"/>
    <cellStyle name="40% - Accent1 2 13" xfId="5093" xr:uid="{00000000-0005-0000-0000-00003B070000}"/>
    <cellStyle name="40% - Accent1 2 13 2" xfId="8836" xr:uid="{00000000-0005-0000-0000-00003C070000}"/>
    <cellStyle name="40% - Accent1 2 13 2 2" xfId="15384" xr:uid="{00000000-0005-0000-0000-00003D070000}"/>
    <cellStyle name="40% - Accent1 2 13 3" xfId="7117" xr:uid="{00000000-0005-0000-0000-00003E070000}"/>
    <cellStyle name="40% - Accent1 2 13 3 2" xfId="13803" xr:uid="{00000000-0005-0000-0000-00003F070000}"/>
    <cellStyle name="40% - Accent1 2 13 4" xfId="12018" xr:uid="{00000000-0005-0000-0000-000040070000}"/>
    <cellStyle name="40% - Accent1 2 14" xfId="5530" xr:uid="{00000000-0005-0000-0000-000041070000}"/>
    <cellStyle name="40% - Accent1 2 14 2" xfId="9271" xr:uid="{00000000-0005-0000-0000-000042070000}"/>
    <cellStyle name="40% - Accent1 2 14 2 2" xfId="15778" xr:uid="{00000000-0005-0000-0000-000043070000}"/>
    <cellStyle name="40% - Accent1 2 14 3" xfId="7552" xr:uid="{00000000-0005-0000-0000-000044070000}"/>
    <cellStyle name="40% - Accent1 2 14 3 2" xfId="14197" xr:uid="{00000000-0005-0000-0000-000045070000}"/>
    <cellStyle name="40% - Accent1 2 14 4" xfId="12423" xr:uid="{00000000-0005-0000-0000-000046070000}"/>
    <cellStyle name="40% - Accent1 2 15" xfId="9652" xr:uid="{00000000-0005-0000-0000-000047070000}"/>
    <cellStyle name="40% - Accent1 2 15 2" xfId="16154" xr:uid="{00000000-0005-0000-0000-000048070000}"/>
    <cellStyle name="40% - Accent1 2 16" xfId="7951" xr:uid="{00000000-0005-0000-0000-000049070000}"/>
    <cellStyle name="40% - Accent1 2 16 2" xfId="14591" xr:uid="{00000000-0005-0000-0000-00004A070000}"/>
    <cellStyle name="40% - Accent1 2 17" xfId="5930" xr:uid="{00000000-0005-0000-0000-00004B070000}"/>
    <cellStyle name="40% - Accent1 2 17 2" xfId="12823" xr:uid="{00000000-0005-0000-0000-00004C070000}"/>
    <cellStyle name="40% - Accent1 2 18" xfId="10265" xr:uid="{00000000-0005-0000-0000-00004D070000}"/>
    <cellStyle name="40% - Accent1 2 2" xfId="1811" xr:uid="{00000000-0005-0000-0000-00004E070000}"/>
    <cellStyle name="40% - Accent1 2 2 2" xfId="1812" xr:uid="{00000000-0005-0000-0000-00004F070000}"/>
    <cellStyle name="40% - Accent1 2 2 2 2" xfId="1813" xr:uid="{00000000-0005-0000-0000-000050070000}"/>
    <cellStyle name="40% - Accent1 2 2 2 2 2" xfId="1814" xr:uid="{00000000-0005-0000-0000-000051070000}"/>
    <cellStyle name="40% - Accent1 2 2 2 3" xfId="1815" xr:uid="{00000000-0005-0000-0000-000052070000}"/>
    <cellStyle name="40% - Accent1 2 2 2 4" xfId="1816" xr:uid="{00000000-0005-0000-0000-000053070000}"/>
    <cellStyle name="40% - Accent1 2 2 3" xfId="1817" xr:uid="{00000000-0005-0000-0000-000054070000}"/>
    <cellStyle name="40% - Accent1 2 2 3 2" xfId="1818" xr:uid="{00000000-0005-0000-0000-000055070000}"/>
    <cellStyle name="40% - Accent1 2 2 3 2 2" xfId="1819" xr:uid="{00000000-0005-0000-0000-000056070000}"/>
    <cellStyle name="40% - Accent1 2 2 4" xfId="1820" xr:uid="{00000000-0005-0000-0000-000057070000}"/>
    <cellStyle name="40% - Accent1 2 2 5" xfId="1821" xr:uid="{00000000-0005-0000-0000-000058070000}"/>
    <cellStyle name="40% - Accent1 2 2 6" xfId="1822" xr:uid="{00000000-0005-0000-0000-000059070000}"/>
    <cellStyle name="40% - Accent1 2 2 6 2" xfId="1823" xr:uid="{00000000-0005-0000-0000-00005A070000}"/>
    <cellStyle name="40% - Accent1 2 3" xfId="1824" xr:uid="{00000000-0005-0000-0000-00005B070000}"/>
    <cellStyle name="40% - Accent1 2 4" xfId="1825" xr:uid="{00000000-0005-0000-0000-00005C070000}"/>
    <cellStyle name="40% - Accent1 2 4 2" xfId="1826" xr:uid="{00000000-0005-0000-0000-00005D070000}"/>
    <cellStyle name="40% - Accent1 2 4 2 2" xfId="1827" xr:uid="{00000000-0005-0000-0000-00005E070000}"/>
    <cellStyle name="40% - Accent1 2 5" xfId="1828" xr:uid="{00000000-0005-0000-0000-00005F070000}"/>
    <cellStyle name="40% - Accent1 2 5 2" xfId="1829" xr:uid="{00000000-0005-0000-0000-000060070000}"/>
    <cellStyle name="40% - Accent1 2 5 2 2" xfId="1830" xr:uid="{00000000-0005-0000-0000-000061070000}"/>
    <cellStyle name="40% - Accent1 2 6" xfId="1831" xr:uid="{00000000-0005-0000-0000-000062070000}"/>
    <cellStyle name="40% - Accent1 2 7" xfId="1832" xr:uid="{00000000-0005-0000-0000-000063070000}"/>
    <cellStyle name="40% - Accent1 2 8" xfId="1833" xr:uid="{00000000-0005-0000-0000-000064070000}"/>
    <cellStyle name="40% - Accent1 2 9" xfId="1834" xr:uid="{00000000-0005-0000-0000-000065070000}"/>
    <cellStyle name="40% - Accent1 2 9 2" xfId="4478" xr:uid="{00000000-0005-0000-0000-000066070000}"/>
    <cellStyle name="40% - Accent1 2 9 2 2" xfId="4851" xr:uid="{00000000-0005-0000-0000-000067070000}"/>
    <cellStyle name="40% - Accent1 2 9 2 2 2" xfId="8594" xr:uid="{00000000-0005-0000-0000-000068070000}"/>
    <cellStyle name="40% - Accent1 2 9 2 2 2 2" xfId="15142" xr:uid="{00000000-0005-0000-0000-000069070000}"/>
    <cellStyle name="40% - Accent1 2 9 2 2 3" xfId="6875" xr:uid="{00000000-0005-0000-0000-00006A070000}"/>
    <cellStyle name="40% - Accent1 2 9 2 2 3 2" xfId="13561" xr:uid="{00000000-0005-0000-0000-00006B070000}"/>
    <cellStyle name="40% - Accent1 2 9 2 2 4" xfId="11776" xr:uid="{00000000-0005-0000-0000-00006C070000}"/>
    <cellStyle name="40% - Accent1 2 9 2 3" xfId="5305" xr:uid="{00000000-0005-0000-0000-00006D070000}"/>
    <cellStyle name="40% - Accent1 2 9 2 3 2" xfId="9048" xr:uid="{00000000-0005-0000-0000-00006E070000}"/>
    <cellStyle name="40% - Accent1 2 9 2 3 2 2" xfId="15592" xr:uid="{00000000-0005-0000-0000-00006F070000}"/>
    <cellStyle name="40% - Accent1 2 9 2 3 3" xfId="7329" xr:uid="{00000000-0005-0000-0000-000070070000}"/>
    <cellStyle name="40% - Accent1 2 9 2 3 3 2" xfId="14011" xr:uid="{00000000-0005-0000-0000-000071070000}"/>
    <cellStyle name="40% - Accent1 2 9 2 3 4" xfId="12226" xr:uid="{00000000-0005-0000-0000-000072070000}"/>
    <cellStyle name="40% - Accent1 2 9 2 4" xfId="5743" xr:uid="{00000000-0005-0000-0000-000073070000}"/>
    <cellStyle name="40% - Accent1 2 9 2 4 2" xfId="9484" xr:uid="{00000000-0005-0000-0000-000074070000}"/>
    <cellStyle name="40% - Accent1 2 9 2 4 2 2" xfId="15986" xr:uid="{00000000-0005-0000-0000-000075070000}"/>
    <cellStyle name="40% - Accent1 2 9 2 4 3" xfId="7765" xr:uid="{00000000-0005-0000-0000-000076070000}"/>
    <cellStyle name="40% - Accent1 2 9 2 4 3 2" xfId="14405" xr:uid="{00000000-0005-0000-0000-000077070000}"/>
    <cellStyle name="40% - Accent1 2 9 2 4 4" xfId="12636" xr:uid="{00000000-0005-0000-0000-000078070000}"/>
    <cellStyle name="40% - Accent1 2 9 2 5" xfId="9847" xr:uid="{00000000-0005-0000-0000-000079070000}"/>
    <cellStyle name="40% - Accent1 2 9 2 5 2" xfId="16328" xr:uid="{00000000-0005-0000-0000-00007A070000}"/>
    <cellStyle name="40% - Accent1 2 9 2 6" xfId="8242" xr:uid="{00000000-0005-0000-0000-00007B070000}"/>
    <cellStyle name="40% - Accent1 2 9 2 6 2" xfId="14799" xr:uid="{00000000-0005-0000-0000-00007C070000}"/>
    <cellStyle name="40% - Accent1 2 9 2 7" xfId="6523" xr:uid="{00000000-0005-0000-0000-00007D070000}"/>
    <cellStyle name="40% - Accent1 2 9 2 7 2" xfId="13213" xr:uid="{00000000-0005-0000-0000-00007E070000}"/>
    <cellStyle name="40% - Accent1 2 9 2 8" xfId="11423" xr:uid="{00000000-0005-0000-0000-00007F070000}"/>
    <cellStyle name="40% - Accent1 2 9 3" xfId="4763" xr:uid="{00000000-0005-0000-0000-000080070000}"/>
    <cellStyle name="40% - Accent1 2 9 3 2" xfId="8506" xr:uid="{00000000-0005-0000-0000-000081070000}"/>
    <cellStyle name="40% - Accent1 2 9 3 2 2" xfId="15058" xr:uid="{00000000-0005-0000-0000-000082070000}"/>
    <cellStyle name="40% - Accent1 2 9 3 3" xfId="6787" xr:uid="{00000000-0005-0000-0000-000083070000}"/>
    <cellStyle name="40% - Accent1 2 9 3 3 2" xfId="13477" xr:uid="{00000000-0005-0000-0000-000084070000}"/>
    <cellStyle name="40% - Accent1 2 9 3 4" xfId="11692" xr:uid="{00000000-0005-0000-0000-000085070000}"/>
    <cellStyle name="40% - Accent1 2 9 4" xfId="5108" xr:uid="{00000000-0005-0000-0000-000086070000}"/>
    <cellStyle name="40% - Accent1 2 9 4 2" xfId="8851" xr:uid="{00000000-0005-0000-0000-000087070000}"/>
    <cellStyle name="40% - Accent1 2 9 4 2 2" xfId="15395" xr:uid="{00000000-0005-0000-0000-000088070000}"/>
    <cellStyle name="40% - Accent1 2 9 4 3" xfId="7132" xr:uid="{00000000-0005-0000-0000-000089070000}"/>
    <cellStyle name="40% - Accent1 2 9 4 3 2" xfId="13814" xr:uid="{00000000-0005-0000-0000-00008A070000}"/>
    <cellStyle name="40% - Accent1 2 9 4 4" xfId="12029" xr:uid="{00000000-0005-0000-0000-00008B070000}"/>
    <cellStyle name="40% - Accent1 2 9 5" xfId="5541" xr:uid="{00000000-0005-0000-0000-00008C070000}"/>
    <cellStyle name="40% - Accent1 2 9 5 2" xfId="9282" xr:uid="{00000000-0005-0000-0000-00008D070000}"/>
    <cellStyle name="40% - Accent1 2 9 5 2 2" xfId="15789" xr:uid="{00000000-0005-0000-0000-00008E070000}"/>
    <cellStyle name="40% - Accent1 2 9 5 3" xfId="7563" xr:uid="{00000000-0005-0000-0000-00008F070000}"/>
    <cellStyle name="40% - Accent1 2 9 5 3 2" xfId="14208" xr:uid="{00000000-0005-0000-0000-000090070000}"/>
    <cellStyle name="40% - Accent1 2 9 5 4" xfId="12434" xr:uid="{00000000-0005-0000-0000-000091070000}"/>
    <cellStyle name="40% - Accent1 2 9 6" xfId="9753" xr:uid="{00000000-0005-0000-0000-000092070000}"/>
    <cellStyle name="40% - Accent1 2 9 6 2" xfId="16244" xr:uid="{00000000-0005-0000-0000-000093070000}"/>
    <cellStyle name="40% - Accent1 2 9 7" xfId="7971" xr:uid="{00000000-0005-0000-0000-000094070000}"/>
    <cellStyle name="40% - Accent1 2 9 7 2" xfId="14602" xr:uid="{00000000-0005-0000-0000-000095070000}"/>
    <cellStyle name="40% - Accent1 2 9 8" xfId="6118" xr:uid="{00000000-0005-0000-0000-000096070000}"/>
    <cellStyle name="40% - Accent1 2 9 8 2" xfId="12843" xr:uid="{00000000-0005-0000-0000-000097070000}"/>
    <cellStyle name="40% - Accent1 2 9 9" xfId="10277" xr:uid="{00000000-0005-0000-0000-000098070000}"/>
    <cellStyle name="40% - Accent1 3" xfId="1835" xr:uid="{00000000-0005-0000-0000-000099070000}"/>
    <cellStyle name="40% - Accent1 3 2" xfId="1836" xr:uid="{00000000-0005-0000-0000-00009A070000}"/>
    <cellStyle name="40% - Accent1 3 3" xfId="1837" xr:uid="{00000000-0005-0000-0000-00009B070000}"/>
    <cellStyle name="40% - Accent1 4" xfId="1838" xr:uid="{00000000-0005-0000-0000-00009C070000}"/>
    <cellStyle name="40% - Accent1 5" xfId="1839" xr:uid="{00000000-0005-0000-0000-00009D070000}"/>
    <cellStyle name="40% - Accent1 6" xfId="1840" xr:uid="{00000000-0005-0000-0000-00009E070000}"/>
    <cellStyle name="40% - Accent1 7" xfId="1841" xr:uid="{00000000-0005-0000-0000-00009F070000}"/>
    <cellStyle name="40% - Accent2 2" xfId="1842" xr:uid="{00000000-0005-0000-0000-0000A0070000}"/>
    <cellStyle name="40% - Accent2 2 2" xfId="1843" xr:uid="{00000000-0005-0000-0000-0000A1070000}"/>
    <cellStyle name="40% - Accent2 2 2 2" xfId="1844" xr:uid="{00000000-0005-0000-0000-0000A2070000}"/>
    <cellStyle name="40% - Accent2 2 2 2 2" xfId="1845" xr:uid="{00000000-0005-0000-0000-0000A3070000}"/>
    <cellStyle name="40% - Accent2 2 2 2 2 2" xfId="1846" xr:uid="{00000000-0005-0000-0000-0000A4070000}"/>
    <cellStyle name="40% - Accent2 2 2 2 3" xfId="1847" xr:uid="{00000000-0005-0000-0000-0000A5070000}"/>
    <cellStyle name="40% - Accent2 2 2 2 4" xfId="1848" xr:uid="{00000000-0005-0000-0000-0000A6070000}"/>
    <cellStyle name="40% - Accent2 2 2 3" xfId="1849" xr:uid="{00000000-0005-0000-0000-0000A7070000}"/>
    <cellStyle name="40% - Accent2 2 2 3 2" xfId="1850" xr:uid="{00000000-0005-0000-0000-0000A8070000}"/>
    <cellStyle name="40% - Accent2 2 2 3 2 2" xfId="1851" xr:uid="{00000000-0005-0000-0000-0000A9070000}"/>
    <cellStyle name="40% - Accent2 2 2 4" xfId="1852" xr:uid="{00000000-0005-0000-0000-0000AA070000}"/>
    <cellStyle name="40% - Accent2 2 2 5" xfId="1853" xr:uid="{00000000-0005-0000-0000-0000AB070000}"/>
    <cellStyle name="40% - Accent2 2 2 6" xfId="1854" xr:uid="{00000000-0005-0000-0000-0000AC070000}"/>
    <cellStyle name="40% - Accent2 2 2 6 2" xfId="1855" xr:uid="{00000000-0005-0000-0000-0000AD070000}"/>
    <cellStyle name="40% - Accent2 2 3" xfId="1856" xr:uid="{00000000-0005-0000-0000-0000AE070000}"/>
    <cellStyle name="40% - Accent2 2 4" xfId="1857" xr:uid="{00000000-0005-0000-0000-0000AF070000}"/>
    <cellStyle name="40% - Accent2 2 4 2" xfId="1858" xr:uid="{00000000-0005-0000-0000-0000B0070000}"/>
    <cellStyle name="40% - Accent2 2 4 2 2" xfId="1859" xr:uid="{00000000-0005-0000-0000-0000B1070000}"/>
    <cellStyle name="40% - Accent2 2 5" xfId="1860" xr:uid="{00000000-0005-0000-0000-0000B2070000}"/>
    <cellStyle name="40% - Accent2 2 5 2" xfId="1861" xr:uid="{00000000-0005-0000-0000-0000B3070000}"/>
    <cellStyle name="40% - Accent2 2 5 2 2" xfId="1862" xr:uid="{00000000-0005-0000-0000-0000B4070000}"/>
    <cellStyle name="40% - Accent2 2 6" xfId="1863" xr:uid="{00000000-0005-0000-0000-0000B5070000}"/>
    <cellStyle name="40% - Accent2 2 7" xfId="1864" xr:uid="{00000000-0005-0000-0000-0000B6070000}"/>
    <cellStyle name="40% - Accent2 3" xfId="1865" xr:uid="{00000000-0005-0000-0000-0000B7070000}"/>
    <cellStyle name="40% - Accent2 3 2" xfId="1866" xr:uid="{00000000-0005-0000-0000-0000B8070000}"/>
    <cellStyle name="40% - Accent2 3 3" xfId="1867" xr:uid="{00000000-0005-0000-0000-0000B9070000}"/>
    <cellStyle name="40% - Accent2 4" xfId="1868" xr:uid="{00000000-0005-0000-0000-0000BA070000}"/>
    <cellStyle name="40% - Accent2 5" xfId="1869" xr:uid="{00000000-0005-0000-0000-0000BB070000}"/>
    <cellStyle name="40% - Accent2 6" xfId="1870" xr:uid="{00000000-0005-0000-0000-0000BC070000}"/>
    <cellStyle name="40% - Accent2 7" xfId="1871" xr:uid="{00000000-0005-0000-0000-0000BD070000}"/>
    <cellStyle name="40% - Accent3 2" xfId="1872" xr:uid="{00000000-0005-0000-0000-0000BE070000}"/>
    <cellStyle name="40% - Accent3 2 2" xfId="1873" xr:uid="{00000000-0005-0000-0000-0000BF070000}"/>
    <cellStyle name="40% - Accent3 2 2 2" xfId="1874" xr:uid="{00000000-0005-0000-0000-0000C0070000}"/>
    <cellStyle name="40% - Accent3 2 2 2 2" xfId="1875" xr:uid="{00000000-0005-0000-0000-0000C1070000}"/>
    <cellStyle name="40% - Accent3 2 2 2 2 2" xfId="1876" xr:uid="{00000000-0005-0000-0000-0000C2070000}"/>
    <cellStyle name="40% - Accent3 2 2 2 3" xfId="1877" xr:uid="{00000000-0005-0000-0000-0000C3070000}"/>
    <cellStyle name="40% - Accent3 2 2 2 4" xfId="1878" xr:uid="{00000000-0005-0000-0000-0000C4070000}"/>
    <cellStyle name="40% - Accent3 2 2 3" xfId="1879" xr:uid="{00000000-0005-0000-0000-0000C5070000}"/>
    <cellStyle name="40% - Accent3 2 2 3 2" xfId="1880" xr:uid="{00000000-0005-0000-0000-0000C6070000}"/>
    <cellStyle name="40% - Accent3 2 2 3 2 2" xfId="1881" xr:uid="{00000000-0005-0000-0000-0000C7070000}"/>
    <cellStyle name="40% - Accent3 2 2 4" xfId="1882" xr:uid="{00000000-0005-0000-0000-0000C8070000}"/>
    <cellStyle name="40% - Accent3 2 2 5" xfId="1883" xr:uid="{00000000-0005-0000-0000-0000C9070000}"/>
    <cellStyle name="40% - Accent3 2 2 6" xfId="1884" xr:uid="{00000000-0005-0000-0000-0000CA070000}"/>
    <cellStyle name="40% - Accent3 2 2 6 2" xfId="1885" xr:uid="{00000000-0005-0000-0000-0000CB070000}"/>
    <cellStyle name="40% - Accent3 2 3" xfId="1886" xr:uid="{00000000-0005-0000-0000-0000CC070000}"/>
    <cellStyle name="40% - Accent3 2 4" xfId="1887" xr:uid="{00000000-0005-0000-0000-0000CD070000}"/>
    <cellStyle name="40% - Accent3 2 4 2" xfId="1888" xr:uid="{00000000-0005-0000-0000-0000CE070000}"/>
    <cellStyle name="40% - Accent3 2 4 2 2" xfId="1889" xr:uid="{00000000-0005-0000-0000-0000CF070000}"/>
    <cellStyle name="40% - Accent3 2 5" xfId="1890" xr:uid="{00000000-0005-0000-0000-0000D0070000}"/>
    <cellStyle name="40% - Accent3 2 5 2" xfId="1891" xr:uid="{00000000-0005-0000-0000-0000D1070000}"/>
    <cellStyle name="40% - Accent3 2 5 2 2" xfId="1892" xr:uid="{00000000-0005-0000-0000-0000D2070000}"/>
    <cellStyle name="40% - Accent3 2 6" xfId="1893" xr:uid="{00000000-0005-0000-0000-0000D3070000}"/>
    <cellStyle name="40% - Accent3 2 7" xfId="1894" xr:uid="{00000000-0005-0000-0000-0000D4070000}"/>
    <cellStyle name="40% - Accent3 3" xfId="1895" xr:uid="{00000000-0005-0000-0000-0000D5070000}"/>
    <cellStyle name="40% - Accent3 3 2" xfId="1896" xr:uid="{00000000-0005-0000-0000-0000D6070000}"/>
    <cellStyle name="40% - Accent3 3 3" xfId="1897" xr:uid="{00000000-0005-0000-0000-0000D7070000}"/>
    <cellStyle name="40% - Accent3 4" xfId="1898" xr:uid="{00000000-0005-0000-0000-0000D8070000}"/>
    <cellStyle name="40% - Accent3 5" xfId="1899" xr:uid="{00000000-0005-0000-0000-0000D9070000}"/>
    <cellStyle name="40% - Accent3 6" xfId="1900" xr:uid="{00000000-0005-0000-0000-0000DA070000}"/>
    <cellStyle name="40% - Accent3 7" xfId="1901" xr:uid="{00000000-0005-0000-0000-0000DB070000}"/>
    <cellStyle name="40% - Accent4 2" xfId="1902" xr:uid="{00000000-0005-0000-0000-0000DC070000}"/>
    <cellStyle name="40% - Accent4 2 2" xfId="1903" xr:uid="{00000000-0005-0000-0000-0000DD070000}"/>
    <cellStyle name="40% - Accent4 2 2 2" xfId="1904" xr:uid="{00000000-0005-0000-0000-0000DE070000}"/>
    <cellStyle name="40% - Accent4 2 2 2 2" xfId="1905" xr:uid="{00000000-0005-0000-0000-0000DF070000}"/>
    <cellStyle name="40% - Accent4 2 2 2 2 2" xfId="1906" xr:uid="{00000000-0005-0000-0000-0000E0070000}"/>
    <cellStyle name="40% - Accent4 2 2 2 3" xfId="1907" xr:uid="{00000000-0005-0000-0000-0000E1070000}"/>
    <cellStyle name="40% - Accent4 2 2 2 4" xfId="1908" xr:uid="{00000000-0005-0000-0000-0000E2070000}"/>
    <cellStyle name="40% - Accent4 2 2 3" xfId="1909" xr:uid="{00000000-0005-0000-0000-0000E3070000}"/>
    <cellStyle name="40% - Accent4 2 2 3 2" xfId="1910" xr:uid="{00000000-0005-0000-0000-0000E4070000}"/>
    <cellStyle name="40% - Accent4 2 2 3 2 2" xfId="1911" xr:uid="{00000000-0005-0000-0000-0000E5070000}"/>
    <cellStyle name="40% - Accent4 2 2 4" xfId="1912" xr:uid="{00000000-0005-0000-0000-0000E6070000}"/>
    <cellStyle name="40% - Accent4 2 2 5" xfId="1913" xr:uid="{00000000-0005-0000-0000-0000E7070000}"/>
    <cellStyle name="40% - Accent4 2 2 6" xfId="1914" xr:uid="{00000000-0005-0000-0000-0000E8070000}"/>
    <cellStyle name="40% - Accent4 2 2 6 2" xfId="1915" xr:uid="{00000000-0005-0000-0000-0000E9070000}"/>
    <cellStyle name="40% - Accent4 2 3" xfId="1916" xr:uid="{00000000-0005-0000-0000-0000EA070000}"/>
    <cellStyle name="40% - Accent4 2 4" xfId="1917" xr:uid="{00000000-0005-0000-0000-0000EB070000}"/>
    <cellStyle name="40% - Accent4 2 4 2" xfId="1918" xr:uid="{00000000-0005-0000-0000-0000EC070000}"/>
    <cellStyle name="40% - Accent4 2 4 2 2" xfId="1919" xr:uid="{00000000-0005-0000-0000-0000ED070000}"/>
    <cellStyle name="40% - Accent4 2 5" xfId="1920" xr:uid="{00000000-0005-0000-0000-0000EE070000}"/>
    <cellStyle name="40% - Accent4 2 5 2" xfId="1921" xr:uid="{00000000-0005-0000-0000-0000EF070000}"/>
    <cellStyle name="40% - Accent4 2 5 2 2" xfId="1922" xr:uid="{00000000-0005-0000-0000-0000F0070000}"/>
    <cellStyle name="40% - Accent4 2 6" xfId="1923" xr:uid="{00000000-0005-0000-0000-0000F1070000}"/>
    <cellStyle name="40% - Accent4 2 7" xfId="1924" xr:uid="{00000000-0005-0000-0000-0000F2070000}"/>
    <cellStyle name="40% - Accent4 3" xfId="1925" xr:uid="{00000000-0005-0000-0000-0000F3070000}"/>
    <cellStyle name="40% - Accent4 3 2" xfId="1926" xr:uid="{00000000-0005-0000-0000-0000F4070000}"/>
    <cellStyle name="40% - Accent4 3 3" xfId="1927" xr:uid="{00000000-0005-0000-0000-0000F5070000}"/>
    <cellStyle name="40% - Accent4 4" xfId="1928" xr:uid="{00000000-0005-0000-0000-0000F6070000}"/>
    <cellStyle name="40% - Accent4 5" xfId="1929" xr:uid="{00000000-0005-0000-0000-0000F7070000}"/>
    <cellStyle name="40% - Accent4 6" xfId="1930" xr:uid="{00000000-0005-0000-0000-0000F8070000}"/>
    <cellStyle name="40% - Accent4 7" xfId="1931" xr:uid="{00000000-0005-0000-0000-0000F9070000}"/>
    <cellStyle name="40% - Accent5 2" xfId="1932" xr:uid="{00000000-0005-0000-0000-0000FA070000}"/>
    <cellStyle name="40% - Accent5 2 2" xfId="1933" xr:uid="{00000000-0005-0000-0000-0000FB070000}"/>
    <cellStyle name="40% - Accent5 2 2 2" xfId="1934" xr:uid="{00000000-0005-0000-0000-0000FC070000}"/>
    <cellStyle name="40% - Accent5 2 2 2 2" xfId="1935" xr:uid="{00000000-0005-0000-0000-0000FD070000}"/>
    <cellStyle name="40% - Accent5 2 2 2 2 2" xfId="1936" xr:uid="{00000000-0005-0000-0000-0000FE070000}"/>
    <cellStyle name="40% - Accent5 2 2 2 3" xfId="1937" xr:uid="{00000000-0005-0000-0000-0000FF070000}"/>
    <cellStyle name="40% - Accent5 2 2 2 4" xfId="1938" xr:uid="{00000000-0005-0000-0000-000000080000}"/>
    <cellStyle name="40% - Accent5 2 2 3" xfId="1939" xr:uid="{00000000-0005-0000-0000-000001080000}"/>
    <cellStyle name="40% - Accent5 2 2 3 2" xfId="1940" xr:uid="{00000000-0005-0000-0000-000002080000}"/>
    <cellStyle name="40% - Accent5 2 2 3 2 2" xfId="1941" xr:uid="{00000000-0005-0000-0000-000003080000}"/>
    <cellStyle name="40% - Accent5 2 2 4" xfId="1942" xr:uid="{00000000-0005-0000-0000-000004080000}"/>
    <cellStyle name="40% - Accent5 2 2 5" xfId="1943" xr:uid="{00000000-0005-0000-0000-000005080000}"/>
    <cellStyle name="40% - Accent5 2 2 6" xfId="1944" xr:uid="{00000000-0005-0000-0000-000006080000}"/>
    <cellStyle name="40% - Accent5 2 2 6 2" xfId="1945" xr:uid="{00000000-0005-0000-0000-000007080000}"/>
    <cellStyle name="40% - Accent5 2 3" xfId="1946" xr:uid="{00000000-0005-0000-0000-000008080000}"/>
    <cellStyle name="40% - Accent5 2 4" xfId="1947" xr:uid="{00000000-0005-0000-0000-000009080000}"/>
    <cellStyle name="40% - Accent5 2 4 2" xfId="1948" xr:uid="{00000000-0005-0000-0000-00000A080000}"/>
    <cellStyle name="40% - Accent5 2 4 2 2" xfId="1949" xr:uid="{00000000-0005-0000-0000-00000B080000}"/>
    <cellStyle name="40% - Accent5 2 5" xfId="1950" xr:uid="{00000000-0005-0000-0000-00000C080000}"/>
    <cellStyle name="40% - Accent5 2 5 2" xfId="1951" xr:uid="{00000000-0005-0000-0000-00000D080000}"/>
    <cellStyle name="40% - Accent5 2 5 2 2" xfId="1952" xr:uid="{00000000-0005-0000-0000-00000E080000}"/>
    <cellStyle name="40% - Accent5 2 6" xfId="1953" xr:uid="{00000000-0005-0000-0000-00000F080000}"/>
    <cellStyle name="40% - Accent5 2 7" xfId="1954" xr:uid="{00000000-0005-0000-0000-000010080000}"/>
    <cellStyle name="40% - Accent5 3" xfId="1955" xr:uid="{00000000-0005-0000-0000-000011080000}"/>
    <cellStyle name="40% - Accent5 3 2" xfId="1956" xr:uid="{00000000-0005-0000-0000-000012080000}"/>
    <cellStyle name="40% - Accent5 3 3" xfId="1957" xr:uid="{00000000-0005-0000-0000-000013080000}"/>
    <cellStyle name="40% - Accent5 4" xfId="1958" xr:uid="{00000000-0005-0000-0000-000014080000}"/>
    <cellStyle name="40% - Accent5 5" xfId="1959" xr:uid="{00000000-0005-0000-0000-000015080000}"/>
    <cellStyle name="40% - Accent5 6" xfId="1960" xr:uid="{00000000-0005-0000-0000-000016080000}"/>
    <cellStyle name="40% - Accent5 7" xfId="1961" xr:uid="{00000000-0005-0000-0000-000017080000}"/>
    <cellStyle name="40% - Accent6 2" xfId="1962" xr:uid="{00000000-0005-0000-0000-000018080000}"/>
    <cellStyle name="40% - Accent6 2 2" xfId="1963" xr:uid="{00000000-0005-0000-0000-000019080000}"/>
    <cellStyle name="40% - Accent6 2 2 2" xfId="1964" xr:uid="{00000000-0005-0000-0000-00001A080000}"/>
    <cellStyle name="40% - Accent6 2 2 2 2" xfId="1965" xr:uid="{00000000-0005-0000-0000-00001B080000}"/>
    <cellStyle name="40% - Accent6 2 2 2 2 2" xfId="1966" xr:uid="{00000000-0005-0000-0000-00001C080000}"/>
    <cellStyle name="40% - Accent6 2 2 2 3" xfId="1967" xr:uid="{00000000-0005-0000-0000-00001D080000}"/>
    <cellStyle name="40% - Accent6 2 2 2 4" xfId="1968" xr:uid="{00000000-0005-0000-0000-00001E080000}"/>
    <cellStyle name="40% - Accent6 2 2 3" xfId="1969" xr:uid="{00000000-0005-0000-0000-00001F080000}"/>
    <cellStyle name="40% - Accent6 2 2 3 2" xfId="1970" xr:uid="{00000000-0005-0000-0000-000020080000}"/>
    <cellStyle name="40% - Accent6 2 2 3 2 2" xfId="1971" xr:uid="{00000000-0005-0000-0000-000021080000}"/>
    <cellStyle name="40% - Accent6 2 2 4" xfId="1972" xr:uid="{00000000-0005-0000-0000-000022080000}"/>
    <cellStyle name="40% - Accent6 2 2 5" xfId="1973" xr:uid="{00000000-0005-0000-0000-000023080000}"/>
    <cellStyle name="40% - Accent6 2 2 6" xfId="1974" xr:uid="{00000000-0005-0000-0000-000024080000}"/>
    <cellStyle name="40% - Accent6 2 2 6 2" xfId="1975" xr:uid="{00000000-0005-0000-0000-000025080000}"/>
    <cellStyle name="40% - Accent6 2 3" xfId="1976" xr:uid="{00000000-0005-0000-0000-000026080000}"/>
    <cellStyle name="40% - Accent6 2 4" xfId="1977" xr:uid="{00000000-0005-0000-0000-000027080000}"/>
    <cellStyle name="40% - Accent6 2 4 2" xfId="1978" xr:uid="{00000000-0005-0000-0000-000028080000}"/>
    <cellStyle name="40% - Accent6 2 4 2 2" xfId="1979" xr:uid="{00000000-0005-0000-0000-000029080000}"/>
    <cellStyle name="40% - Accent6 2 5" xfId="1980" xr:uid="{00000000-0005-0000-0000-00002A080000}"/>
    <cellStyle name="40% - Accent6 2 5 2" xfId="1981" xr:uid="{00000000-0005-0000-0000-00002B080000}"/>
    <cellStyle name="40% - Accent6 2 5 2 2" xfId="1982" xr:uid="{00000000-0005-0000-0000-00002C080000}"/>
    <cellStyle name="40% - Accent6 2 6" xfId="1983" xr:uid="{00000000-0005-0000-0000-00002D080000}"/>
    <cellStyle name="40% - Accent6 2 7" xfId="1984" xr:uid="{00000000-0005-0000-0000-00002E080000}"/>
    <cellStyle name="40% - Accent6 3" xfId="1985" xr:uid="{00000000-0005-0000-0000-00002F080000}"/>
    <cellStyle name="40% - Accent6 3 2" xfId="1986" xr:uid="{00000000-0005-0000-0000-000030080000}"/>
    <cellStyle name="40% - Accent6 3 3" xfId="1987" xr:uid="{00000000-0005-0000-0000-000031080000}"/>
    <cellStyle name="40% - Accent6 4" xfId="1988" xr:uid="{00000000-0005-0000-0000-000032080000}"/>
    <cellStyle name="40% - Accent6 5" xfId="1989" xr:uid="{00000000-0005-0000-0000-000033080000}"/>
    <cellStyle name="40% - Accent6 6" xfId="1990" xr:uid="{00000000-0005-0000-0000-000034080000}"/>
    <cellStyle name="40% - Accent6 7" xfId="1991" xr:uid="{00000000-0005-0000-0000-000035080000}"/>
    <cellStyle name="60% - Accent1 2" xfId="1992" xr:uid="{00000000-0005-0000-0000-000036080000}"/>
    <cellStyle name="60% - Accent1 2 2" xfId="1993" xr:uid="{00000000-0005-0000-0000-000037080000}"/>
    <cellStyle name="60% - Accent1 2 2 2" xfId="1994" xr:uid="{00000000-0005-0000-0000-000038080000}"/>
    <cellStyle name="60% - Accent1 2 2 2 2" xfId="1995" xr:uid="{00000000-0005-0000-0000-000039080000}"/>
    <cellStyle name="60% - Accent1 2 2 2 2 2" xfId="1996" xr:uid="{00000000-0005-0000-0000-00003A080000}"/>
    <cellStyle name="60% - Accent1 2 2 2 3" xfId="1997" xr:uid="{00000000-0005-0000-0000-00003B080000}"/>
    <cellStyle name="60% - Accent1 2 2 2 4" xfId="1998" xr:uid="{00000000-0005-0000-0000-00003C080000}"/>
    <cellStyle name="60% - Accent1 2 2 3" xfId="1999" xr:uid="{00000000-0005-0000-0000-00003D080000}"/>
    <cellStyle name="60% - Accent1 2 2 3 2" xfId="2000" xr:uid="{00000000-0005-0000-0000-00003E080000}"/>
    <cellStyle name="60% - Accent1 2 2 3 2 2" xfId="2001" xr:uid="{00000000-0005-0000-0000-00003F080000}"/>
    <cellStyle name="60% - Accent1 2 2 4" xfId="2002" xr:uid="{00000000-0005-0000-0000-000040080000}"/>
    <cellStyle name="60% - Accent1 2 2 5" xfId="2003" xr:uid="{00000000-0005-0000-0000-000041080000}"/>
    <cellStyle name="60% - Accent1 2 2 6" xfId="2004" xr:uid="{00000000-0005-0000-0000-000042080000}"/>
    <cellStyle name="60% - Accent1 2 2 6 2" xfId="2005" xr:uid="{00000000-0005-0000-0000-000043080000}"/>
    <cellStyle name="60% - Accent1 2 3" xfId="2006" xr:uid="{00000000-0005-0000-0000-000044080000}"/>
    <cellStyle name="60% - Accent1 2 4" xfId="2007" xr:uid="{00000000-0005-0000-0000-000045080000}"/>
    <cellStyle name="60% - Accent1 2 4 2" xfId="2008" xr:uid="{00000000-0005-0000-0000-000046080000}"/>
    <cellStyle name="60% - Accent1 2 4 2 2" xfId="2009" xr:uid="{00000000-0005-0000-0000-000047080000}"/>
    <cellStyle name="60% - Accent1 2 5" xfId="2010" xr:uid="{00000000-0005-0000-0000-000048080000}"/>
    <cellStyle name="60% - Accent1 2 5 2" xfId="2011" xr:uid="{00000000-0005-0000-0000-000049080000}"/>
    <cellStyle name="60% - Accent1 2 5 2 2" xfId="2012" xr:uid="{00000000-0005-0000-0000-00004A080000}"/>
    <cellStyle name="60% - Accent1 2 6" xfId="2013" xr:uid="{00000000-0005-0000-0000-00004B080000}"/>
    <cellStyle name="60% - Accent1 2 7" xfId="2014" xr:uid="{00000000-0005-0000-0000-00004C080000}"/>
    <cellStyle name="60% - Accent1 3" xfId="2015" xr:uid="{00000000-0005-0000-0000-00004D080000}"/>
    <cellStyle name="60% - Accent1 3 2" xfId="2016" xr:uid="{00000000-0005-0000-0000-00004E080000}"/>
    <cellStyle name="60% - Accent1 3 3" xfId="2017" xr:uid="{00000000-0005-0000-0000-00004F080000}"/>
    <cellStyle name="60% - Accent1 4" xfId="2018" xr:uid="{00000000-0005-0000-0000-000050080000}"/>
    <cellStyle name="60% - Accent1 5" xfId="2019" xr:uid="{00000000-0005-0000-0000-000051080000}"/>
    <cellStyle name="60% - Accent1 6" xfId="2020" xr:uid="{00000000-0005-0000-0000-000052080000}"/>
    <cellStyle name="60% - Accent1 7" xfId="2021" xr:uid="{00000000-0005-0000-0000-000053080000}"/>
    <cellStyle name="60% - Accent2 2" xfId="2022" xr:uid="{00000000-0005-0000-0000-000054080000}"/>
    <cellStyle name="60% - Accent2 2 2" xfId="2023" xr:uid="{00000000-0005-0000-0000-000055080000}"/>
    <cellStyle name="60% - Accent2 2 2 2" xfId="2024" xr:uid="{00000000-0005-0000-0000-000056080000}"/>
    <cellStyle name="60% - Accent2 2 2 2 2" xfId="2025" xr:uid="{00000000-0005-0000-0000-000057080000}"/>
    <cellStyle name="60% - Accent2 2 2 2 2 2" xfId="2026" xr:uid="{00000000-0005-0000-0000-000058080000}"/>
    <cellStyle name="60% - Accent2 2 2 2 3" xfId="2027" xr:uid="{00000000-0005-0000-0000-000059080000}"/>
    <cellStyle name="60% - Accent2 2 2 2 4" xfId="2028" xr:uid="{00000000-0005-0000-0000-00005A080000}"/>
    <cellStyle name="60% - Accent2 2 2 3" xfId="2029" xr:uid="{00000000-0005-0000-0000-00005B080000}"/>
    <cellStyle name="60% - Accent2 2 2 3 2" xfId="2030" xr:uid="{00000000-0005-0000-0000-00005C080000}"/>
    <cellStyle name="60% - Accent2 2 2 3 2 2" xfId="2031" xr:uid="{00000000-0005-0000-0000-00005D080000}"/>
    <cellStyle name="60% - Accent2 2 2 4" xfId="2032" xr:uid="{00000000-0005-0000-0000-00005E080000}"/>
    <cellStyle name="60% - Accent2 2 2 5" xfId="2033" xr:uid="{00000000-0005-0000-0000-00005F080000}"/>
    <cellStyle name="60% - Accent2 2 2 6" xfId="2034" xr:uid="{00000000-0005-0000-0000-000060080000}"/>
    <cellStyle name="60% - Accent2 2 2 6 2" xfId="2035" xr:uid="{00000000-0005-0000-0000-000061080000}"/>
    <cellStyle name="60% - Accent2 2 3" xfId="2036" xr:uid="{00000000-0005-0000-0000-000062080000}"/>
    <cellStyle name="60% - Accent2 2 4" xfId="2037" xr:uid="{00000000-0005-0000-0000-000063080000}"/>
    <cellStyle name="60% - Accent2 2 4 2" xfId="2038" xr:uid="{00000000-0005-0000-0000-000064080000}"/>
    <cellStyle name="60% - Accent2 2 4 2 2" xfId="2039" xr:uid="{00000000-0005-0000-0000-000065080000}"/>
    <cellStyle name="60% - Accent2 2 5" xfId="2040" xr:uid="{00000000-0005-0000-0000-000066080000}"/>
    <cellStyle name="60% - Accent2 2 5 2" xfId="2041" xr:uid="{00000000-0005-0000-0000-000067080000}"/>
    <cellStyle name="60% - Accent2 2 5 2 2" xfId="2042" xr:uid="{00000000-0005-0000-0000-000068080000}"/>
    <cellStyle name="60% - Accent2 2 6" xfId="2043" xr:uid="{00000000-0005-0000-0000-000069080000}"/>
    <cellStyle name="60% - Accent2 2 7" xfId="2044" xr:uid="{00000000-0005-0000-0000-00006A080000}"/>
    <cellStyle name="60% - Accent2 3" xfId="2045" xr:uid="{00000000-0005-0000-0000-00006B080000}"/>
    <cellStyle name="60% - Accent2 3 2" xfId="2046" xr:uid="{00000000-0005-0000-0000-00006C080000}"/>
    <cellStyle name="60% - Accent2 3 3" xfId="2047" xr:uid="{00000000-0005-0000-0000-00006D080000}"/>
    <cellStyle name="60% - Accent2 4" xfId="2048" xr:uid="{00000000-0005-0000-0000-00006E080000}"/>
    <cellStyle name="60% - Accent2 5" xfId="2049" xr:uid="{00000000-0005-0000-0000-00006F080000}"/>
    <cellStyle name="60% - Accent2 6" xfId="2050" xr:uid="{00000000-0005-0000-0000-000070080000}"/>
    <cellStyle name="60% - Accent2 7" xfId="2051" xr:uid="{00000000-0005-0000-0000-000071080000}"/>
    <cellStyle name="60% - Accent3 2" xfId="2052" xr:uid="{00000000-0005-0000-0000-000072080000}"/>
    <cellStyle name="60% - Accent3 2 2" xfId="2053" xr:uid="{00000000-0005-0000-0000-000073080000}"/>
    <cellStyle name="60% - Accent3 2 2 2" xfId="2054" xr:uid="{00000000-0005-0000-0000-000074080000}"/>
    <cellStyle name="60% - Accent3 2 2 2 2" xfId="2055" xr:uid="{00000000-0005-0000-0000-000075080000}"/>
    <cellStyle name="60% - Accent3 2 2 2 2 2" xfId="2056" xr:uid="{00000000-0005-0000-0000-000076080000}"/>
    <cellStyle name="60% - Accent3 2 2 2 3" xfId="2057" xr:uid="{00000000-0005-0000-0000-000077080000}"/>
    <cellStyle name="60% - Accent3 2 2 2 4" xfId="2058" xr:uid="{00000000-0005-0000-0000-000078080000}"/>
    <cellStyle name="60% - Accent3 2 2 3" xfId="2059" xr:uid="{00000000-0005-0000-0000-000079080000}"/>
    <cellStyle name="60% - Accent3 2 2 3 2" xfId="2060" xr:uid="{00000000-0005-0000-0000-00007A080000}"/>
    <cellStyle name="60% - Accent3 2 2 3 2 2" xfId="2061" xr:uid="{00000000-0005-0000-0000-00007B080000}"/>
    <cellStyle name="60% - Accent3 2 2 4" xfId="2062" xr:uid="{00000000-0005-0000-0000-00007C080000}"/>
    <cellStyle name="60% - Accent3 2 2 5" xfId="2063" xr:uid="{00000000-0005-0000-0000-00007D080000}"/>
    <cellStyle name="60% - Accent3 2 2 6" xfId="2064" xr:uid="{00000000-0005-0000-0000-00007E080000}"/>
    <cellStyle name="60% - Accent3 2 2 6 2" xfId="2065" xr:uid="{00000000-0005-0000-0000-00007F080000}"/>
    <cellStyle name="60% - Accent3 2 3" xfId="2066" xr:uid="{00000000-0005-0000-0000-000080080000}"/>
    <cellStyle name="60% - Accent3 2 4" xfId="2067" xr:uid="{00000000-0005-0000-0000-000081080000}"/>
    <cellStyle name="60% - Accent3 2 4 2" xfId="2068" xr:uid="{00000000-0005-0000-0000-000082080000}"/>
    <cellStyle name="60% - Accent3 2 4 2 2" xfId="2069" xr:uid="{00000000-0005-0000-0000-000083080000}"/>
    <cellStyle name="60% - Accent3 2 5" xfId="2070" xr:uid="{00000000-0005-0000-0000-000084080000}"/>
    <cellStyle name="60% - Accent3 2 5 2" xfId="2071" xr:uid="{00000000-0005-0000-0000-000085080000}"/>
    <cellStyle name="60% - Accent3 2 5 2 2" xfId="2072" xr:uid="{00000000-0005-0000-0000-000086080000}"/>
    <cellStyle name="60% - Accent3 2 6" xfId="2073" xr:uid="{00000000-0005-0000-0000-000087080000}"/>
    <cellStyle name="60% - Accent3 2 7" xfId="2074" xr:uid="{00000000-0005-0000-0000-000088080000}"/>
    <cellStyle name="60% - Accent3 3" xfId="2075" xr:uid="{00000000-0005-0000-0000-000089080000}"/>
    <cellStyle name="60% - Accent3 3 2" xfId="2076" xr:uid="{00000000-0005-0000-0000-00008A080000}"/>
    <cellStyle name="60% - Accent3 3 3" xfId="2077" xr:uid="{00000000-0005-0000-0000-00008B080000}"/>
    <cellStyle name="60% - Accent3 4" xfId="2078" xr:uid="{00000000-0005-0000-0000-00008C080000}"/>
    <cellStyle name="60% - Accent3 5" xfId="2079" xr:uid="{00000000-0005-0000-0000-00008D080000}"/>
    <cellStyle name="60% - Accent3 6" xfId="2080" xr:uid="{00000000-0005-0000-0000-00008E080000}"/>
    <cellStyle name="60% - Accent3 7" xfId="2081" xr:uid="{00000000-0005-0000-0000-00008F080000}"/>
    <cellStyle name="60% - Accent4 2" xfId="2082" xr:uid="{00000000-0005-0000-0000-000090080000}"/>
    <cellStyle name="60% - Accent4 2 2" xfId="2083" xr:uid="{00000000-0005-0000-0000-000091080000}"/>
    <cellStyle name="60% - Accent4 2 2 2" xfId="2084" xr:uid="{00000000-0005-0000-0000-000092080000}"/>
    <cellStyle name="60% - Accent4 2 2 2 2" xfId="2085" xr:uid="{00000000-0005-0000-0000-000093080000}"/>
    <cellStyle name="60% - Accent4 2 2 2 2 2" xfId="2086" xr:uid="{00000000-0005-0000-0000-000094080000}"/>
    <cellStyle name="60% - Accent4 2 2 2 3" xfId="2087" xr:uid="{00000000-0005-0000-0000-000095080000}"/>
    <cellStyle name="60% - Accent4 2 2 2 4" xfId="2088" xr:uid="{00000000-0005-0000-0000-000096080000}"/>
    <cellStyle name="60% - Accent4 2 2 3" xfId="2089" xr:uid="{00000000-0005-0000-0000-000097080000}"/>
    <cellStyle name="60% - Accent4 2 2 3 2" xfId="2090" xr:uid="{00000000-0005-0000-0000-000098080000}"/>
    <cellStyle name="60% - Accent4 2 2 3 2 2" xfId="2091" xr:uid="{00000000-0005-0000-0000-000099080000}"/>
    <cellStyle name="60% - Accent4 2 2 4" xfId="2092" xr:uid="{00000000-0005-0000-0000-00009A080000}"/>
    <cellStyle name="60% - Accent4 2 2 5" xfId="2093" xr:uid="{00000000-0005-0000-0000-00009B080000}"/>
    <cellStyle name="60% - Accent4 2 2 6" xfId="2094" xr:uid="{00000000-0005-0000-0000-00009C080000}"/>
    <cellStyle name="60% - Accent4 2 2 6 2" xfId="2095" xr:uid="{00000000-0005-0000-0000-00009D080000}"/>
    <cellStyle name="60% - Accent4 2 3" xfId="2096" xr:uid="{00000000-0005-0000-0000-00009E080000}"/>
    <cellStyle name="60% - Accent4 2 4" xfId="2097" xr:uid="{00000000-0005-0000-0000-00009F080000}"/>
    <cellStyle name="60% - Accent4 2 4 2" xfId="2098" xr:uid="{00000000-0005-0000-0000-0000A0080000}"/>
    <cellStyle name="60% - Accent4 2 4 2 2" xfId="2099" xr:uid="{00000000-0005-0000-0000-0000A1080000}"/>
    <cellStyle name="60% - Accent4 2 5" xfId="2100" xr:uid="{00000000-0005-0000-0000-0000A2080000}"/>
    <cellStyle name="60% - Accent4 2 5 2" xfId="2101" xr:uid="{00000000-0005-0000-0000-0000A3080000}"/>
    <cellStyle name="60% - Accent4 2 5 2 2" xfId="2102" xr:uid="{00000000-0005-0000-0000-0000A4080000}"/>
    <cellStyle name="60% - Accent4 2 6" xfId="2103" xr:uid="{00000000-0005-0000-0000-0000A5080000}"/>
    <cellStyle name="60% - Accent4 2 7" xfId="2104" xr:uid="{00000000-0005-0000-0000-0000A6080000}"/>
    <cellStyle name="60% - Accent4 3" xfId="2105" xr:uid="{00000000-0005-0000-0000-0000A7080000}"/>
    <cellStyle name="60% - Accent4 3 2" xfId="2106" xr:uid="{00000000-0005-0000-0000-0000A8080000}"/>
    <cellStyle name="60% - Accent4 3 3" xfId="2107" xr:uid="{00000000-0005-0000-0000-0000A9080000}"/>
    <cellStyle name="60% - Accent4 4" xfId="2108" xr:uid="{00000000-0005-0000-0000-0000AA080000}"/>
    <cellStyle name="60% - Accent4 5" xfId="2109" xr:uid="{00000000-0005-0000-0000-0000AB080000}"/>
    <cellStyle name="60% - Accent4 6" xfId="2110" xr:uid="{00000000-0005-0000-0000-0000AC080000}"/>
    <cellStyle name="60% - Accent4 7" xfId="2111" xr:uid="{00000000-0005-0000-0000-0000AD080000}"/>
    <cellStyle name="60% - Accent5 2" xfId="2112" xr:uid="{00000000-0005-0000-0000-0000AE080000}"/>
    <cellStyle name="60% - Accent5 2 2" xfId="2113" xr:uid="{00000000-0005-0000-0000-0000AF080000}"/>
    <cellStyle name="60% - Accent5 2 2 2" xfId="2114" xr:uid="{00000000-0005-0000-0000-0000B0080000}"/>
    <cellStyle name="60% - Accent5 2 2 2 2" xfId="2115" xr:uid="{00000000-0005-0000-0000-0000B1080000}"/>
    <cellStyle name="60% - Accent5 2 2 2 2 2" xfId="2116" xr:uid="{00000000-0005-0000-0000-0000B2080000}"/>
    <cellStyle name="60% - Accent5 2 2 2 3" xfId="2117" xr:uid="{00000000-0005-0000-0000-0000B3080000}"/>
    <cellStyle name="60% - Accent5 2 2 2 4" xfId="2118" xr:uid="{00000000-0005-0000-0000-0000B4080000}"/>
    <cellStyle name="60% - Accent5 2 2 3" xfId="2119" xr:uid="{00000000-0005-0000-0000-0000B5080000}"/>
    <cellStyle name="60% - Accent5 2 2 3 2" xfId="2120" xr:uid="{00000000-0005-0000-0000-0000B6080000}"/>
    <cellStyle name="60% - Accent5 2 2 3 2 2" xfId="2121" xr:uid="{00000000-0005-0000-0000-0000B7080000}"/>
    <cellStyle name="60% - Accent5 2 2 4" xfId="2122" xr:uid="{00000000-0005-0000-0000-0000B8080000}"/>
    <cellStyle name="60% - Accent5 2 2 5" xfId="2123" xr:uid="{00000000-0005-0000-0000-0000B9080000}"/>
    <cellStyle name="60% - Accent5 2 2 6" xfId="2124" xr:uid="{00000000-0005-0000-0000-0000BA080000}"/>
    <cellStyle name="60% - Accent5 2 2 6 2" xfId="2125" xr:uid="{00000000-0005-0000-0000-0000BB080000}"/>
    <cellStyle name="60% - Accent5 2 3" xfId="2126" xr:uid="{00000000-0005-0000-0000-0000BC080000}"/>
    <cellStyle name="60% - Accent5 2 4" xfId="2127" xr:uid="{00000000-0005-0000-0000-0000BD080000}"/>
    <cellStyle name="60% - Accent5 2 4 2" xfId="2128" xr:uid="{00000000-0005-0000-0000-0000BE080000}"/>
    <cellStyle name="60% - Accent5 2 4 2 2" xfId="2129" xr:uid="{00000000-0005-0000-0000-0000BF080000}"/>
    <cellStyle name="60% - Accent5 2 5" xfId="2130" xr:uid="{00000000-0005-0000-0000-0000C0080000}"/>
    <cellStyle name="60% - Accent5 2 5 2" xfId="2131" xr:uid="{00000000-0005-0000-0000-0000C1080000}"/>
    <cellStyle name="60% - Accent5 2 5 2 2" xfId="2132" xr:uid="{00000000-0005-0000-0000-0000C2080000}"/>
    <cellStyle name="60% - Accent5 2 6" xfId="2133" xr:uid="{00000000-0005-0000-0000-0000C3080000}"/>
    <cellStyle name="60% - Accent5 2 7" xfId="2134" xr:uid="{00000000-0005-0000-0000-0000C4080000}"/>
    <cellStyle name="60% - Accent5 3" xfId="2135" xr:uid="{00000000-0005-0000-0000-0000C5080000}"/>
    <cellStyle name="60% - Accent5 3 2" xfId="2136" xr:uid="{00000000-0005-0000-0000-0000C6080000}"/>
    <cellStyle name="60% - Accent5 3 3" xfId="2137" xr:uid="{00000000-0005-0000-0000-0000C7080000}"/>
    <cellStyle name="60% - Accent5 4" xfId="2138" xr:uid="{00000000-0005-0000-0000-0000C8080000}"/>
    <cellStyle name="60% - Accent5 5" xfId="2139" xr:uid="{00000000-0005-0000-0000-0000C9080000}"/>
    <cellStyle name="60% - Accent5 6" xfId="2140" xr:uid="{00000000-0005-0000-0000-0000CA080000}"/>
    <cellStyle name="60% - Accent5 7" xfId="2141" xr:uid="{00000000-0005-0000-0000-0000CB080000}"/>
    <cellStyle name="60% - Accent6 2" xfId="2142" xr:uid="{00000000-0005-0000-0000-0000CC080000}"/>
    <cellStyle name="60% - Accent6 2 2" xfId="2143" xr:uid="{00000000-0005-0000-0000-0000CD080000}"/>
    <cellStyle name="60% - Accent6 2 2 2" xfId="2144" xr:uid="{00000000-0005-0000-0000-0000CE080000}"/>
    <cellStyle name="60% - Accent6 2 2 2 2" xfId="2145" xr:uid="{00000000-0005-0000-0000-0000CF080000}"/>
    <cellStyle name="60% - Accent6 2 2 2 2 2" xfId="2146" xr:uid="{00000000-0005-0000-0000-0000D0080000}"/>
    <cellStyle name="60% - Accent6 2 2 2 3" xfId="2147" xr:uid="{00000000-0005-0000-0000-0000D1080000}"/>
    <cellStyle name="60% - Accent6 2 2 2 4" xfId="2148" xr:uid="{00000000-0005-0000-0000-0000D2080000}"/>
    <cellStyle name="60% - Accent6 2 2 3" xfId="2149" xr:uid="{00000000-0005-0000-0000-0000D3080000}"/>
    <cellStyle name="60% - Accent6 2 2 3 2" xfId="2150" xr:uid="{00000000-0005-0000-0000-0000D4080000}"/>
    <cellStyle name="60% - Accent6 2 2 3 2 2" xfId="2151" xr:uid="{00000000-0005-0000-0000-0000D5080000}"/>
    <cellStyle name="60% - Accent6 2 2 4" xfId="2152" xr:uid="{00000000-0005-0000-0000-0000D6080000}"/>
    <cellStyle name="60% - Accent6 2 2 5" xfId="2153" xr:uid="{00000000-0005-0000-0000-0000D7080000}"/>
    <cellStyle name="60% - Accent6 2 2 6" xfId="2154" xr:uid="{00000000-0005-0000-0000-0000D8080000}"/>
    <cellStyle name="60% - Accent6 2 2 6 2" xfId="2155" xr:uid="{00000000-0005-0000-0000-0000D9080000}"/>
    <cellStyle name="60% - Accent6 2 3" xfId="2156" xr:uid="{00000000-0005-0000-0000-0000DA080000}"/>
    <cellStyle name="60% - Accent6 2 4" xfId="2157" xr:uid="{00000000-0005-0000-0000-0000DB080000}"/>
    <cellStyle name="60% - Accent6 2 4 2" xfId="2158" xr:uid="{00000000-0005-0000-0000-0000DC080000}"/>
    <cellStyle name="60% - Accent6 2 4 2 2" xfId="2159" xr:uid="{00000000-0005-0000-0000-0000DD080000}"/>
    <cellStyle name="60% - Accent6 2 5" xfId="2160" xr:uid="{00000000-0005-0000-0000-0000DE080000}"/>
    <cellStyle name="60% - Accent6 2 5 2" xfId="2161" xr:uid="{00000000-0005-0000-0000-0000DF080000}"/>
    <cellStyle name="60% - Accent6 2 5 2 2" xfId="2162" xr:uid="{00000000-0005-0000-0000-0000E0080000}"/>
    <cellStyle name="60% - Accent6 2 6" xfId="2163" xr:uid="{00000000-0005-0000-0000-0000E1080000}"/>
    <cellStyle name="60% - Accent6 2 7" xfId="2164" xr:uid="{00000000-0005-0000-0000-0000E2080000}"/>
    <cellStyle name="60% - Accent6 3" xfId="2165" xr:uid="{00000000-0005-0000-0000-0000E3080000}"/>
    <cellStyle name="60% - Accent6 3 2" xfId="2166" xr:uid="{00000000-0005-0000-0000-0000E4080000}"/>
    <cellStyle name="60% - Accent6 3 3" xfId="2167" xr:uid="{00000000-0005-0000-0000-0000E5080000}"/>
    <cellStyle name="60% - Accent6 4" xfId="2168" xr:uid="{00000000-0005-0000-0000-0000E6080000}"/>
    <cellStyle name="60% - Accent6 5" xfId="2169" xr:uid="{00000000-0005-0000-0000-0000E7080000}"/>
    <cellStyle name="60% - Accent6 6" xfId="2170" xr:uid="{00000000-0005-0000-0000-0000E8080000}"/>
    <cellStyle name="60% - Accent6 7" xfId="2171" xr:uid="{00000000-0005-0000-0000-0000E9080000}"/>
    <cellStyle name="aaa" xfId="2172" xr:uid="{00000000-0005-0000-0000-0000EA080000}"/>
    <cellStyle name="Accent1 - 20%" xfId="2173" xr:uid="{00000000-0005-0000-0000-0000EB080000}"/>
    <cellStyle name="Accent1 - 20% 2" xfId="2174" xr:uid="{00000000-0005-0000-0000-0000EC080000}"/>
    <cellStyle name="Accent1 - 40%" xfId="2175" xr:uid="{00000000-0005-0000-0000-0000ED080000}"/>
    <cellStyle name="Accent1 - 40% 2" xfId="2176" xr:uid="{00000000-0005-0000-0000-0000EE080000}"/>
    <cellStyle name="Accent1 - 60%" xfId="2177" xr:uid="{00000000-0005-0000-0000-0000EF080000}"/>
    <cellStyle name="Accent1 2" xfId="2178" xr:uid="{00000000-0005-0000-0000-0000F0080000}"/>
    <cellStyle name="Accent1 2 2" xfId="2179" xr:uid="{00000000-0005-0000-0000-0000F1080000}"/>
    <cellStyle name="Accent1 2 2 2" xfId="2180" xr:uid="{00000000-0005-0000-0000-0000F2080000}"/>
    <cellStyle name="Accent1 2 2 2 2" xfId="2181" xr:uid="{00000000-0005-0000-0000-0000F3080000}"/>
    <cellStyle name="Accent1 2 2 2 2 2" xfId="2182" xr:uid="{00000000-0005-0000-0000-0000F4080000}"/>
    <cellStyle name="Accent1 2 2 2 3" xfId="2183" xr:uid="{00000000-0005-0000-0000-0000F5080000}"/>
    <cellStyle name="Accent1 2 2 2 4" xfId="2184" xr:uid="{00000000-0005-0000-0000-0000F6080000}"/>
    <cellStyle name="Accent1 2 2 3" xfId="2185" xr:uid="{00000000-0005-0000-0000-0000F7080000}"/>
    <cellStyle name="Accent1 2 2 3 2" xfId="2186" xr:uid="{00000000-0005-0000-0000-0000F8080000}"/>
    <cellStyle name="Accent1 2 2 3 2 2" xfId="2187" xr:uid="{00000000-0005-0000-0000-0000F9080000}"/>
    <cellStyle name="Accent1 2 2 4" xfId="2188" xr:uid="{00000000-0005-0000-0000-0000FA080000}"/>
    <cellStyle name="Accent1 2 2 5" xfId="2189" xr:uid="{00000000-0005-0000-0000-0000FB080000}"/>
    <cellStyle name="Accent1 2 2 6" xfId="2190" xr:uid="{00000000-0005-0000-0000-0000FC080000}"/>
    <cellStyle name="Accent1 2 2 6 2" xfId="2191" xr:uid="{00000000-0005-0000-0000-0000FD080000}"/>
    <cellStyle name="Accent1 2 3" xfId="2192" xr:uid="{00000000-0005-0000-0000-0000FE080000}"/>
    <cellStyle name="Accent1 2 4" xfId="2193" xr:uid="{00000000-0005-0000-0000-0000FF080000}"/>
    <cellStyle name="Accent1 2 4 2" xfId="2194" xr:uid="{00000000-0005-0000-0000-000000090000}"/>
    <cellStyle name="Accent1 2 4 2 2" xfId="2195" xr:uid="{00000000-0005-0000-0000-000001090000}"/>
    <cellStyle name="Accent1 2 5" xfId="2196" xr:uid="{00000000-0005-0000-0000-000002090000}"/>
    <cellStyle name="Accent1 2 5 2" xfId="2197" xr:uid="{00000000-0005-0000-0000-000003090000}"/>
    <cellStyle name="Accent1 2 5 2 2" xfId="2198" xr:uid="{00000000-0005-0000-0000-000004090000}"/>
    <cellStyle name="Accent1 2 6" xfId="2199" xr:uid="{00000000-0005-0000-0000-000005090000}"/>
    <cellStyle name="Accent1 2 7" xfId="2200" xr:uid="{00000000-0005-0000-0000-000006090000}"/>
    <cellStyle name="Accent1 3" xfId="2201" xr:uid="{00000000-0005-0000-0000-000007090000}"/>
    <cellStyle name="Accent1 3 2" xfId="2202" xr:uid="{00000000-0005-0000-0000-000008090000}"/>
    <cellStyle name="Accent1 3 3" xfId="2203" xr:uid="{00000000-0005-0000-0000-000009090000}"/>
    <cellStyle name="Accent1 4" xfId="2204" xr:uid="{00000000-0005-0000-0000-00000A090000}"/>
    <cellStyle name="Accent1 5" xfId="2205" xr:uid="{00000000-0005-0000-0000-00000B090000}"/>
    <cellStyle name="Accent1 6" xfId="2206" xr:uid="{00000000-0005-0000-0000-00000C090000}"/>
    <cellStyle name="Accent1 7" xfId="2207" xr:uid="{00000000-0005-0000-0000-00000D090000}"/>
    <cellStyle name="Accent2 - 20%" xfId="2208" xr:uid="{00000000-0005-0000-0000-00000E090000}"/>
    <cellStyle name="Accent2 - 20% 2" xfId="2209" xr:uid="{00000000-0005-0000-0000-00000F090000}"/>
    <cellStyle name="Accent2 - 40%" xfId="2210" xr:uid="{00000000-0005-0000-0000-000010090000}"/>
    <cellStyle name="Accent2 - 40% 2" xfId="2211" xr:uid="{00000000-0005-0000-0000-000011090000}"/>
    <cellStyle name="Accent2 - 60%" xfId="2212" xr:uid="{00000000-0005-0000-0000-000012090000}"/>
    <cellStyle name="Accent2 2" xfId="2213" xr:uid="{00000000-0005-0000-0000-000013090000}"/>
    <cellStyle name="Accent2 2 2" xfId="2214" xr:uid="{00000000-0005-0000-0000-000014090000}"/>
    <cellStyle name="Accent2 2 2 2" xfId="2215" xr:uid="{00000000-0005-0000-0000-000015090000}"/>
    <cellStyle name="Accent2 2 2 2 2" xfId="2216" xr:uid="{00000000-0005-0000-0000-000016090000}"/>
    <cellStyle name="Accent2 2 2 2 2 2" xfId="2217" xr:uid="{00000000-0005-0000-0000-000017090000}"/>
    <cellStyle name="Accent2 2 2 2 3" xfId="2218" xr:uid="{00000000-0005-0000-0000-000018090000}"/>
    <cellStyle name="Accent2 2 2 2 4" xfId="2219" xr:uid="{00000000-0005-0000-0000-000019090000}"/>
    <cellStyle name="Accent2 2 2 3" xfId="2220" xr:uid="{00000000-0005-0000-0000-00001A090000}"/>
    <cellStyle name="Accent2 2 2 3 2" xfId="2221" xr:uid="{00000000-0005-0000-0000-00001B090000}"/>
    <cellStyle name="Accent2 2 2 3 2 2" xfId="2222" xr:uid="{00000000-0005-0000-0000-00001C090000}"/>
    <cellStyle name="Accent2 2 2 4" xfId="2223" xr:uid="{00000000-0005-0000-0000-00001D090000}"/>
    <cellStyle name="Accent2 2 2 5" xfId="2224" xr:uid="{00000000-0005-0000-0000-00001E090000}"/>
    <cellStyle name="Accent2 2 2 6" xfId="2225" xr:uid="{00000000-0005-0000-0000-00001F090000}"/>
    <cellStyle name="Accent2 2 2 6 2" xfId="2226" xr:uid="{00000000-0005-0000-0000-000020090000}"/>
    <cellStyle name="Accent2 2 3" xfId="2227" xr:uid="{00000000-0005-0000-0000-000021090000}"/>
    <cellStyle name="Accent2 2 4" xfId="2228" xr:uid="{00000000-0005-0000-0000-000022090000}"/>
    <cellStyle name="Accent2 2 4 2" xfId="2229" xr:uid="{00000000-0005-0000-0000-000023090000}"/>
    <cellStyle name="Accent2 2 4 2 2" xfId="2230" xr:uid="{00000000-0005-0000-0000-000024090000}"/>
    <cellStyle name="Accent2 2 5" xfId="2231" xr:uid="{00000000-0005-0000-0000-000025090000}"/>
    <cellStyle name="Accent2 2 5 2" xfId="2232" xr:uid="{00000000-0005-0000-0000-000026090000}"/>
    <cellStyle name="Accent2 2 5 2 2" xfId="2233" xr:uid="{00000000-0005-0000-0000-000027090000}"/>
    <cellStyle name="Accent2 2 6" xfId="2234" xr:uid="{00000000-0005-0000-0000-000028090000}"/>
    <cellStyle name="Accent2 2 7" xfId="2235" xr:uid="{00000000-0005-0000-0000-000029090000}"/>
    <cellStyle name="Accent2 3" xfId="2236" xr:uid="{00000000-0005-0000-0000-00002A090000}"/>
    <cellStyle name="Accent2 3 2" xfId="2237" xr:uid="{00000000-0005-0000-0000-00002B090000}"/>
    <cellStyle name="Accent2 3 3" xfId="2238" xr:uid="{00000000-0005-0000-0000-00002C090000}"/>
    <cellStyle name="Accent2 4" xfId="2239" xr:uid="{00000000-0005-0000-0000-00002D090000}"/>
    <cellStyle name="Accent2 5" xfId="2240" xr:uid="{00000000-0005-0000-0000-00002E090000}"/>
    <cellStyle name="Accent2 6" xfId="2241" xr:uid="{00000000-0005-0000-0000-00002F090000}"/>
    <cellStyle name="Accent2 7" xfId="2242" xr:uid="{00000000-0005-0000-0000-000030090000}"/>
    <cellStyle name="Accent3 - 20%" xfId="2243" xr:uid="{00000000-0005-0000-0000-000031090000}"/>
    <cellStyle name="Accent3 - 20% 2" xfId="2244" xr:uid="{00000000-0005-0000-0000-000032090000}"/>
    <cellStyle name="Accent3 - 40%" xfId="2245" xr:uid="{00000000-0005-0000-0000-000033090000}"/>
    <cellStyle name="Accent3 - 40% 2" xfId="2246" xr:uid="{00000000-0005-0000-0000-000034090000}"/>
    <cellStyle name="Accent3 - 60%" xfId="2247" xr:uid="{00000000-0005-0000-0000-000035090000}"/>
    <cellStyle name="Accent3 2" xfId="2248" xr:uid="{00000000-0005-0000-0000-000036090000}"/>
    <cellStyle name="Accent3 2 2" xfId="2249" xr:uid="{00000000-0005-0000-0000-000037090000}"/>
    <cellStyle name="Accent3 2 2 2" xfId="2250" xr:uid="{00000000-0005-0000-0000-000038090000}"/>
    <cellStyle name="Accent3 2 2 2 2" xfId="2251" xr:uid="{00000000-0005-0000-0000-000039090000}"/>
    <cellStyle name="Accent3 2 2 2 2 2" xfId="2252" xr:uid="{00000000-0005-0000-0000-00003A090000}"/>
    <cellStyle name="Accent3 2 2 2 3" xfId="2253" xr:uid="{00000000-0005-0000-0000-00003B090000}"/>
    <cellStyle name="Accent3 2 2 2 4" xfId="2254" xr:uid="{00000000-0005-0000-0000-00003C090000}"/>
    <cellStyle name="Accent3 2 2 3" xfId="2255" xr:uid="{00000000-0005-0000-0000-00003D090000}"/>
    <cellStyle name="Accent3 2 2 3 2" xfId="2256" xr:uid="{00000000-0005-0000-0000-00003E090000}"/>
    <cellStyle name="Accent3 2 2 3 2 2" xfId="2257" xr:uid="{00000000-0005-0000-0000-00003F090000}"/>
    <cellStyle name="Accent3 2 2 4" xfId="2258" xr:uid="{00000000-0005-0000-0000-000040090000}"/>
    <cellStyle name="Accent3 2 2 5" xfId="2259" xr:uid="{00000000-0005-0000-0000-000041090000}"/>
    <cellStyle name="Accent3 2 2 6" xfId="2260" xr:uid="{00000000-0005-0000-0000-000042090000}"/>
    <cellStyle name="Accent3 2 2 6 2" xfId="2261" xr:uid="{00000000-0005-0000-0000-000043090000}"/>
    <cellStyle name="Accent3 2 3" xfId="2262" xr:uid="{00000000-0005-0000-0000-000044090000}"/>
    <cellStyle name="Accent3 2 4" xfId="2263" xr:uid="{00000000-0005-0000-0000-000045090000}"/>
    <cellStyle name="Accent3 2 4 2" xfId="2264" xr:uid="{00000000-0005-0000-0000-000046090000}"/>
    <cellStyle name="Accent3 2 4 2 2" xfId="2265" xr:uid="{00000000-0005-0000-0000-000047090000}"/>
    <cellStyle name="Accent3 2 5" xfId="2266" xr:uid="{00000000-0005-0000-0000-000048090000}"/>
    <cellStyle name="Accent3 2 5 2" xfId="2267" xr:uid="{00000000-0005-0000-0000-000049090000}"/>
    <cellStyle name="Accent3 2 5 2 2" xfId="2268" xr:uid="{00000000-0005-0000-0000-00004A090000}"/>
    <cellStyle name="Accent3 2 6" xfId="2269" xr:uid="{00000000-0005-0000-0000-00004B090000}"/>
    <cellStyle name="Accent3 2 7" xfId="2270" xr:uid="{00000000-0005-0000-0000-00004C090000}"/>
    <cellStyle name="Accent3 3" xfId="2271" xr:uid="{00000000-0005-0000-0000-00004D090000}"/>
    <cellStyle name="Accent3 3 2" xfId="2272" xr:uid="{00000000-0005-0000-0000-00004E090000}"/>
    <cellStyle name="Accent3 3 3" xfId="2273" xr:uid="{00000000-0005-0000-0000-00004F090000}"/>
    <cellStyle name="Accent3 4" xfId="2274" xr:uid="{00000000-0005-0000-0000-000050090000}"/>
    <cellStyle name="Accent3 5" xfId="2275" xr:uid="{00000000-0005-0000-0000-000051090000}"/>
    <cellStyle name="Accent3 6" xfId="2276" xr:uid="{00000000-0005-0000-0000-000052090000}"/>
    <cellStyle name="Accent3 7" xfId="2277" xr:uid="{00000000-0005-0000-0000-000053090000}"/>
    <cellStyle name="Accent4 - 20%" xfId="2278" xr:uid="{00000000-0005-0000-0000-000054090000}"/>
    <cellStyle name="Accent4 - 20% 2" xfId="2279" xr:uid="{00000000-0005-0000-0000-000055090000}"/>
    <cellStyle name="Accent4 - 40%" xfId="2280" xr:uid="{00000000-0005-0000-0000-000056090000}"/>
    <cellStyle name="Accent4 - 40% 2" xfId="2281" xr:uid="{00000000-0005-0000-0000-000057090000}"/>
    <cellStyle name="Accent4 - 60%" xfId="2282" xr:uid="{00000000-0005-0000-0000-000058090000}"/>
    <cellStyle name="Accent4 2" xfId="2283" xr:uid="{00000000-0005-0000-0000-000059090000}"/>
    <cellStyle name="Accent4 2 2" xfId="2284" xr:uid="{00000000-0005-0000-0000-00005A090000}"/>
    <cellStyle name="Accent4 2 2 2" xfId="2285" xr:uid="{00000000-0005-0000-0000-00005B090000}"/>
    <cellStyle name="Accent4 2 2 2 2" xfId="2286" xr:uid="{00000000-0005-0000-0000-00005C090000}"/>
    <cellStyle name="Accent4 2 2 2 2 2" xfId="2287" xr:uid="{00000000-0005-0000-0000-00005D090000}"/>
    <cellStyle name="Accent4 2 2 2 3" xfId="2288" xr:uid="{00000000-0005-0000-0000-00005E090000}"/>
    <cellStyle name="Accent4 2 2 2 4" xfId="2289" xr:uid="{00000000-0005-0000-0000-00005F090000}"/>
    <cellStyle name="Accent4 2 2 3" xfId="2290" xr:uid="{00000000-0005-0000-0000-000060090000}"/>
    <cellStyle name="Accent4 2 2 3 2" xfId="2291" xr:uid="{00000000-0005-0000-0000-000061090000}"/>
    <cellStyle name="Accent4 2 2 3 2 2" xfId="2292" xr:uid="{00000000-0005-0000-0000-000062090000}"/>
    <cellStyle name="Accent4 2 2 4" xfId="2293" xr:uid="{00000000-0005-0000-0000-000063090000}"/>
    <cellStyle name="Accent4 2 2 5" xfId="2294" xr:uid="{00000000-0005-0000-0000-000064090000}"/>
    <cellStyle name="Accent4 2 2 6" xfId="2295" xr:uid="{00000000-0005-0000-0000-000065090000}"/>
    <cellStyle name="Accent4 2 2 6 2" xfId="2296" xr:uid="{00000000-0005-0000-0000-000066090000}"/>
    <cellStyle name="Accent4 2 3" xfId="2297" xr:uid="{00000000-0005-0000-0000-000067090000}"/>
    <cellStyle name="Accent4 2 4" xfId="2298" xr:uid="{00000000-0005-0000-0000-000068090000}"/>
    <cellStyle name="Accent4 2 4 2" xfId="2299" xr:uid="{00000000-0005-0000-0000-000069090000}"/>
    <cellStyle name="Accent4 2 4 2 2" xfId="2300" xr:uid="{00000000-0005-0000-0000-00006A090000}"/>
    <cellStyle name="Accent4 2 5" xfId="2301" xr:uid="{00000000-0005-0000-0000-00006B090000}"/>
    <cellStyle name="Accent4 2 5 2" xfId="2302" xr:uid="{00000000-0005-0000-0000-00006C090000}"/>
    <cellStyle name="Accent4 2 5 2 2" xfId="2303" xr:uid="{00000000-0005-0000-0000-00006D090000}"/>
    <cellStyle name="Accent4 2 6" xfId="2304" xr:uid="{00000000-0005-0000-0000-00006E090000}"/>
    <cellStyle name="Accent4 2 7" xfId="2305" xr:uid="{00000000-0005-0000-0000-00006F090000}"/>
    <cellStyle name="Accent4 3" xfId="2306" xr:uid="{00000000-0005-0000-0000-000070090000}"/>
    <cellStyle name="Accent4 3 2" xfId="2307" xr:uid="{00000000-0005-0000-0000-000071090000}"/>
    <cellStyle name="Accent4 3 3" xfId="2308" xr:uid="{00000000-0005-0000-0000-000072090000}"/>
    <cellStyle name="Accent4 4" xfId="2309" xr:uid="{00000000-0005-0000-0000-000073090000}"/>
    <cellStyle name="Accent4 5" xfId="2310" xr:uid="{00000000-0005-0000-0000-000074090000}"/>
    <cellStyle name="Accent4 6" xfId="2311" xr:uid="{00000000-0005-0000-0000-000075090000}"/>
    <cellStyle name="Accent4 7" xfId="2312" xr:uid="{00000000-0005-0000-0000-000076090000}"/>
    <cellStyle name="Accent5 - 20%" xfId="2313" xr:uid="{00000000-0005-0000-0000-000077090000}"/>
    <cellStyle name="Accent5 - 20% 2" xfId="2314" xr:uid="{00000000-0005-0000-0000-000078090000}"/>
    <cellStyle name="Accent5 - 40%" xfId="2315" xr:uid="{00000000-0005-0000-0000-000079090000}"/>
    <cellStyle name="Accent5 - 40% 2" xfId="2316" xr:uid="{00000000-0005-0000-0000-00007A090000}"/>
    <cellStyle name="Accent5 - 60%" xfId="2317" xr:uid="{00000000-0005-0000-0000-00007B090000}"/>
    <cellStyle name="Accent5 2" xfId="2318" xr:uid="{00000000-0005-0000-0000-00007C090000}"/>
    <cellStyle name="Accent5 2 2" xfId="2319" xr:uid="{00000000-0005-0000-0000-00007D090000}"/>
    <cellStyle name="Accent5 2 2 2" xfId="2320" xr:uid="{00000000-0005-0000-0000-00007E090000}"/>
    <cellStyle name="Accent5 2 2 2 2" xfId="2321" xr:uid="{00000000-0005-0000-0000-00007F090000}"/>
    <cellStyle name="Accent5 2 2 2 2 2" xfId="2322" xr:uid="{00000000-0005-0000-0000-000080090000}"/>
    <cellStyle name="Accent5 2 2 2 3" xfId="2323" xr:uid="{00000000-0005-0000-0000-000081090000}"/>
    <cellStyle name="Accent5 2 2 2 4" xfId="2324" xr:uid="{00000000-0005-0000-0000-000082090000}"/>
    <cellStyle name="Accent5 2 2 3" xfId="2325" xr:uid="{00000000-0005-0000-0000-000083090000}"/>
    <cellStyle name="Accent5 2 2 3 2" xfId="2326" xr:uid="{00000000-0005-0000-0000-000084090000}"/>
    <cellStyle name="Accent5 2 2 3 2 2" xfId="2327" xr:uid="{00000000-0005-0000-0000-000085090000}"/>
    <cellStyle name="Accent5 2 2 4" xfId="2328" xr:uid="{00000000-0005-0000-0000-000086090000}"/>
    <cellStyle name="Accent5 2 2 5" xfId="2329" xr:uid="{00000000-0005-0000-0000-000087090000}"/>
    <cellStyle name="Accent5 2 2 6" xfId="2330" xr:uid="{00000000-0005-0000-0000-000088090000}"/>
    <cellStyle name="Accent5 2 2 6 2" xfId="2331" xr:uid="{00000000-0005-0000-0000-000089090000}"/>
    <cellStyle name="Accent5 2 3" xfId="2332" xr:uid="{00000000-0005-0000-0000-00008A090000}"/>
    <cellStyle name="Accent5 2 4" xfId="2333" xr:uid="{00000000-0005-0000-0000-00008B090000}"/>
    <cellStyle name="Accent5 2 4 2" xfId="2334" xr:uid="{00000000-0005-0000-0000-00008C090000}"/>
    <cellStyle name="Accent5 2 4 2 2" xfId="2335" xr:uid="{00000000-0005-0000-0000-00008D090000}"/>
    <cellStyle name="Accent5 2 5" xfId="2336" xr:uid="{00000000-0005-0000-0000-00008E090000}"/>
    <cellStyle name="Accent5 2 5 2" xfId="2337" xr:uid="{00000000-0005-0000-0000-00008F090000}"/>
    <cellStyle name="Accent5 2 5 2 2" xfId="2338" xr:uid="{00000000-0005-0000-0000-000090090000}"/>
    <cellStyle name="Accent5 2 6" xfId="2339" xr:uid="{00000000-0005-0000-0000-000091090000}"/>
    <cellStyle name="Accent5 2 7" xfId="2340" xr:uid="{00000000-0005-0000-0000-000092090000}"/>
    <cellStyle name="Accent5 3" xfId="2341" xr:uid="{00000000-0005-0000-0000-000093090000}"/>
    <cellStyle name="Accent5 3 2" xfId="2342" xr:uid="{00000000-0005-0000-0000-000094090000}"/>
    <cellStyle name="Accent5 3 3" xfId="2343" xr:uid="{00000000-0005-0000-0000-000095090000}"/>
    <cellStyle name="Accent5 4" xfId="2344" xr:uid="{00000000-0005-0000-0000-000096090000}"/>
    <cellStyle name="Accent5 5" xfId="2345" xr:uid="{00000000-0005-0000-0000-000097090000}"/>
    <cellStyle name="Accent5 6" xfId="2346" xr:uid="{00000000-0005-0000-0000-000098090000}"/>
    <cellStyle name="Accent5 7" xfId="2347" xr:uid="{00000000-0005-0000-0000-000099090000}"/>
    <cellStyle name="Accent6 - 20%" xfId="2348" xr:uid="{00000000-0005-0000-0000-00009A090000}"/>
    <cellStyle name="Accent6 - 20% 2" xfId="2349" xr:uid="{00000000-0005-0000-0000-00009B090000}"/>
    <cellStyle name="Accent6 - 40%" xfId="2350" xr:uid="{00000000-0005-0000-0000-00009C090000}"/>
    <cellStyle name="Accent6 - 40% 2" xfId="2351" xr:uid="{00000000-0005-0000-0000-00009D090000}"/>
    <cellStyle name="Accent6 - 60%" xfId="2352" xr:uid="{00000000-0005-0000-0000-00009E090000}"/>
    <cellStyle name="Accent6 2" xfId="2353" xr:uid="{00000000-0005-0000-0000-00009F090000}"/>
    <cellStyle name="Accent6 2 2" xfId="2354" xr:uid="{00000000-0005-0000-0000-0000A0090000}"/>
    <cellStyle name="Accent6 2 2 2" xfId="2355" xr:uid="{00000000-0005-0000-0000-0000A1090000}"/>
    <cellStyle name="Accent6 2 2 2 2" xfId="2356" xr:uid="{00000000-0005-0000-0000-0000A2090000}"/>
    <cellStyle name="Accent6 2 2 2 2 2" xfId="2357" xr:uid="{00000000-0005-0000-0000-0000A3090000}"/>
    <cellStyle name="Accent6 2 2 2 3" xfId="2358" xr:uid="{00000000-0005-0000-0000-0000A4090000}"/>
    <cellStyle name="Accent6 2 2 2 4" xfId="2359" xr:uid="{00000000-0005-0000-0000-0000A5090000}"/>
    <cellStyle name="Accent6 2 2 3" xfId="2360" xr:uid="{00000000-0005-0000-0000-0000A6090000}"/>
    <cellStyle name="Accent6 2 2 3 2" xfId="2361" xr:uid="{00000000-0005-0000-0000-0000A7090000}"/>
    <cellStyle name="Accent6 2 2 3 2 2" xfId="2362" xr:uid="{00000000-0005-0000-0000-0000A8090000}"/>
    <cellStyle name="Accent6 2 2 4" xfId="2363" xr:uid="{00000000-0005-0000-0000-0000A9090000}"/>
    <cellStyle name="Accent6 2 2 5" xfId="2364" xr:uid="{00000000-0005-0000-0000-0000AA090000}"/>
    <cellStyle name="Accent6 2 2 6" xfId="2365" xr:uid="{00000000-0005-0000-0000-0000AB090000}"/>
    <cellStyle name="Accent6 2 2 6 2" xfId="2366" xr:uid="{00000000-0005-0000-0000-0000AC090000}"/>
    <cellStyle name="Accent6 2 3" xfId="2367" xr:uid="{00000000-0005-0000-0000-0000AD090000}"/>
    <cellStyle name="Accent6 2 4" xfId="2368" xr:uid="{00000000-0005-0000-0000-0000AE090000}"/>
    <cellStyle name="Accent6 2 4 2" xfId="2369" xr:uid="{00000000-0005-0000-0000-0000AF090000}"/>
    <cellStyle name="Accent6 2 4 2 2" xfId="2370" xr:uid="{00000000-0005-0000-0000-0000B0090000}"/>
    <cellStyle name="Accent6 2 5" xfId="2371" xr:uid="{00000000-0005-0000-0000-0000B1090000}"/>
    <cellStyle name="Accent6 2 5 2" xfId="2372" xr:uid="{00000000-0005-0000-0000-0000B2090000}"/>
    <cellStyle name="Accent6 2 5 2 2" xfId="2373" xr:uid="{00000000-0005-0000-0000-0000B3090000}"/>
    <cellStyle name="Accent6 2 6" xfId="2374" xr:uid="{00000000-0005-0000-0000-0000B4090000}"/>
    <cellStyle name="Accent6 2 7" xfId="2375" xr:uid="{00000000-0005-0000-0000-0000B5090000}"/>
    <cellStyle name="Accent6 3" xfId="2376" xr:uid="{00000000-0005-0000-0000-0000B6090000}"/>
    <cellStyle name="Accent6 3 2" xfId="2377" xr:uid="{00000000-0005-0000-0000-0000B7090000}"/>
    <cellStyle name="Accent6 3 3" xfId="2378" xr:uid="{00000000-0005-0000-0000-0000B8090000}"/>
    <cellStyle name="Accent6 4" xfId="2379" xr:uid="{00000000-0005-0000-0000-0000B9090000}"/>
    <cellStyle name="Accent6 5" xfId="2380" xr:uid="{00000000-0005-0000-0000-0000BA090000}"/>
    <cellStyle name="Accent6 6" xfId="2381" xr:uid="{00000000-0005-0000-0000-0000BB090000}"/>
    <cellStyle name="Accent6 7" xfId="2382" xr:uid="{00000000-0005-0000-0000-0000BC090000}"/>
    <cellStyle name="Acrual" xfId="2383" xr:uid="{00000000-0005-0000-0000-0000BD090000}"/>
    <cellStyle name="Actual" xfId="2384" xr:uid="{00000000-0005-0000-0000-0000BE090000}"/>
    <cellStyle name="Actual Date" xfId="2385" xr:uid="{00000000-0005-0000-0000-0000BF090000}"/>
    <cellStyle name="ÅëÈ­ [0]_±âÅ¸" xfId="2386" xr:uid="{00000000-0005-0000-0000-0000C0090000}"/>
    <cellStyle name="ÅëÈ­_±âÅ¸" xfId="2387" xr:uid="{00000000-0005-0000-0000-0000C1090000}"/>
    <cellStyle name="AFE" xfId="2388" xr:uid="{00000000-0005-0000-0000-0000C2090000}"/>
    <cellStyle name="Allign center" xfId="2389" xr:uid="{00000000-0005-0000-0000-0000C3090000}"/>
    <cellStyle name="alternate" xfId="2390" xr:uid="{00000000-0005-0000-0000-0000C4090000}"/>
    <cellStyle name="Ancillary" xfId="2391" xr:uid="{00000000-0005-0000-0000-0000C5090000}"/>
    <cellStyle name="Anos" xfId="2392" xr:uid="{00000000-0005-0000-0000-0000C6090000}"/>
    <cellStyle name="Array" xfId="2393" xr:uid="{00000000-0005-0000-0000-0000C7090000}"/>
    <cellStyle name="ÄÞ¸¶ [0]_±âÅ¸" xfId="2394" xr:uid="{00000000-0005-0000-0000-0000C8090000}"/>
    <cellStyle name="ÄÞ¸¶_±âÅ¸" xfId="2395" xr:uid="{00000000-0005-0000-0000-0000C9090000}"/>
    <cellStyle name="Bad 2" xfId="2396" xr:uid="{00000000-0005-0000-0000-0000CA090000}"/>
    <cellStyle name="Bad 2 10" xfId="2397" xr:uid="{00000000-0005-0000-0000-0000CB090000}"/>
    <cellStyle name="Bad 2 11" xfId="2398" xr:uid="{00000000-0005-0000-0000-0000CC090000}"/>
    <cellStyle name="Bad 2 12" xfId="2399" xr:uid="{00000000-0005-0000-0000-0000CD090000}"/>
    <cellStyle name="Bad 2 13" xfId="2400" xr:uid="{00000000-0005-0000-0000-0000CE090000}"/>
    <cellStyle name="Bad 2 14" xfId="2401" xr:uid="{00000000-0005-0000-0000-0000CF090000}"/>
    <cellStyle name="Bad 2 15" xfId="2402" xr:uid="{00000000-0005-0000-0000-0000D0090000}"/>
    <cellStyle name="Bad 2 16" xfId="2403" xr:uid="{00000000-0005-0000-0000-0000D1090000}"/>
    <cellStyle name="Bad 2 17" xfId="2404" xr:uid="{00000000-0005-0000-0000-0000D2090000}"/>
    <cellStyle name="Bad 2 18" xfId="2405" xr:uid="{00000000-0005-0000-0000-0000D3090000}"/>
    <cellStyle name="Bad 2 19" xfId="2406" xr:uid="{00000000-0005-0000-0000-0000D4090000}"/>
    <cellStyle name="Bad 2 2" xfId="2407" xr:uid="{00000000-0005-0000-0000-0000D5090000}"/>
    <cellStyle name="Bad 2 2 2" xfId="2408" xr:uid="{00000000-0005-0000-0000-0000D6090000}"/>
    <cellStyle name="Bad 2 2 2 2" xfId="2409" xr:uid="{00000000-0005-0000-0000-0000D7090000}"/>
    <cellStyle name="Bad 2 2 2 2 2" xfId="2410" xr:uid="{00000000-0005-0000-0000-0000D8090000}"/>
    <cellStyle name="Bad 2 2 2 3" xfId="2411" xr:uid="{00000000-0005-0000-0000-0000D9090000}"/>
    <cellStyle name="Bad 2 2 2 4" xfId="2412" xr:uid="{00000000-0005-0000-0000-0000DA090000}"/>
    <cellStyle name="Bad 2 2 3" xfId="2413" xr:uid="{00000000-0005-0000-0000-0000DB090000}"/>
    <cellStyle name="Bad 2 2 3 2" xfId="2414" xr:uid="{00000000-0005-0000-0000-0000DC090000}"/>
    <cellStyle name="Bad 2 2 3 2 2" xfId="2415" xr:uid="{00000000-0005-0000-0000-0000DD090000}"/>
    <cellStyle name="Bad 2 2 4" xfId="2416" xr:uid="{00000000-0005-0000-0000-0000DE090000}"/>
    <cellStyle name="Bad 2 2 5" xfId="2417" xr:uid="{00000000-0005-0000-0000-0000DF090000}"/>
    <cellStyle name="Bad 2 2 6" xfId="2418" xr:uid="{00000000-0005-0000-0000-0000E0090000}"/>
    <cellStyle name="Bad 2 2 6 2" xfId="2419" xr:uid="{00000000-0005-0000-0000-0000E1090000}"/>
    <cellStyle name="Bad 2 20" xfId="2420" xr:uid="{00000000-0005-0000-0000-0000E2090000}"/>
    <cellStyle name="Bad 2 21" xfId="2421" xr:uid="{00000000-0005-0000-0000-0000E3090000}"/>
    <cellStyle name="Bad 2 22" xfId="2422" xr:uid="{00000000-0005-0000-0000-0000E4090000}"/>
    <cellStyle name="Bad 2 23" xfId="2423" xr:uid="{00000000-0005-0000-0000-0000E5090000}"/>
    <cellStyle name="Bad 2 24" xfId="2424" xr:uid="{00000000-0005-0000-0000-0000E6090000}"/>
    <cellStyle name="Bad 2 25" xfId="2425" xr:uid="{00000000-0005-0000-0000-0000E7090000}"/>
    <cellStyle name="Bad 2 26" xfId="2426" xr:uid="{00000000-0005-0000-0000-0000E8090000}"/>
    <cellStyle name="Bad 2 27" xfId="2427" xr:uid="{00000000-0005-0000-0000-0000E9090000}"/>
    <cellStyle name="Bad 2 28" xfId="2428" xr:uid="{00000000-0005-0000-0000-0000EA090000}"/>
    <cellStyle name="Bad 2 29" xfId="2429" xr:uid="{00000000-0005-0000-0000-0000EB090000}"/>
    <cellStyle name="Bad 2 3" xfId="2430" xr:uid="{00000000-0005-0000-0000-0000EC090000}"/>
    <cellStyle name="Bad 2 30" xfId="2431" xr:uid="{00000000-0005-0000-0000-0000ED090000}"/>
    <cellStyle name="Bad 2 31" xfId="2432" xr:uid="{00000000-0005-0000-0000-0000EE090000}"/>
    <cellStyle name="Bad 2 32" xfId="2433" xr:uid="{00000000-0005-0000-0000-0000EF090000}"/>
    <cellStyle name="Bad 2 33" xfId="2434" xr:uid="{00000000-0005-0000-0000-0000F0090000}"/>
    <cellStyle name="Bad 2 34" xfId="2435" xr:uid="{00000000-0005-0000-0000-0000F1090000}"/>
    <cellStyle name="Bad 2 35" xfId="2436" xr:uid="{00000000-0005-0000-0000-0000F2090000}"/>
    <cellStyle name="Bad 2 36" xfId="2437" xr:uid="{00000000-0005-0000-0000-0000F3090000}"/>
    <cellStyle name="Bad 2 37" xfId="2438" xr:uid="{00000000-0005-0000-0000-0000F4090000}"/>
    <cellStyle name="Bad 2 38" xfId="2439" xr:uid="{00000000-0005-0000-0000-0000F5090000}"/>
    <cellStyle name="Bad 2 39" xfId="2440" xr:uid="{00000000-0005-0000-0000-0000F6090000}"/>
    <cellStyle name="Bad 2 4" xfId="2441" xr:uid="{00000000-0005-0000-0000-0000F7090000}"/>
    <cellStyle name="Bad 2 4 2" xfId="2442" xr:uid="{00000000-0005-0000-0000-0000F8090000}"/>
    <cellStyle name="Bad 2 4 2 2" xfId="2443" xr:uid="{00000000-0005-0000-0000-0000F9090000}"/>
    <cellStyle name="Bad 2 40" xfId="2444" xr:uid="{00000000-0005-0000-0000-0000FA090000}"/>
    <cellStyle name="Bad 2 41" xfId="2445" xr:uid="{00000000-0005-0000-0000-0000FB090000}"/>
    <cellStyle name="Bad 2 42" xfId="2446" xr:uid="{00000000-0005-0000-0000-0000FC090000}"/>
    <cellStyle name="Bad 2 43" xfId="2447" xr:uid="{00000000-0005-0000-0000-0000FD090000}"/>
    <cellStyle name="Bad 2 44" xfId="2448" xr:uid="{00000000-0005-0000-0000-0000FE090000}"/>
    <cellStyle name="Bad 2 45" xfId="2449" xr:uid="{00000000-0005-0000-0000-0000FF090000}"/>
    <cellStyle name="Bad 2 46" xfId="2450" xr:uid="{00000000-0005-0000-0000-0000000A0000}"/>
    <cellStyle name="Bad 2 47" xfId="2451" xr:uid="{00000000-0005-0000-0000-0000010A0000}"/>
    <cellStyle name="Bad 2 48" xfId="2452" xr:uid="{00000000-0005-0000-0000-0000020A0000}"/>
    <cellStyle name="Bad 2 49" xfId="2453" xr:uid="{00000000-0005-0000-0000-0000030A0000}"/>
    <cellStyle name="Bad 2 5" xfId="2454" xr:uid="{00000000-0005-0000-0000-0000040A0000}"/>
    <cellStyle name="Bad 2 5 2" xfId="2455" xr:uid="{00000000-0005-0000-0000-0000050A0000}"/>
    <cellStyle name="Bad 2 5 2 2" xfId="2456" xr:uid="{00000000-0005-0000-0000-0000060A0000}"/>
    <cellStyle name="Bad 2 50" xfId="2457" xr:uid="{00000000-0005-0000-0000-0000070A0000}"/>
    <cellStyle name="Bad 2 51" xfId="2458" xr:uid="{00000000-0005-0000-0000-0000080A0000}"/>
    <cellStyle name="Bad 2 52" xfId="2459" xr:uid="{00000000-0005-0000-0000-0000090A0000}"/>
    <cellStyle name="Bad 2 53" xfId="2460" xr:uid="{00000000-0005-0000-0000-00000A0A0000}"/>
    <cellStyle name="Bad 2 54" xfId="2461" xr:uid="{00000000-0005-0000-0000-00000B0A0000}"/>
    <cellStyle name="Bad 2 55" xfId="2462" xr:uid="{00000000-0005-0000-0000-00000C0A0000}"/>
    <cellStyle name="Bad 2 56" xfId="2463" xr:uid="{00000000-0005-0000-0000-00000D0A0000}"/>
    <cellStyle name="Bad 2 57" xfId="2464" xr:uid="{00000000-0005-0000-0000-00000E0A0000}"/>
    <cellStyle name="Bad 2 58" xfId="2465" xr:uid="{00000000-0005-0000-0000-00000F0A0000}"/>
    <cellStyle name="Bad 2 59" xfId="2466" xr:uid="{00000000-0005-0000-0000-0000100A0000}"/>
    <cellStyle name="Bad 2 6" xfId="2467" xr:uid="{00000000-0005-0000-0000-0000110A0000}"/>
    <cellStyle name="Bad 2 60" xfId="2468" xr:uid="{00000000-0005-0000-0000-0000120A0000}"/>
    <cellStyle name="Bad 2 61" xfId="2469" xr:uid="{00000000-0005-0000-0000-0000130A0000}"/>
    <cellStyle name="Bad 2 62" xfId="2470" xr:uid="{00000000-0005-0000-0000-0000140A0000}"/>
    <cellStyle name="Bad 2 63" xfId="2471" xr:uid="{00000000-0005-0000-0000-0000150A0000}"/>
    <cellStyle name="Bad 2 7" xfId="2472" xr:uid="{00000000-0005-0000-0000-0000160A0000}"/>
    <cellStyle name="Bad 2 8" xfId="2473" xr:uid="{00000000-0005-0000-0000-0000170A0000}"/>
    <cellStyle name="Bad 2 9" xfId="2474" xr:uid="{00000000-0005-0000-0000-0000180A0000}"/>
    <cellStyle name="Bad 3" xfId="2475" xr:uid="{00000000-0005-0000-0000-0000190A0000}"/>
    <cellStyle name="Bad 3 10" xfId="2476" xr:uid="{00000000-0005-0000-0000-00001A0A0000}"/>
    <cellStyle name="Bad 3 11" xfId="2477" xr:uid="{00000000-0005-0000-0000-00001B0A0000}"/>
    <cellStyle name="Bad 3 12" xfId="2478" xr:uid="{00000000-0005-0000-0000-00001C0A0000}"/>
    <cellStyle name="Bad 3 13" xfId="2479" xr:uid="{00000000-0005-0000-0000-00001D0A0000}"/>
    <cellStyle name="Bad 3 14" xfId="2480" xr:uid="{00000000-0005-0000-0000-00001E0A0000}"/>
    <cellStyle name="Bad 3 2" xfId="2481" xr:uid="{00000000-0005-0000-0000-00001F0A0000}"/>
    <cellStyle name="Bad 3 3" xfId="2482" xr:uid="{00000000-0005-0000-0000-0000200A0000}"/>
    <cellStyle name="Bad 3 4" xfId="2483" xr:uid="{00000000-0005-0000-0000-0000210A0000}"/>
    <cellStyle name="Bad 3 5" xfId="2484" xr:uid="{00000000-0005-0000-0000-0000220A0000}"/>
    <cellStyle name="Bad 3 6" xfId="2485" xr:uid="{00000000-0005-0000-0000-0000230A0000}"/>
    <cellStyle name="Bad 3 7" xfId="2486" xr:uid="{00000000-0005-0000-0000-0000240A0000}"/>
    <cellStyle name="Bad 3 8" xfId="2487" xr:uid="{00000000-0005-0000-0000-0000250A0000}"/>
    <cellStyle name="Bad 3 9" xfId="2488" xr:uid="{00000000-0005-0000-0000-0000260A0000}"/>
    <cellStyle name="Bad 4" xfId="2489" xr:uid="{00000000-0005-0000-0000-0000270A0000}"/>
    <cellStyle name="Bad 4 2" xfId="2490" xr:uid="{00000000-0005-0000-0000-0000280A0000}"/>
    <cellStyle name="Bad 4 3" xfId="2491" xr:uid="{00000000-0005-0000-0000-0000290A0000}"/>
    <cellStyle name="Bad 5" xfId="2492" xr:uid="{00000000-0005-0000-0000-00002A0A0000}"/>
    <cellStyle name="Bad 6" xfId="2493" xr:uid="{00000000-0005-0000-0000-00002B0A0000}"/>
    <cellStyle name="Bad 7" xfId="2494" xr:uid="{00000000-0005-0000-0000-00002C0A0000}"/>
    <cellStyle name="Bad 8" xfId="2495" xr:uid="{00000000-0005-0000-0000-00002D0A0000}"/>
    <cellStyle name="Band 1" xfId="2496" xr:uid="{00000000-0005-0000-0000-00002E0A0000}"/>
    <cellStyle name="Band 2" xfId="2497" xr:uid="{00000000-0005-0000-0000-00002F0A0000}"/>
    <cellStyle name="billion" xfId="2498" xr:uid="{00000000-0005-0000-0000-0000300A0000}"/>
    <cellStyle name="blank" xfId="2499" xr:uid="{00000000-0005-0000-0000-0000310A0000}"/>
    <cellStyle name="BlankCellReferenced" xfId="2500" xr:uid="{00000000-0005-0000-0000-0000320A0000}"/>
    <cellStyle name="BlankCellReferenced 2" xfId="6116" xr:uid="{00000000-0005-0000-0000-0000330A0000}"/>
    <cellStyle name="blue axis cells" xfId="2501" xr:uid="{00000000-0005-0000-0000-0000340A0000}"/>
    <cellStyle name="Blue Percent" xfId="2502" xr:uid="{00000000-0005-0000-0000-0000350A0000}"/>
    <cellStyle name="blue text cells" xfId="2503" xr:uid="{00000000-0005-0000-0000-0000360A0000}"/>
    <cellStyle name="BMHeading" xfId="2504" xr:uid="{00000000-0005-0000-0000-0000370A0000}"/>
    <cellStyle name="BMPercent" xfId="2505" xr:uid="{00000000-0005-0000-0000-0000380A0000}"/>
    <cellStyle name="Body" xfId="2506" xr:uid="{00000000-0005-0000-0000-0000390A0000}"/>
    <cellStyle name="Bold/Border" xfId="2507" xr:uid="{00000000-0005-0000-0000-00003A0A0000}"/>
    <cellStyle name="BooleanYorN" xfId="2508" xr:uid="{00000000-0005-0000-0000-00003B0A0000}"/>
    <cellStyle name="bp--" xfId="2509" xr:uid="{00000000-0005-0000-0000-00003C0A0000}"/>
    <cellStyle name="brakcomma" xfId="2510" xr:uid="{00000000-0005-0000-0000-00003D0A0000}"/>
    <cellStyle name="Brand Default" xfId="2511" xr:uid="{00000000-0005-0000-0000-00003E0A0000}"/>
    <cellStyle name="Brand Source" xfId="2512" xr:uid="{00000000-0005-0000-0000-00003F0A0000}"/>
    <cellStyle name="Brand Subtitle with Underline" xfId="2513" xr:uid="{00000000-0005-0000-0000-0000400A0000}"/>
    <cellStyle name="Brand Title" xfId="2514" xr:uid="{00000000-0005-0000-0000-0000410A0000}"/>
    <cellStyle name="Bullet" xfId="2515" xr:uid="{00000000-0005-0000-0000-0000420A0000}"/>
    <cellStyle name="c" xfId="2516" xr:uid="{00000000-0005-0000-0000-0000430A0000}"/>
    <cellStyle name="c_Bal Sheets" xfId="2517" xr:uid="{00000000-0005-0000-0000-0000440A0000}"/>
    <cellStyle name="c_Credit (2)" xfId="2518" xr:uid="{00000000-0005-0000-0000-0000450A0000}"/>
    <cellStyle name="c_Earnings" xfId="2519" xr:uid="{00000000-0005-0000-0000-0000460A0000}"/>
    <cellStyle name="c_Earnings (2)" xfId="2520" xr:uid="{00000000-0005-0000-0000-0000470A0000}"/>
    <cellStyle name="c_finsumm" xfId="2521" xr:uid="{00000000-0005-0000-0000-0000480A0000}"/>
    <cellStyle name="c_GoroWipTax-to2050_fromCo_Oct21_99" xfId="2522" xr:uid="{00000000-0005-0000-0000-0000490A0000}"/>
    <cellStyle name="c_HardInc " xfId="2523" xr:uid="{00000000-0005-0000-0000-00004A0A0000}"/>
    <cellStyle name="c_Hist Inputs (2)" xfId="2524" xr:uid="{00000000-0005-0000-0000-00004B0A0000}"/>
    <cellStyle name="c_IEL_finsumm" xfId="2525" xr:uid="{00000000-0005-0000-0000-00004C0A0000}"/>
    <cellStyle name="c_IEL_finsumm1" xfId="2526" xr:uid="{00000000-0005-0000-0000-00004D0A0000}"/>
    <cellStyle name="c_LBO Summary" xfId="2527" xr:uid="{00000000-0005-0000-0000-00004E0A0000}"/>
    <cellStyle name="c_Schedules" xfId="2528" xr:uid="{00000000-0005-0000-0000-00004F0A0000}"/>
    <cellStyle name="c_Trans Assump (2)" xfId="2529" xr:uid="{00000000-0005-0000-0000-0000500A0000}"/>
    <cellStyle name="c_Unit Price Sen. (2)" xfId="2530" xr:uid="{00000000-0005-0000-0000-0000510A0000}"/>
    <cellStyle name="Ç¥ÁØ_¿ù°£¿ä¾àº¸°í" xfId="2531" xr:uid="{00000000-0005-0000-0000-0000520A0000}"/>
    <cellStyle name="CALC Amount" xfId="2532" xr:uid="{00000000-0005-0000-0000-0000530A0000}"/>
    <cellStyle name="CALC Amount [1]" xfId="2533" xr:uid="{00000000-0005-0000-0000-0000540A0000}"/>
    <cellStyle name="CALC Amount [2]" xfId="2534" xr:uid="{00000000-0005-0000-0000-0000550A0000}"/>
    <cellStyle name="CALC Amount Total" xfId="2535" xr:uid="{00000000-0005-0000-0000-0000560A0000}"/>
    <cellStyle name="CALC Amount Total [1]" xfId="2536" xr:uid="{00000000-0005-0000-0000-0000570A0000}"/>
    <cellStyle name="CALC Amount Total [1] 2" xfId="2537" xr:uid="{00000000-0005-0000-0000-0000580A0000}"/>
    <cellStyle name="CALC Amount Total [2]" xfId="2538" xr:uid="{00000000-0005-0000-0000-0000590A0000}"/>
    <cellStyle name="CALC Amount Total [2] 2" xfId="2539" xr:uid="{00000000-0005-0000-0000-00005A0A0000}"/>
    <cellStyle name="CALC Amount Total 2" xfId="2540" xr:uid="{00000000-0005-0000-0000-00005B0A0000}"/>
    <cellStyle name="CALC Currency" xfId="2541" xr:uid="{00000000-0005-0000-0000-00005C0A0000}"/>
    <cellStyle name="Calc Currency (0)" xfId="2542" xr:uid="{00000000-0005-0000-0000-00005D0A0000}"/>
    <cellStyle name="CALC Currency [1]" xfId="2543" xr:uid="{00000000-0005-0000-0000-00005E0A0000}"/>
    <cellStyle name="CALC Currency [2]" xfId="2544" xr:uid="{00000000-0005-0000-0000-00005F0A0000}"/>
    <cellStyle name="CALC Currency Total" xfId="2545" xr:uid="{00000000-0005-0000-0000-0000600A0000}"/>
    <cellStyle name="CALC Currency Total [1]" xfId="2546" xr:uid="{00000000-0005-0000-0000-0000610A0000}"/>
    <cellStyle name="CALC Currency Total [1] 2" xfId="2547" xr:uid="{00000000-0005-0000-0000-0000620A0000}"/>
    <cellStyle name="CALC Currency Total [2]" xfId="2548" xr:uid="{00000000-0005-0000-0000-0000630A0000}"/>
    <cellStyle name="CALC Currency Total [2] 2" xfId="2549" xr:uid="{00000000-0005-0000-0000-0000640A0000}"/>
    <cellStyle name="CALC Currency Total 2" xfId="2550" xr:uid="{00000000-0005-0000-0000-0000650A0000}"/>
    <cellStyle name="CALC Date Long" xfId="2551" xr:uid="{00000000-0005-0000-0000-0000660A0000}"/>
    <cellStyle name="CALC Date Short" xfId="2552" xr:uid="{00000000-0005-0000-0000-0000670A0000}"/>
    <cellStyle name="CALC Percent" xfId="2553" xr:uid="{00000000-0005-0000-0000-0000680A0000}"/>
    <cellStyle name="CALC Percent [1]" xfId="2554" xr:uid="{00000000-0005-0000-0000-0000690A0000}"/>
    <cellStyle name="CALC Percent [2]" xfId="2555" xr:uid="{00000000-0005-0000-0000-00006A0A0000}"/>
    <cellStyle name="CALC Percent Total" xfId="2556" xr:uid="{00000000-0005-0000-0000-00006B0A0000}"/>
    <cellStyle name="CALC Percent Total [1]" xfId="2557" xr:uid="{00000000-0005-0000-0000-00006C0A0000}"/>
    <cellStyle name="CALC Percent Total [1] 2" xfId="2558" xr:uid="{00000000-0005-0000-0000-00006D0A0000}"/>
    <cellStyle name="CALC Percent Total [2]" xfId="2559" xr:uid="{00000000-0005-0000-0000-00006E0A0000}"/>
    <cellStyle name="CALC Percent Total [2] 2" xfId="2560" xr:uid="{00000000-0005-0000-0000-00006F0A0000}"/>
    <cellStyle name="CALC Percent Total 2" xfId="2561" xr:uid="{00000000-0005-0000-0000-0000700A0000}"/>
    <cellStyle name="Calc0" xfId="2562" xr:uid="{00000000-0005-0000-0000-0000710A0000}"/>
    <cellStyle name="Calc1" xfId="2563" xr:uid="{00000000-0005-0000-0000-0000720A0000}"/>
    <cellStyle name="Calc2" xfId="2564" xr:uid="{00000000-0005-0000-0000-0000730A0000}"/>
    <cellStyle name="Calc4" xfId="2565" xr:uid="{00000000-0005-0000-0000-0000740A0000}"/>
    <cellStyle name="CalcInput" xfId="2566" xr:uid="{00000000-0005-0000-0000-0000750A0000}"/>
    <cellStyle name="Calcs" xfId="2567" xr:uid="{00000000-0005-0000-0000-0000760A0000}"/>
    <cellStyle name="Calculation 2" xfId="2568" xr:uid="{00000000-0005-0000-0000-0000770A0000}"/>
    <cellStyle name="Calculation 2 10" xfId="2569" xr:uid="{00000000-0005-0000-0000-0000780A0000}"/>
    <cellStyle name="Calculation 2 10 2" xfId="6114" xr:uid="{00000000-0005-0000-0000-0000790A0000}"/>
    <cellStyle name="Calculation 2 11" xfId="2570" xr:uid="{00000000-0005-0000-0000-00007A0A0000}"/>
    <cellStyle name="Calculation 2 11 2" xfId="6113" xr:uid="{00000000-0005-0000-0000-00007B0A0000}"/>
    <cellStyle name="Calculation 2 12" xfId="2571" xr:uid="{00000000-0005-0000-0000-00007C0A0000}"/>
    <cellStyle name="Calculation 2 12 2" xfId="6112" xr:uid="{00000000-0005-0000-0000-00007D0A0000}"/>
    <cellStyle name="Calculation 2 13" xfId="2572" xr:uid="{00000000-0005-0000-0000-00007E0A0000}"/>
    <cellStyle name="Calculation 2 13 2" xfId="6111" xr:uid="{00000000-0005-0000-0000-00007F0A0000}"/>
    <cellStyle name="Calculation 2 14" xfId="2573" xr:uid="{00000000-0005-0000-0000-0000800A0000}"/>
    <cellStyle name="Calculation 2 14 2" xfId="6110" xr:uid="{00000000-0005-0000-0000-0000810A0000}"/>
    <cellStyle name="Calculation 2 15" xfId="2574" xr:uid="{00000000-0005-0000-0000-0000820A0000}"/>
    <cellStyle name="Calculation 2 15 2" xfId="6109" xr:uid="{00000000-0005-0000-0000-0000830A0000}"/>
    <cellStyle name="Calculation 2 16" xfId="2575" xr:uid="{00000000-0005-0000-0000-0000840A0000}"/>
    <cellStyle name="Calculation 2 16 2" xfId="6108" xr:uid="{00000000-0005-0000-0000-0000850A0000}"/>
    <cellStyle name="Calculation 2 17" xfId="2576" xr:uid="{00000000-0005-0000-0000-0000860A0000}"/>
    <cellStyle name="Calculation 2 17 2" xfId="6107" xr:uid="{00000000-0005-0000-0000-0000870A0000}"/>
    <cellStyle name="Calculation 2 18" xfId="2577" xr:uid="{00000000-0005-0000-0000-0000880A0000}"/>
    <cellStyle name="Calculation 2 18 2" xfId="6106" xr:uid="{00000000-0005-0000-0000-0000890A0000}"/>
    <cellStyle name="Calculation 2 19" xfId="2578" xr:uid="{00000000-0005-0000-0000-00008A0A0000}"/>
    <cellStyle name="Calculation 2 19 2" xfId="6105" xr:uid="{00000000-0005-0000-0000-00008B0A0000}"/>
    <cellStyle name="Calculation 2 2" xfId="2579" xr:uid="{00000000-0005-0000-0000-00008C0A0000}"/>
    <cellStyle name="Calculation 2 2 10" xfId="2580" xr:uid="{00000000-0005-0000-0000-00008D0A0000}"/>
    <cellStyle name="Calculation 2 2 10 2" xfId="6103" xr:uid="{00000000-0005-0000-0000-00008E0A0000}"/>
    <cellStyle name="Calculation 2 2 11" xfId="2581" xr:uid="{00000000-0005-0000-0000-00008F0A0000}"/>
    <cellStyle name="Calculation 2 2 11 2" xfId="6102" xr:uid="{00000000-0005-0000-0000-0000900A0000}"/>
    <cellStyle name="Calculation 2 2 12" xfId="2582" xr:uid="{00000000-0005-0000-0000-0000910A0000}"/>
    <cellStyle name="Calculation 2 2 12 2" xfId="6101" xr:uid="{00000000-0005-0000-0000-0000920A0000}"/>
    <cellStyle name="Calculation 2 2 13" xfId="2583" xr:uid="{00000000-0005-0000-0000-0000930A0000}"/>
    <cellStyle name="Calculation 2 2 13 2" xfId="6100" xr:uid="{00000000-0005-0000-0000-0000940A0000}"/>
    <cellStyle name="Calculation 2 2 14" xfId="2584" xr:uid="{00000000-0005-0000-0000-0000950A0000}"/>
    <cellStyle name="Calculation 2 2 14 2" xfId="6099" xr:uid="{00000000-0005-0000-0000-0000960A0000}"/>
    <cellStyle name="Calculation 2 2 15" xfId="2585" xr:uid="{00000000-0005-0000-0000-0000970A0000}"/>
    <cellStyle name="Calculation 2 2 15 2" xfId="6098" xr:uid="{00000000-0005-0000-0000-0000980A0000}"/>
    <cellStyle name="Calculation 2 2 16" xfId="2586" xr:uid="{00000000-0005-0000-0000-0000990A0000}"/>
    <cellStyle name="Calculation 2 2 16 2" xfId="6097" xr:uid="{00000000-0005-0000-0000-00009A0A0000}"/>
    <cellStyle name="Calculation 2 2 17" xfId="2587" xr:uid="{00000000-0005-0000-0000-00009B0A0000}"/>
    <cellStyle name="Calculation 2 2 17 2" xfId="6096" xr:uid="{00000000-0005-0000-0000-00009C0A0000}"/>
    <cellStyle name="Calculation 2 2 18" xfId="2588" xr:uid="{00000000-0005-0000-0000-00009D0A0000}"/>
    <cellStyle name="Calculation 2 2 18 2" xfId="6095" xr:uid="{00000000-0005-0000-0000-00009E0A0000}"/>
    <cellStyle name="Calculation 2 2 19" xfId="2589" xr:uid="{00000000-0005-0000-0000-00009F0A0000}"/>
    <cellStyle name="Calculation 2 2 19 2" xfId="6094" xr:uid="{00000000-0005-0000-0000-0000A00A0000}"/>
    <cellStyle name="Calculation 2 2 2" xfId="2590" xr:uid="{00000000-0005-0000-0000-0000A10A0000}"/>
    <cellStyle name="Calculation 2 2 2 2" xfId="6093" xr:uid="{00000000-0005-0000-0000-0000A20A0000}"/>
    <cellStyle name="Calculation 2 2 20" xfId="2591" xr:uid="{00000000-0005-0000-0000-0000A30A0000}"/>
    <cellStyle name="Calculation 2 2 20 2" xfId="6092" xr:uid="{00000000-0005-0000-0000-0000A40A0000}"/>
    <cellStyle name="Calculation 2 2 21" xfId="2592" xr:uid="{00000000-0005-0000-0000-0000A50A0000}"/>
    <cellStyle name="Calculation 2 2 21 2" xfId="6091" xr:uid="{00000000-0005-0000-0000-0000A60A0000}"/>
    <cellStyle name="Calculation 2 2 22" xfId="2593" xr:uid="{00000000-0005-0000-0000-0000A70A0000}"/>
    <cellStyle name="Calculation 2 2 22 2" xfId="6090" xr:uid="{00000000-0005-0000-0000-0000A80A0000}"/>
    <cellStyle name="Calculation 2 2 23" xfId="2594" xr:uid="{00000000-0005-0000-0000-0000A90A0000}"/>
    <cellStyle name="Calculation 2 2 23 2" xfId="6089" xr:uid="{00000000-0005-0000-0000-0000AA0A0000}"/>
    <cellStyle name="Calculation 2 2 24" xfId="2595" xr:uid="{00000000-0005-0000-0000-0000AB0A0000}"/>
    <cellStyle name="Calculation 2 2 24 2" xfId="6088" xr:uid="{00000000-0005-0000-0000-0000AC0A0000}"/>
    <cellStyle name="Calculation 2 2 25" xfId="2596" xr:uid="{00000000-0005-0000-0000-0000AD0A0000}"/>
    <cellStyle name="Calculation 2 2 25 2" xfId="6087" xr:uid="{00000000-0005-0000-0000-0000AE0A0000}"/>
    <cellStyle name="Calculation 2 2 26" xfId="2597" xr:uid="{00000000-0005-0000-0000-0000AF0A0000}"/>
    <cellStyle name="Calculation 2 2 26 2" xfId="6086" xr:uid="{00000000-0005-0000-0000-0000B00A0000}"/>
    <cellStyle name="Calculation 2 2 27" xfId="2598" xr:uid="{00000000-0005-0000-0000-0000B10A0000}"/>
    <cellStyle name="Calculation 2 2 27 2" xfId="6085" xr:uid="{00000000-0005-0000-0000-0000B20A0000}"/>
    <cellStyle name="Calculation 2 2 28" xfId="2599" xr:uid="{00000000-0005-0000-0000-0000B30A0000}"/>
    <cellStyle name="Calculation 2 2 28 2" xfId="6084" xr:uid="{00000000-0005-0000-0000-0000B40A0000}"/>
    <cellStyle name="Calculation 2 2 29" xfId="2600" xr:uid="{00000000-0005-0000-0000-0000B50A0000}"/>
    <cellStyle name="Calculation 2 2 29 2" xfId="6083" xr:uid="{00000000-0005-0000-0000-0000B60A0000}"/>
    <cellStyle name="Calculation 2 2 3" xfId="2601" xr:uid="{00000000-0005-0000-0000-0000B70A0000}"/>
    <cellStyle name="Calculation 2 2 3 2" xfId="6082" xr:uid="{00000000-0005-0000-0000-0000B80A0000}"/>
    <cellStyle name="Calculation 2 2 30" xfId="2602" xr:uid="{00000000-0005-0000-0000-0000B90A0000}"/>
    <cellStyle name="Calculation 2 2 30 2" xfId="6081" xr:uid="{00000000-0005-0000-0000-0000BA0A0000}"/>
    <cellStyle name="Calculation 2 2 31" xfId="2603" xr:uid="{00000000-0005-0000-0000-0000BB0A0000}"/>
    <cellStyle name="Calculation 2 2 31 2" xfId="6080" xr:uid="{00000000-0005-0000-0000-0000BC0A0000}"/>
    <cellStyle name="Calculation 2 2 32" xfId="2604" xr:uid="{00000000-0005-0000-0000-0000BD0A0000}"/>
    <cellStyle name="Calculation 2 2 32 2" xfId="6079" xr:uid="{00000000-0005-0000-0000-0000BE0A0000}"/>
    <cellStyle name="Calculation 2 2 33" xfId="6104" xr:uid="{00000000-0005-0000-0000-0000BF0A0000}"/>
    <cellStyle name="Calculation 2 2 4" xfId="2605" xr:uid="{00000000-0005-0000-0000-0000C00A0000}"/>
    <cellStyle name="Calculation 2 2 4 2" xfId="6078" xr:uid="{00000000-0005-0000-0000-0000C10A0000}"/>
    <cellStyle name="Calculation 2 2 5" xfId="2606" xr:uid="{00000000-0005-0000-0000-0000C20A0000}"/>
    <cellStyle name="Calculation 2 2 5 2" xfId="6077" xr:uid="{00000000-0005-0000-0000-0000C30A0000}"/>
    <cellStyle name="Calculation 2 2 6" xfId="2607" xr:uid="{00000000-0005-0000-0000-0000C40A0000}"/>
    <cellStyle name="Calculation 2 2 6 2" xfId="6076" xr:uid="{00000000-0005-0000-0000-0000C50A0000}"/>
    <cellStyle name="Calculation 2 2 7" xfId="2608" xr:uid="{00000000-0005-0000-0000-0000C60A0000}"/>
    <cellStyle name="Calculation 2 2 7 2" xfId="6075" xr:uid="{00000000-0005-0000-0000-0000C70A0000}"/>
    <cellStyle name="Calculation 2 2 8" xfId="2609" xr:uid="{00000000-0005-0000-0000-0000C80A0000}"/>
    <cellStyle name="Calculation 2 2 8 2" xfId="6074" xr:uid="{00000000-0005-0000-0000-0000C90A0000}"/>
    <cellStyle name="Calculation 2 2 9" xfId="2610" xr:uid="{00000000-0005-0000-0000-0000CA0A0000}"/>
    <cellStyle name="Calculation 2 2 9 2" xfId="6073" xr:uid="{00000000-0005-0000-0000-0000CB0A0000}"/>
    <cellStyle name="Calculation 2 20" xfId="2611" xr:uid="{00000000-0005-0000-0000-0000CC0A0000}"/>
    <cellStyle name="Calculation 2 20 2" xfId="6072" xr:uid="{00000000-0005-0000-0000-0000CD0A0000}"/>
    <cellStyle name="Calculation 2 21" xfId="2612" xr:uid="{00000000-0005-0000-0000-0000CE0A0000}"/>
    <cellStyle name="Calculation 2 21 2" xfId="6071" xr:uid="{00000000-0005-0000-0000-0000CF0A0000}"/>
    <cellStyle name="Calculation 2 22" xfId="2613" xr:uid="{00000000-0005-0000-0000-0000D00A0000}"/>
    <cellStyle name="Calculation 2 22 2" xfId="6070" xr:uid="{00000000-0005-0000-0000-0000D10A0000}"/>
    <cellStyle name="Calculation 2 23" xfId="2614" xr:uid="{00000000-0005-0000-0000-0000D20A0000}"/>
    <cellStyle name="Calculation 2 23 2" xfId="6069" xr:uid="{00000000-0005-0000-0000-0000D30A0000}"/>
    <cellStyle name="Calculation 2 24" xfId="2615" xr:uid="{00000000-0005-0000-0000-0000D40A0000}"/>
    <cellStyle name="Calculation 2 24 2" xfId="6068" xr:uid="{00000000-0005-0000-0000-0000D50A0000}"/>
    <cellStyle name="Calculation 2 25" xfId="2616" xr:uid="{00000000-0005-0000-0000-0000D60A0000}"/>
    <cellStyle name="Calculation 2 25 2" xfId="6067" xr:uid="{00000000-0005-0000-0000-0000D70A0000}"/>
    <cellStyle name="Calculation 2 26" xfId="2617" xr:uid="{00000000-0005-0000-0000-0000D80A0000}"/>
    <cellStyle name="Calculation 2 26 2" xfId="6066" xr:uid="{00000000-0005-0000-0000-0000D90A0000}"/>
    <cellStyle name="Calculation 2 27" xfId="2618" xr:uid="{00000000-0005-0000-0000-0000DA0A0000}"/>
    <cellStyle name="Calculation 2 27 2" xfId="6065" xr:uid="{00000000-0005-0000-0000-0000DB0A0000}"/>
    <cellStyle name="Calculation 2 28" xfId="2619" xr:uid="{00000000-0005-0000-0000-0000DC0A0000}"/>
    <cellStyle name="Calculation 2 28 2" xfId="6064" xr:uid="{00000000-0005-0000-0000-0000DD0A0000}"/>
    <cellStyle name="Calculation 2 29" xfId="2620" xr:uid="{00000000-0005-0000-0000-0000DE0A0000}"/>
    <cellStyle name="Calculation 2 29 2" xfId="6063" xr:uid="{00000000-0005-0000-0000-0000DF0A0000}"/>
    <cellStyle name="Calculation 2 3" xfId="2621" xr:uid="{00000000-0005-0000-0000-0000E00A0000}"/>
    <cellStyle name="Calculation 2 3 10" xfId="2622" xr:uid="{00000000-0005-0000-0000-0000E10A0000}"/>
    <cellStyle name="Calculation 2 3 10 2" xfId="6061" xr:uid="{00000000-0005-0000-0000-0000E20A0000}"/>
    <cellStyle name="Calculation 2 3 11" xfId="2623" xr:uid="{00000000-0005-0000-0000-0000E30A0000}"/>
    <cellStyle name="Calculation 2 3 11 2" xfId="6060" xr:uid="{00000000-0005-0000-0000-0000E40A0000}"/>
    <cellStyle name="Calculation 2 3 12" xfId="2624" xr:uid="{00000000-0005-0000-0000-0000E50A0000}"/>
    <cellStyle name="Calculation 2 3 12 2" xfId="6059" xr:uid="{00000000-0005-0000-0000-0000E60A0000}"/>
    <cellStyle name="Calculation 2 3 13" xfId="2625" xr:uid="{00000000-0005-0000-0000-0000E70A0000}"/>
    <cellStyle name="Calculation 2 3 13 2" xfId="6058" xr:uid="{00000000-0005-0000-0000-0000E80A0000}"/>
    <cellStyle name="Calculation 2 3 14" xfId="2626" xr:uid="{00000000-0005-0000-0000-0000E90A0000}"/>
    <cellStyle name="Calculation 2 3 14 2" xfId="6057" xr:uid="{00000000-0005-0000-0000-0000EA0A0000}"/>
    <cellStyle name="Calculation 2 3 15" xfId="2627" xr:uid="{00000000-0005-0000-0000-0000EB0A0000}"/>
    <cellStyle name="Calculation 2 3 15 2" xfId="6056" xr:uid="{00000000-0005-0000-0000-0000EC0A0000}"/>
    <cellStyle name="Calculation 2 3 16" xfId="2628" xr:uid="{00000000-0005-0000-0000-0000ED0A0000}"/>
    <cellStyle name="Calculation 2 3 16 2" xfId="6055" xr:uid="{00000000-0005-0000-0000-0000EE0A0000}"/>
    <cellStyle name="Calculation 2 3 17" xfId="2629" xr:uid="{00000000-0005-0000-0000-0000EF0A0000}"/>
    <cellStyle name="Calculation 2 3 17 2" xfId="6054" xr:uid="{00000000-0005-0000-0000-0000F00A0000}"/>
    <cellStyle name="Calculation 2 3 18" xfId="2630" xr:uid="{00000000-0005-0000-0000-0000F10A0000}"/>
    <cellStyle name="Calculation 2 3 18 2" xfId="6053" xr:uid="{00000000-0005-0000-0000-0000F20A0000}"/>
    <cellStyle name="Calculation 2 3 19" xfId="2631" xr:uid="{00000000-0005-0000-0000-0000F30A0000}"/>
    <cellStyle name="Calculation 2 3 19 2" xfId="6052" xr:uid="{00000000-0005-0000-0000-0000F40A0000}"/>
    <cellStyle name="Calculation 2 3 2" xfId="2632" xr:uid="{00000000-0005-0000-0000-0000F50A0000}"/>
    <cellStyle name="Calculation 2 3 2 2" xfId="6051" xr:uid="{00000000-0005-0000-0000-0000F60A0000}"/>
    <cellStyle name="Calculation 2 3 20" xfId="2633" xr:uid="{00000000-0005-0000-0000-0000F70A0000}"/>
    <cellStyle name="Calculation 2 3 20 2" xfId="6050" xr:uid="{00000000-0005-0000-0000-0000F80A0000}"/>
    <cellStyle name="Calculation 2 3 21" xfId="2634" xr:uid="{00000000-0005-0000-0000-0000F90A0000}"/>
    <cellStyle name="Calculation 2 3 21 2" xfId="6049" xr:uid="{00000000-0005-0000-0000-0000FA0A0000}"/>
    <cellStyle name="Calculation 2 3 22" xfId="2635" xr:uid="{00000000-0005-0000-0000-0000FB0A0000}"/>
    <cellStyle name="Calculation 2 3 22 2" xfId="6048" xr:uid="{00000000-0005-0000-0000-0000FC0A0000}"/>
    <cellStyle name="Calculation 2 3 23" xfId="2636" xr:uid="{00000000-0005-0000-0000-0000FD0A0000}"/>
    <cellStyle name="Calculation 2 3 23 2" xfId="6047" xr:uid="{00000000-0005-0000-0000-0000FE0A0000}"/>
    <cellStyle name="Calculation 2 3 24" xfId="2637" xr:uid="{00000000-0005-0000-0000-0000FF0A0000}"/>
    <cellStyle name="Calculation 2 3 24 2" xfId="6046" xr:uid="{00000000-0005-0000-0000-0000000B0000}"/>
    <cellStyle name="Calculation 2 3 25" xfId="2638" xr:uid="{00000000-0005-0000-0000-0000010B0000}"/>
    <cellStyle name="Calculation 2 3 25 2" xfId="6045" xr:uid="{00000000-0005-0000-0000-0000020B0000}"/>
    <cellStyle name="Calculation 2 3 26" xfId="2639" xr:uid="{00000000-0005-0000-0000-0000030B0000}"/>
    <cellStyle name="Calculation 2 3 26 2" xfId="6044" xr:uid="{00000000-0005-0000-0000-0000040B0000}"/>
    <cellStyle name="Calculation 2 3 27" xfId="2640" xr:uid="{00000000-0005-0000-0000-0000050B0000}"/>
    <cellStyle name="Calculation 2 3 27 2" xfId="6043" xr:uid="{00000000-0005-0000-0000-0000060B0000}"/>
    <cellStyle name="Calculation 2 3 28" xfId="2641" xr:uid="{00000000-0005-0000-0000-0000070B0000}"/>
    <cellStyle name="Calculation 2 3 28 2" xfId="6042" xr:uid="{00000000-0005-0000-0000-0000080B0000}"/>
    <cellStyle name="Calculation 2 3 29" xfId="2642" xr:uid="{00000000-0005-0000-0000-0000090B0000}"/>
    <cellStyle name="Calculation 2 3 29 2" xfId="6041" xr:uid="{00000000-0005-0000-0000-00000A0B0000}"/>
    <cellStyle name="Calculation 2 3 3" xfId="2643" xr:uid="{00000000-0005-0000-0000-00000B0B0000}"/>
    <cellStyle name="Calculation 2 3 3 2" xfId="6040" xr:uid="{00000000-0005-0000-0000-00000C0B0000}"/>
    <cellStyle name="Calculation 2 3 30" xfId="2644" xr:uid="{00000000-0005-0000-0000-00000D0B0000}"/>
    <cellStyle name="Calculation 2 3 30 2" xfId="6039" xr:uid="{00000000-0005-0000-0000-00000E0B0000}"/>
    <cellStyle name="Calculation 2 3 31" xfId="2645" xr:uid="{00000000-0005-0000-0000-00000F0B0000}"/>
    <cellStyle name="Calculation 2 3 31 2" xfId="6038" xr:uid="{00000000-0005-0000-0000-0000100B0000}"/>
    <cellStyle name="Calculation 2 3 32" xfId="2646" xr:uid="{00000000-0005-0000-0000-0000110B0000}"/>
    <cellStyle name="Calculation 2 3 32 2" xfId="6037" xr:uid="{00000000-0005-0000-0000-0000120B0000}"/>
    <cellStyle name="Calculation 2 3 33" xfId="6062" xr:uid="{00000000-0005-0000-0000-0000130B0000}"/>
    <cellStyle name="Calculation 2 3 4" xfId="2647" xr:uid="{00000000-0005-0000-0000-0000140B0000}"/>
    <cellStyle name="Calculation 2 3 4 2" xfId="6036" xr:uid="{00000000-0005-0000-0000-0000150B0000}"/>
    <cellStyle name="Calculation 2 3 5" xfId="2648" xr:uid="{00000000-0005-0000-0000-0000160B0000}"/>
    <cellStyle name="Calculation 2 3 5 2" xfId="6035" xr:uid="{00000000-0005-0000-0000-0000170B0000}"/>
    <cellStyle name="Calculation 2 3 6" xfId="2649" xr:uid="{00000000-0005-0000-0000-0000180B0000}"/>
    <cellStyle name="Calculation 2 3 6 2" xfId="6034" xr:uid="{00000000-0005-0000-0000-0000190B0000}"/>
    <cellStyle name="Calculation 2 3 7" xfId="2650" xr:uid="{00000000-0005-0000-0000-00001A0B0000}"/>
    <cellStyle name="Calculation 2 3 7 2" xfId="6033" xr:uid="{00000000-0005-0000-0000-00001B0B0000}"/>
    <cellStyle name="Calculation 2 3 8" xfId="2651" xr:uid="{00000000-0005-0000-0000-00001C0B0000}"/>
    <cellStyle name="Calculation 2 3 8 2" xfId="6032" xr:uid="{00000000-0005-0000-0000-00001D0B0000}"/>
    <cellStyle name="Calculation 2 3 9" xfId="2652" xr:uid="{00000000-0005-0000-0000-00001E0B0000}"/>
    <cellStyle name="Calculation 2 3 9 2" xfId="6031" xr:uid="{00000000-0005-0000-0000-00001F0B0000}"/>
    <cellStyle name="Calculation 2 30" xfId="2653" xr:uid="{00000000-0005-0000-0000-0000200B0000}"/>
    <cellStyle name="Calculation 2 30 2" xfId="6030" xr:uid="{00000000-0005-0000-0000-0000210B0000}"/>
    <cellStyle name="Calculation 2 31" xfId="2654" xr:uid="{00000000-0005-0000-0000-0000220B0000}"/>
    <cellStyle name="Calculation 2 31 2" xfId="6029" xr:uid="{00000000-0005-0000-0000-0000230B0000}"/>
    <cellStyle name="Calculation 2 32" xfId="2655" xr:uid="{00000000-0005-0000-0000-0000240B0000}"/>
    <cellStyle name="Calculation 2 32 2" xfId="6028" xr:uid="{00000000-0005-0000-0000-0000250B0000}"/>
    <cellStyle name="Calculation 2 33" xfId="2656" xr:uid="{00000000-0005-0000-0000-0000260B0000}"/>
    <cellStyle name="Calculation 2 33 2" xfId="6027" xr:uid="{00000000-0005-0000-0000-0000270B0000}"/>
    <cellStyle name="Calculation 2 34" xfId="2657" xr:uid="{00000000-0005-0000-0000-0000280B0000}"/>
    <cellStyle name="Calculation 2 34 2" xfId="6026" xr:uid="{00000000-0005-0000-0000-0000290B0000}"/>
    <cellStyle name="Calculation 2 35" xfId="2658" xr:uid="{00000000-0005-0000-0000-00002A0B0000}"/>
    <cellStyle name="Calculation 2 35 2" xfId="6025" xr:uid="{00000000-0005-0000-0000-00002B0B0000}"/>
    <cellStyle name="Calculation 2 36" xfId="2659" xr:uid="{00000000-0005-0000-0000-00002C0B0000}"/>
    <cellStyle name="Calculation 2 36 2" xfId="6024" xr:uid="{00000000-0005-0000-0000-00002D0B0000}"/>
    <cellStyle name="Calculation 2 37" xfId="6115" xr:uid="{00000000-0005-0000-0000-00002E0B0000}"/>
    <cellStyle name="Calculation 2 4" xfId="2660" xr:uid="{00000000-0005-0000-0000-00002F0B0000}"/>
    <cellStyle name="Calculation 2 4 10" xfId="2661" xr:uid="{00000000-0005-0000-0000-0000300B0000}"/>
    <cellStyle name="Calculation 2 4 10 2" xfId="6022" xr:uid="{00000000-0005-0000-0000-0000310B0000}"/>
    <cellStyle name="Calculation 2 4 11" xfId="2662" xr:uid="{00000000-0005-0000-0000-0000320B0000}"/>
    <cellStyle name="Calculation 2 4 11 2" xfId="6021" xr:uid="{00000000-0005-0000-0000-0000330B0000}"/>
    <cellStyle name="Calculation 2 4 12" xfId="2663" xr:uid="{00000000-0005-0000-0000-0000340B0000}"/>
    <cellStyle name="Calculation 2 4 12 2" xfId="6020" xr:uid="{00000000-0005-0000-0000-0000350B0000}"/>
    <cellStyle name="Calculation 2 4 13" xfId="2664" xr:uid="{00000000-0005-0000-0000-0000360B0000}"/>
    <cellStyle name="Calculation 2 4 13 2" xfId="6019" xr:uid="{00000000-0005-0000-0000-0000370B0000}"/>
    <cellStyle name="Calculation 2 4 14" xfId="2665" xr:uid="{00000000-0005-0000-0000-0000380B0000}"/>
    <cellStyle name="Calculation 2 4 14 2" xfId="6018" xr:uid="{00000000-0005-0000-0000-0000390B0000}"/>
    <cellStyle name="Calculation 2 4 15" xfId="2666" xr:uid="{00000000-0005-0000-0000-00003A0B0000}"/>
    <cellStyle name="Calculation 2 4 15 2" xfId="6017" xr:uid="{00000000-0005-0000-0000-00003B0B0000}"/>
    <cellStyle name="Calculation 2 4 16" xfId="2667" xr:uid="{00000000-0005-0000-0000-00003C0B0000}"/>
    <cellStyle name="Calculation 2 4 16 2" xfId="6016" xr:uid="{00000000-0005-0000-0000-00003D0B0000}"/>
    <cellStyle name="Calculation 2 4 17" xfId="2668" xr:uid="{00000000-0005-0000-0000-00003E0B0000}"/>
    <cellStyle name="Calculation 2 4 17 2" xfId="6015" xr:uid="{00000000-0005-0000-0000-00003F0B0000}"/>
    <cellStyle name="Calculation 2 4 18" xfId="2669" xr:uid="{00000000-0005-0000-0000-0000400B0000}"/>
    <cellStyle name="Calculation 2 4 18 2" xfId="6014" xr:uid="{00000000-0005-0000-0000-0000410B0000}"/>
    <cellStyle name="Calculation 2 4 19" xfId="2670" xr:uid="{00000000-0005-0000-0000-0000420B0000}"/>
    <cellStyle name="Calculation 2 4 19 2" xfId="6013" xr:uid="{00000000-0005-0000-0000-0000430B0000}"/>
    <cellStyle name="Calculation 2 4 2" xfId="2671" xr:uid="{00000000-0005-0000-0000-0000440B0000}"/>
    <cellStyle name="Calculation 2 4 2 2" xfId="6012" xr:uid="{00000000-0005-0000-0000-0000450B0000}"/>
    <cellStyle name="Calculation 2 4 20" xfId="2672" xr:uid="{00000000-0005-0000-0000-0000460B0000}"/>
    <cellStyle name="Calculation 2 4 20 2" xfId="6011" xr:uid="{00000000-0005-0000-0000-0000470B0000}"/>
    <cellStyle name="Calculation 2 4 21" xfId="2673" xr:uid="{00000000-0005-0000-0000-0000480B0000}"/>
    <cellStyle name="Calculation 2 4 21 2" xfId="6010" xr:uid="{00000000-0005-0000-0000-0000490B0000}"/>
    <cellStyle name="Calculation 2 4 22" xfId="2674" xr:uid="{00000000-0005-0000-0000-00004A0B0000}"/>
    <cellStyle name="Calculation 2 4 22 2" xfId="6009" xr:uid="{00000000-0005-0000-0000-00004B0B0000}"/>
    <cellStyle name="Calculation 2 4 23" xfId="2675" xr:uid="{00000000-0005-0000-0000-00004C0B0000}"/>
    <cellStyle name="Calculation 2 4 23 2" xfId="6008" xr:uid="{00000000-0005-0000-0000-00004D0B0000}"/>
    <cellStyle name="Calculation 2 4 24" xfId="2676" xr:uid="{00000000-0005-0000-0000-00004E0B0000}"/>
    <cellStyle name="Calculation 2 4 24 2" xfId="6007" xr:uid="{00000000-0005-0000-0000-00004F0B0000}"/>
    <cellStyle name="Calculation 2 4 25" xfId="2677" xr:uid="{00000000-0005-0000-0000-0000500B0000}"/>
    <cellStyle name="Calculation 2 4 25 2" xfId="6006" xr:uid="{00000000-0005-0000-0000-0000510B0000}"/>
    <cellStyle name="Calculation 2 4 26" xfId="2678" xr:uid="{00000000-0005-0000-0000-0000520B0000}"/>
    <cellStyle name="Calculation 2 4 26 2" xfId="6005" xr:uid="{00000000-0005-0000-0000-0000530B0000}"/>
    <cellStyle name="Calculation 2 4 27" xfId="2679" xr:uid="{00000000-0005-0000-0000-0000540B0000}"/>
    <cellStyle name="Calculation 2 4 27 2" xfId="6004" xr:uid="{00000000-0005-0000-0000-0000550B0000}"/>
    <cellStyle name="Calculation 2 4 28" xfId="2680" xr:uid="{00000000-0005-0000-0000-0000560B0000}"/>
    <cellStyle name="Calculation 2 4 28 2" xfId="6003" xr:uid="{00000000-0005-0000-0000-0000570B0000}"/>
    <cellStyle name="Calculation 2 4 29" xfId="2681" xr:uid="{00000000-0005-0000-0000-0000580B0000}"/>
    <cellStyle name="Calculation 2 4 29 2" xfId="6002" xr:uid="{00000000-0005-0000-0000-0000590B0000}"/>
    <cellStyle name="Calculation 2 4 3" xfId="2682" xr:uid="{00000000-0005-0000-0000-00005A0B0000}"/>
    <cellStyle name="Calculation 2 4 3 2" xfId="6001" xr:uid="{00000000-0005-0000-0000-00005B0B0000}"/>
    <cellStyle name="Calculation 2 4 30" xfId="2683" xr:uid="{00000000-0005-0000-0000-00005C0B0000}"/>
    <cellStyle name="Calculation 2 4 30 2" xfId="6000" xr:uid="{00000000-0005-0000-0000-00005D0B0000}"/>
    <cellStyle name="Calculation 2 4 31" xfId="2684" xr:uid="{00000000-0005-0000-0000-00005E0B0000}"/>
    <cellStyle name="Calculation 2 4 31 2" xfId="5999" xr:uid="{00000000-0005-0000-0000-00005F0B0000}"/>
    <cellStyle name="Calculation 2 4 32" xfId="2685" xr:uid="{00000000-0005-0000-0000-0000600B0000}"/>
    <cellStyle name="Calculation 2 4 32 2" xfId="5998" xr:uid="{00000000-0005-0000-0000-0000610B0000}"/>
    <cellStyle name="Calculation 2 4 33" xfId="6023" xr:uid="{00000000-0005-0000-0000-0000620B0000}"/>
    <cellStyle name="Calculation 2 4 4" xfId="2686" xr:uid="{00000000-0005-0000-0000-0000630B0000}"/>
    <cellStyle name="Calculation 2 4 4 2" xfId="5997" xr:uid="{00000000-0005-0000-0000-0000640B0000}"/>
    <cellStyle name="Calculation 2 4 5" xfId="2687" xr:uid="{00000000-0005-0000-0000-0000650B0000}"/>
    <cellStyle name="Calculation 2 4 5 2" xfId="5996" xr:uid="{00000000-0005-0000-0000-0000660B0000}"/>
    <cellStyle name="Calculation 2 4 6" xfId="2688" xr:uid="{00000000-0005-0000-0000-0000670B0000}"/>
    <cellStyle name="Calculation 2 4 6 2" xfId="5995" xr:uid="{00000000-0005-0000-0000-0000680B0000}"/>
    <cellStyle name="Calculation 2 4 7" xfId="2689" xr:uid="{00000000-0005-0000-0000-0000690B0000}"/>
    <cellStyle name="Calculation 2 4 7 2" xfId="5994" xr:uid="{00000000-0005-0000-0000-00006A0B0000}"/>
    <cellStyle name="Calculation 2 4 8" xfId="2690" xr:uid="{00000000-0005-0000-0000-00006B0B0000}"/>
    <cellStyle name="Calculation 2 4 8 2" xfId="5993" xr:uid="{00000000-0005-0000-0000-00006C0B0000}"/>
    <cellStyle name="Calculation 2 4 9" xfId="2691" xr:uid="{00000000-0005-0000-0000-00006D0B0000}"/>
    <cellStyle name="Calculation 2 4 9 2" xfId="5992" xr:uid="{00000000-0005-0000-0000-00006E0B0000}"/>
    <cellStyle name="Calculation 2 5" xfId="2692" xr:uid="{00000000-0005-0000-0000-00006F0B0000}"/>
    <cellStyle name="Calculation 2 5 10" xfId="2693" xr:uid="{00000000-0005-0000-0000-0000700B0000}"/>
    <cellStyle name="Calculation 2 5 10 2" xfId="5990" xr:uid="{00000000-0005-0000-0000-0000710B0000}"/>
    <cellStyle name="Calculation 2 5 11" xfId="2694" xr:uid="{00000000-0005-0000-0000-0000720B0000}"/>
    <cellStyle name="Calculation 2 5 11 2" xfId="5989" xr:uid="{00000000-0005-0000-0000-0000730B0000}"/>
    <cellStyle name="Calculation 2 5 12" xfId="2695" xr:uid="{00000000-0005-0000-0000-0000740B0000}"/>
    <cellStyle name="Calculation 2 5 12 2" xfId="5988" xr:uid="{00000000-0005-0000-0000-0000750B0000}"/>
    <cellStyle name="Calculation 2 5 13" xfId="2696" xr:uid="{00000000-0005-0000-0000-0000760B0000}"/>
    <cellStyle name="Calculation 2 5 13 2" xfId="5987" xr:uid="{00000000-0005-0000-0000-0000770B0000}"/>
    <cellStyle name="Calculation 2 5 14" xfId="2697" xr:uid="{00000000-0005-0000-0000-0000780B0000}"/>
    <cellStyle name="Calculation 2 5 14 2" xfId="5986" xr:uid="{00000000-0005-0000-0000-0000790B0000}"/>
    <cellStyle name="Calculation 2 5 15" xfId="2698" xr:uid="{00000000-0005-0000-0000-00007A0B0000}"/>
    <cellStyle name="Calculation 2 5 15 2" xfId="5985" xr:uid="{00000000-0005-0000-0000-00007B0B0000}"/>
    <cellStyle name="Calculation 2 5 16" xfId="2699" xr:uid="{00000000-0005-0000-0000-00007C0B0000}"/>
    <cellStyle name="Calculation 2 5 16 2" xfId="5984" xr:uid="{00000000-0005-0000-0000-00007D0B0000}"/>
    <cellStyle name="Calculation 2 5 17" xfId="2700" xr:uid="{00000000-0005-0000-0000-00007E0B0000}"/>
    <cellStyle name="Calculation 2 5 17 2" xfId="5983" xr:uid="{00000000-0005-0000-0000-00007F0B0000}"/>
    <cellStyle name="Calculation 2 5 18" xfId="2701" xr:uid="{00000000-0005-0000-0000-0000800B0000}"/>
    <cellStyle name="Calculation 2 5 18 2" xfId="5982" xr:uid="{00000000-0005-0000-0000-0000810B0000}"/>
    <cellStyle name="Calculation 2 5 19" xfId="2702" xr:uid="{00000000-0005-0000-0000-0000820B0000}"/>
    <cellStyle name="Calculation 2 5 19 2" xfId="5981" xr:uid="{00000000-0005-0000-0000-0000830B0000}"/>
    <cellStyle name="Calculation 2 5 2" xfId="2703" xr:uid="{00000000-0005-0000-0000-0000840B0000}"/>
    <cellStyle name="Calculation 2 5 2 2" xfId="5980" xr:uid="{00000000-0005-0000-0000-0000850B0000}"/>
    <cellStyle name="Calculation 2 5 20" xfId="2704" xr:uid="{00000000-0005-0000-0000-0000860B0000}"/>
    <cellStyle name="Calculation 2 5 20 2" xfId="5979" xr:uid="{00000000-0005-0000-0000-0000870B0000}"/>
    <cellStyle name="Calculation 2 5 21" xfId="2705" xr:uid="{00000000-0005-0000-0000-0000880B0000}"/>
    <cellStyle name="Calculation 2 5 21 2" xfId="5978" xr:uid="{00000000-0005-0000-0000-0000890B0000}"/>
    <cellStyle name="Calculation 2 5 22" xfId="2706" xr:uid="{00000000-0005-0000-0000-00008A0B0000}"/>
    <cellStyle name="Calculation 2 5 22 2" xfId="5977" xr:uid="{00000000-0005-0000-0000-00008B0B0000}"/>
    <cellStyle name="Calculation 2 5 23" xfId="2707" xr:uid="{00000000-0005-0000-0000-00008C0B0000}"/>
    <cellStyle name="Calculation 2 5 23 2" xfId="5976" xr:uid="{00000000-0005-0000-0000-00008D0B0000}"/>
    <cellStyle name="Calculation 2 5 24" xfId="2708" xr:uid="{00000000-0005-0000-0000-00008E0B0000}"/>
    <cellStyle name="Calculation 2 5 24 2" xfId="5975" xr:uid="{00000000-0005-0000-0000-00008F0B0000}"/>
    <cellStyle name="Calculation 2 5 25" xfId="2709" xr:uid="{00000000-0005-0000-0000-0000900B0000}"/>
    <cellStyle name="Calculation 2 5 25 2" xfId="5974" xr:uid="{00000000-0005-0000-0000-0000910B0000}"/>
    <cellStyle name="Calculation 2 5 26" xfId="2710" xr:uid="{00000000-0005-0000-0000-0000920B0000}"/>
    <cellStyle name="Calculation 2 5 26 2" xfId="5973" xr:uid="{00000000-0005-0000-0000-0000930B0000}"/>
    <cellStyle name="Calculation 2 5 27" xfId="2711" xr:uid="{00000000-0005-0000-0000-0000940B0000}"/>
    <cellStyle name="Calculation 2 5 27 2" xfId="5972" xr:uid="{00000000-0005-0000-0000-0000950B0000}"/>
    <cellStyle name="Calculation 2 5 28" xfId="2712" xr:uid="{00000000-0005-0000-0000-0000960B0000}"/>
    <cellStyle name="Calculation 2 5 28 2" xfId="5971" xr:uid="{00000000-0005-0000-0000-0000970B0000}"/>
    <cellStyle name="Calculation 2 5 29" xfId="2713" xr:uid="{00000000-0005-0000-0000-0000980B0000}"/>
    <cellStyle name="Calculation 2 5 29 2" xfId="5970" xr:uid="{00000000-0005-0000-0000-0000990B0000}"/>
    <cellStyle name="Calculation 2 5 3" xfId="2714" xr:uid="{00000000-0005-0000-0000-00009A0B0000}"/>
    <cellStyle name="Calculation 2 5 3 2" xfId="5969" xr:uid="{00000000-0005-0000-0000-00009B0B0000}"/>
    <cellStyle name="Calculation 2 5 30" xfId="2715" xr:uid="{00000000-0005-0000-0000-00009C0B0000}"/>
    <cellStyle name="Calculation 2 5 30 2" xfId="5968" xr:uid="{00000000-0005-0000-0000-00009D0B0000}"/>
    <cellStyle name="Calculation 2 5 31" xfId="2716" xr:uid="{00000000-0005-0000-0000-00009E0B0000}"/>
    <cellStyle name="Calculation 2 5 31 2" xfId="5967" xr:uid="{00000000-0005-0000-0000-00009F0B0000}"/>
    <cellStyle name="Calculation 2 5 32" xfId="2717" xr:uid="{00000000-0005-0000-0000-0000A00B0000}"/>
    <cellStyle name="Calculation 2 5 32 2" xfId="5966" xr:uid="{00000000-0005-0000-0000-0000A10B0000}"/>
    <cellStyle name="Calculation 2 5 33" xfId="5991" xr:uid="{00000000-0005-0000-0000-0000A20B0000}"/>
    <cellStyle name="Calculation 2 5 4" xfId="2718" xr:uid="{00000000-0005-0000-0000-0000A30B0000}"/>
    <cellStyle name="Calculation 2 5 4 2" xfId="5965" xr:uid="{00000000-0005-0000-0000-0000A40B0000}"/>
    <cellStyle name="Calculation 2 5 5" xfId="2719" xr:uid="{00000000-0005-0000-0000-0000A50B0000}"/>
    <cellStyle name="Calculation 2 5 5 2" xfId="5964" xr:uid="{00000000-0005-0000-0000-0000A60B0000}"/>
    <cellStyle name="Calculation 2 5 6" xfId="2720" xr:uid="{00000000-0005-0000-0000-0000A70B0000}"/>
    <cellStyle name="Calculation 2 5 6 2" xfId="5963" xr:uid="{00000000-0005-0000-0000-0000A80B0000}"/>
    <cellStyle name="Calculation 2 5 7" xfId="2721" xr:uid="{00000000-0005-0000-0000-0000A90B0000}"/>
    <cellStyle name="Calculation 2 5 7 2" xfId="5962" xr:uid="{00000000-0005-0000-0000-0000AA0B0000}"/>
    <cellStyle name="Calculation 2 5 8" xfId="2722" xr:uid="{00000000-0005-0000-0000-0000AB0B0000}"/>
    <cellStyle name="Calculation 2 5 8 2" xfId="5961" xr:uid="{00000000-0005-0000-0000-0000AC0B0000}"/>
    <cellStyle name="Calculation 2 5 9" xfId="2723" xr:uid="{00000000-0005-0000-0000-0000AD0B0000}"/>
    <cellStyle name="Calculation 2 5 9 2" xfId="5960" xr:uid="{00000000-0005-0000-0000-0000AE0B0000}"/>
    <cellStyle name="Calculation 2 6" xfId="2724" xr:uid="{00000000-0005-0000-0000-0000AF0B0000}"/>
    <cellStyle name="Calculation 2 6 2" xfId="5959" xr:uid="{00000000-0005-0000-0000-0000B00B0000}"/>
    <cellStyle name="Calculation 2 7" xfId="2725" xr:uid="{00000000-0005-0000-0000-0000B10B0000}"/>
    <cellStyle name="Calculation 2 7 2" xfId="5958" xr:uid="{00000000-0005-0000-0000-0000B20B0000}"/>
    <cellStyle name="Calculation 2 8" xfId="2726" xr:uid="{00000000-0005-0000-0000-0000B30B0000}"/>
    <cellStyle name="Calculation 2 8 2" xfId="5957" xr:uid="{00000000-0005-0000-0000-0000B40B0000}"/>
    <cellStyle name="Calculation 2 9" xfId="2727" xr:uid="{00000000-0005-0000-0000-0000B50B0000}"/>
    <cellStyle name="Calculation 2 9 2" xfId="5956" xr:uid="{00000000-0005-0000-0000-0000B60B0000}"/>
    <cellStyle name="Calculation 3" xfId="2728" xr:uid="{00000000-0005-0000-0000-0000B70B0000}"/>
    <cellStyle name="Calculation 3 2" xfId="5955" xr:uid="{00000000-0005-0000-0000-0000B80B0000}"/>
    <cellStyle name="CalculationDate" xfId="2729" xr:uid="{00000000-0005-0000-0000-0000B90B0000}"/>
    <cellStyle name="CalculationDate 2" xfId="5954" xr:uid="{00000000-0005-0000-0000-0000BA0B0000}"/>
    <cellStyle name="Cash (0dp)" xfId="2730" xr:uid="{00000000-0005-0000-0000-0000BB0B0000}"/>
    <cellStyle name="Cash (0dp+NZ)" xfId="2731" xr:uid="{00000000-0005-0000-0000-0000BC0B0000}"/>
    <cellStyle name="Cash (2dp)" xfId="2732" xr:uid="{00000000-0005-0000-0000-0000BD0B0000}"/>
    <cellStyle name="Cash (2dp+NZ)" xfId="2733" xr:uid="{00000000-0005-0000-0000-0000BE0B0000}"/>
    <cellStyle name="Check" xfId="2734" xr:uid="{00000000-0005-0000-0000-0000BF0B0000}"/>
    <cellStyle name="Check Cell 2" xfId="2735" xr:uid="{00000000-0005-0000-0000-0000C00B0000}"/>
    <cellStyle name="Check Cell 3" xfId="2736" xr:uid="{00000000-0005-0000-0000-0000C10B0000}"/>
    <cellStyle name="ColBlue" xfId="2737" xr:uid="{00000000-0005-0000-0000-0000C20B0000}"/>
    <cellStyle name="ColGreen" xfId="2738" xr:uid="{00000000-0005-0000-0000-0000C30B0000}"/>
    <cellStyle name="ColRed" xfId="2739" xr:uid="{00000000-0005-0000-0000-0000C40B0000}"/>
    <cellStyle name="column Head Underlined" xfId="2740" xr:uid="{00000000-0005-0000-0000-0000C50B0000}"/>
    <cellStyle name="Column Heading" xfId="2741" xr:uid="{00000000-0005-0000-0000-0000C60B0000}"/>
    <cellStyle name="ColumnHeading" xfId="2742" xr:uid="{00000000-0005-0000-0000-0000C70B0000}"/>
    <cellStyle name="ColumnHeadings" xfId="2743" xr:uid="{00000000-0005-0000-0000-0000C80B0000}"/>
    <cellStyle name="ColumnHeadings2" xfId="2744" xr:uid="{00000000-0005-0000-0000-0000C90B0000}"/>
    <cellStyle name="Comma" xfId="1" builtinId="3"/>
    <cellStyle name="Comma  - Style1" xfId="2745" xr:uid="{00000000-0005-0000-0000-0000CB0B0000}"/>
    <cellStyle name="Comma  - Style2" xfId="2746" xr:uid="{00000000-0005-0000-0000-0000CC0B0000}"/>
    <cellStyle name="Comma  - Style3" xfId="2747" xr:uid="{00000000-0005-0000-0000-0000CD0B0000}"/>
    <cellStyle name="Comma  - Style4" xfId="2748" xr:uid="{00000000-0005-0000-0000-0000CE0B0000}"/>
    <cellStyle name="Comma  - Style5" xfId="2749" xr:uid="{00000000-0005-0000-0000-0000CF0B0000}"/>
    <cellStyle name="Comma  - Style6" xfId="2750" xr:uid="{00000000-0005-0000-0000-0000D00B0000}"/>
    <cellStyle name="Comma  - Style7" xfId="2751" xr:uid="{00000000-0005-0000-0000-0000D10B0000}"/>
    <cellStyle name="Comma  - Style8" xfId="2752" xr:uid="{00000000-0005-0000-0000-0000D20B0000}"/>
    <cellStyle name="Comma (0)" xfId="2753" xr:uid="{00000000-0005-0000-0000-0000D30B0000}"/>
    <cellStyle name="Comma (0dp)" xfId="2754" xr:uid="{00000000-0005-0000-0000-0000D40B0000}"/>
    <cellStyle name="Comma (0dp+NZ)" xfId="2755" xr:uid="{00000000-0005-0000-0000-0000D50B0000}"/>
    <cellStyle name="Comma (1)" xfId="2756" xr:uid="{00000000-0005-0000-0000-0000D60B0000}"/>
    <cellStyle name="Comma (2)" xfId="2757" xr:uid="{00000000-0005-0000-0000-0000D70B0000}"/>
    <cellStyle name="Comma (2dp)" xfId="2758" xr:uid="{00000000-0005-0000-0000-0000D80B0000}"/>
    <cellStyle name="Comma (2dp) Dashed" xfId="2759" xr:uid="{00000000-0005-0000-0000-0000D90B0000}"/>
    <cellStyle name="Comma (2dp) Nil" xfId="2760" xr:uid="{00000000-0005-0000-0000-0000DA0B0000}"/>
    <cellStyle name="Comma (2dp)_Budget Est Oct 03" xfId="2761" xr:uid="{00000000-0005-0000-0000-0000DB0B0000}"/>
    <cellStyle name="Comma (2dp+NZ)" xfId="2762" xr:uid="{00000000-0005-0000-0000-0000DC0B0000}"/>
    <cellStyle name="Comma (nz)" xfId="2763" xr:uid="{00000000-0005-0000-0000-0000DD0B0000}"/>
    <cellStyle name="Comma [1]" xfId="2764" xr:uid="{00000000-0005-0000-0000-0000DE0B0000}"/>
    <cellStyle name="Comma [2]" xfId="2765" xr:uid="{00000000-0005-0000-0000-0000DF0B0000}"/>
    <cellStyle name="Comma [3]" xfId="2766" xr:uid="{00000000-0005-0000-0000-0000E00B0000}"/>
    <cellStyle name="Comma 0" xfId="2767" xr:uid="{00000000-0005-0000-0000-0000E10B0000}"/>
    <cellStyle name="Comma 0*" xfId="2768" xr:uid="{00000000-0005-0000-0000-0000E20B0000}"/>
    <cellStyle name="Comma 0_Model_Sep_2_02" xfId="2769" xr:uid="{00000000-0005-0000-0000-0000E30B0000}"/>
    <cellStyle name="Comma 10" xfId="2770" xr:uid="{00000000-0005-0000-0000-0000E40B0000}"/>
    <cellStyle name="Comma 10 2" xfId="10278" xr:uid="{00000000-0005-0000-0000-0000E50B0000}"/>
    <cellStyle name="Comma 11" xfId="2771" xr:uid="{00000000-0005-0000-0000-0000E60B0000}"/>
    <cellStyle name="Comma 11 2" xfId="10279" xr:uid="{00000000-0005-0000-0000-0000E70B0000}"/>
    <cellStyle name="Comma 12" xfId="2772" xr:uid="{00000000-0005-0000-0000-0000E80B0000}"/>
    <cellStyle name="Comma 12 2" xfId="10280" xr:uid="{00000000-0005-0000-0000-0000E90B0000}"/>
    <cellStyle name="Comma 13" xfId="2773" xr:uid="{00000000-0005-0000-0000-0000EA0B0000}"/>
    <cellStyle name="Comma 13 2" xfId="10281" xr:uid="{00000000-0005-0000-0000-0000EB0B0000}"/>
    <cellStyle name="Comma 14" xfId="2774" xr:uid="{00000000-0005-0000-0000-0000EC0B0000}"/>
    <cellStyle name="Comma 14 2" xfId="10282" xr:uid="{00000000-0005-0000-0000-0000ED0B0000}"/>
    <cellStyle name="Comma 15" xfId="2775" xr:uid="{00000000-0005-0000-0000-0000EE0B0000}"/>
    <cellStyle name="Comma 15 2" xfId="10283" xr:uid="{00000000-0005-0000-0000-0000EF0B0000}"/>
    <cellStyle name="Comma 16" xfId="2776" xr:uid="{00000000-0005-0000-0000-0000F00B0000}"/>
    <cellStyle name="Comma 16 2" xfId="10284" xr:uid="{00000000-0005-0000-0000-0000F10B0000}"/>
    <cellStyle name="Comma 17" xfId="2777" xr:uid="{00000000-0005-0000-0000-0000F20B0000}"/>
    <cellStyle name="Comma 17 2" xfId="10285" xr:uid="{00000000-0005-0000-0000-0000F30B0000}"/>
    <cellStyle name="Comma 18" xfId="2778" xr:uid="{00000000-0005-0000-0000-0000F40B0000}"/>
    <cellStyle name="Comma 18 2" xfId="10286" xr:uid="{00000000-0005-0000-0000-0000F50B0000}"/>
    <cellStyle name="Comma 19" xfId="2779" xr:uid="{00000000-0005-0000-0000-0000F60B0000}"/>
    <cellStyle name="Comma 19 10" xfId="6213" xr:uid="{00000000-0005-0000-0000-0000F70B0000}"/>
    <cellStyle name="Comma 19 10 2" xfId="12938" xr:uid="{00000000-0005-0000-0000-0000F80B0000}"/>
    <cellStyle name="Comma 19 11" xfId="10287" xr:uid="{00000000-0005-0000-0000-0000F90B0000}"/>
    <cellStyle name="Comma 19 2" xfId="2780" xr:uid="{00000000-0005-0000-0000-0000FA0B0000}"/>
    <cellStyle name="Comma 19 2 10" xfId="10288" xr:uid="{00000000-0005-0000-0000-0000FB0B0000}"/>
    <cellStyle name="Comma 19 2 2" xfId="2781" xr:uid="{00000000-0005-0000-0000-0000FC0B0000}"/>
    <cellStyle name="Comma 19 2 2 2" xfId="4481" xr:uid="{00000000-0005-0000-0000-0000FD0B0000}"/>
    <cellStyle name="Comma 19 2 2 2 2" xfId="4852" xr:uid="{00000000-0005-0000-0000-0000FE0B0000}"/>
    <cellStyle name="Comma 19 2 2 2 2 2" xfId="8595" xr:uid="{00000000-0005-0000-0000-0000FF0B0000}"/>
    <cellStyle name="Comma 19 2 2 2 2 2 2" xfId="15143" xr:uid="{00000000-0005-0000-0000-0000000C0000}"/>
    <cellStyle name="Comma 19 2 2 2 2 3" xfId="6876" xr:uid="{00000000-0005-0000-0000-0000010C0000}"/>
    <cellStyle name="Comma 19 2 2 2 2 3 2" xfId="13562" xr:uid="{00000000-0005-0000-0000-0000020C0000}"/>
    <cellStyle name="Comma 19 2 2 2 2 4" xfId="11777" xr:uid="{00000000-0005-0000-0000-0000030C0000}"/>
    <cellStyle name="Comma 19 2 2 2 3" xfId="5308" xr:uid="{00000000-0005-0000-0000-0000040C0000}"/>
    <cellStyle name="Comma 19 2 2 2 3 2" xfId="9051" xr:uid="{00000000-0005-0000-0000-0000050C0000}"/>
    <cellStyle name="Comma 19 2 2 2 3 2 2" xfId="15595" xr:uid="{00000000-0005-0000-0000-0000060C0000}"/>
    <cellStyle name="Comma 19 2 2 2 3 3" xfId="7332" xr:uid="{00000000-0005-0000-0000-0000070C0000}"/>
    <cellStyle name="Comma 19 2 2 2 3 3 2" xfId="14014" xr:uid="{00000000-0005-0000-0000-0000080C0000}"/>
    <cellStyle name="Comma 19 2 2 2 3 4" xfId="12229" xr:uid="{00000000-0005-0000-0000-0000090C0000}"/>
    <cellStyle name="Comma 19 2 2 2 4" xfId="5746" xr:uid="{00000000-0005-0000-0000-00000A0C0000}"/>
    <cellStyle name="Comma 19 2 2 2 4 2" xfId="9487" xr:uid="{00000000-0005-0000-0000-00000B0C0000}"/>
    <cellStyle name="Comma 19 2 2 2 4 2 2" xfId="15989" xr:uid="{00000000-0005-0000-0000-00000C0C0000}"/>
    <cellStyle name="Comma 19 2 2 2 4 3" xfId="7768" xr:uid="{00000000-0005-0000-0000-00000D0C0000}"/>
    <cellStyle name="Comma 19 2 2 2 4 3 2" xfId="14408" xr:uid="{00000000-0005-0000-0000-00000E0C0000}"/>
    <cellStyle name="Comma 19 2 2 2 4 4" xfId="12639" xr:uid="{00000000-0005-0000-0000-00000F0C0000}"/>
    <cellStyle name="Comma 19 2 2 2 5" xfId="9848" xr:uid="{00000000-0005-0000-0000-0000100C0000}"/>
    <cellStyle name="Comma 19 2 2 2 5 2" xfId="16329" xr:uid="{00000000-0005-0000-0000-0000110C0000}"/>
    <cellStyle name="Comma 19 2 2 2 6" xfId="8245" xr:uid="{00000000-0005-0000-0000-0000120C0000}"/>
    <cellStyle name="Comma 19 2 2 2 6 2" xfId="14802" xr:uid="{00000000-0005-0000-0000-0000130C0000}"/>
    <cellStyle name="Comma 19 2 2 2 7" xfId="6526" xr:uid="{00000000-0005-0000-0000-0000140C0000}"/>
    <cellStyle name="Comma 19 2 2 2 7 2" xfId="13216" xr:uid="{00000000-0005-0000-0000-0000150C0000}"/>
    <cellStyle name="Comma 19 2 2 2 8" xfId="11426" xr:uid="{00000000-0005-0000-0000-0000160C0000}"/>
    <cellStyle name="Comma 19 2 2 3" xfId="4756" xr:uid="{00000000-0005-0000-0000-0000170C0000}"/>
    <cellStyle name="Comma 19 2 2 3 2" xfId="8499" xr:uid="{00000000-0005-0000-0000-0000180C0000}"/>
    <cellStyle name="Comma 19 2 2 3 2 2" xfId="15051" xr:uid="{00000000-0005-0000-0000-0000190C0000}"/>
    <cellStyle name="Comma 19 2 2 3 3" xfId="6780" xr:uid="{00000000-0005-0000-0000-00001A0C0000}"/>
    <cellStyle name="Comma 19 2 2 3 3 2" xfId="13470" xr:uid="{00000000-0005-0000-0000-00001B0C0000}"/>
    <cellStyle name="Comma 19 2 2 3 4" xfId="11685" xr:uid="{00000000-0005-0000-0000-00001C0C0000}"/>
    <cellStyle name="Comma 19 2 2 4" xfId="5111" xr:uid="{00000000-0005-0000-0000-00001D0C0000}"/>
    <cellStyle name="Comma 19 2 2 4 2" xfId="8854" xr:uid="{00000000-0005-0000-0000-00001E0C0000}"/>
    <cellStyle name="Comma 19 2 2 4 2 2" xfId="15398" xr:uid="{00000000-0005-0000-0000-00001F0C0000}"/>
    <cellStyle name="Comma 19 2 2 4 3" xfId="7135" xr:uid="{00000000-0005-0000-0000-0000200C0000}"/>
    <cellStyle name="Comma 19 2 2 4 3 2" xfId="13817" xr:uid="{00000000-0005-0000-0000-0000210C0000}"/>
    <cellStyle name="Comma 19 2 2 4 4" xfId="12032" xr:uid="{00000000-0005-0000-0000-0000220C0000}"/>
    <cellStyle name="Comma 19 2 2 5" xfId="5544" xr:uid="{00000000-0005-0000-0000-0000230C0000}"/>
    <cellStyle name="Comma 19 2 2 5 2" xfId="9285" xr:uid="{00000000-0005-0000-0000-0000240C0000}"/>
    <cellStyle name="Comma 19 2 2 5 2 2" xfId="15792" xr:uid="{00000000-0005-0000-0000-0000250C0000}"/>
    <cellStyle name="Comma 19 2 2 5 3" xfId="7566" xr:uid="{00000000-0005-0000-0000-0000260C0000}"/>
    <cellStyle name="Comma 19 2 2 5 3 2" xfId="14211" xr:uid="{00000000-0005-0000-0000-0000270C0000}"/>
    <cellStyle name="Comma 19 2 2 5 4" xfId="12437" xr:uid="{00000000-0005-0000-0000-0000280C0000}"/>
    <cellStyle name="Comma 19 2 2 6" xfId="9746" xr:uid="{00000000-0005-0000-0000-0000290C0000}"/>
    <cellStyle name="Comma 19 2 2 6 2" xfId="16237" xr:uid="{00000000-0005-0000-0000-00002A0C0000}"/>
    <cellStyle name="Comma 19 2 2 7" xfId="7988" xr:uid="{00000000-0005-0000-0000-00002B0C0000}"/>
    <cellStyle name="Comma 19 2 2 7 2" xfId="14605" xr:uid="{00000000-0005-0000-0000-00002C0C0000}"/>
    <cellStyle name="Comma 19 2 2 8" xfId="6215" xr:uid="{00000000-0005-0000-0000-00002D0C0000}"/>
    <cellStyle name="Comma 19 2 2 8 2" xfId="12940" xr:uid="{00000000-0005-0000-0000-00002E0C0000}"/>
    <cellStyle name="Comma 19 2 2 9" xfId="10289" xr:uid="{00000000-0005-0000-0000-00002F0C0000}"/>
    <cellStyle name="Comma 19 2 3" xfId="4480" xr:uid="{00000000-0005-0000-0000-0000300C0000}"/>
    <cellStyle name="Comma 19 2 3 2" xfId="4853" xr:uid="{00000000-0005-0000-0000-0000310C0000}"/>
    <cellStyle name="Comma 19 2 3 2 2" xfId="8596" xr:uid="{00000000-0005-0000-0000-0000320C0000}"/>
    <cellStyle name="Comma 19 2 3 2 2 2" xfId="15144" xr:uid="{00000000-0005-0000-0000-0000330C0000}"/>
    <cellStyle name="Comma 19 2 3 2 3" xfId="6877" xr:uid="{00000000-0005-0000-0000-0000340C0000}"/>
    <cellStyle name="Comma 19 2 3 2 3 2" xfId="13563" xr:uid="{00000000-0005-0000-0000-0000350C0000}"/>
    <cellStyle name="Comma 19 2 3 2 4" xfId="11778" xr:uid="{00000000-0005-0000-0000-0000360C0000}"/>
    <cellStyle name="Comma 19 2 3 3" xfId="5307" xr:uid="{00000000-0005-0000-0000-0000370C0000}"/>
    <cellStyle name="Comma 19 2 3 3 2" xfId="9050" xr:uid="{00000000-0005-0000-0000-0000380C0000}"/>
    <cellStyle name="Comma 19 2 3 3 2 2" xfId="15594" xr:uid="{00000000-0005-0000-0000-0000390C0000}"/>
    <cellStyle name="Comma 19 2 3 3 3" xfId="7331" xr:uid="{00000000-0005-0000-0000-00003A0C0000}"/>
    <cellStyle name="Comma 19 2 3 3 3 2" xfId="14013" xr:uid="{00000000-0005-0000-0000-00003B0C0000}"/>
    <cellStyle name="Comma 19 2 3 3 4" xfId="12228" xr:uid="{00000000-0005-0000-0000-00003C0C0000}"/>
    <cellStyle name="Comma 19 2 3 4" xfId="5745" xr:uid="{00000000-0005-0000-0000-00003D0C0000}"/>
    <cellStyle name="Comma 19 2 3 4 2" xfId="9486" xr:uid="{00000000-0005-0000-0000-00003E0C0000}"/>
    <cellStyle name="Comma 19 2 3 4 2 2" xfId="15988" xr:uid="{00000000-0005-0000-0000-00003F0C0000}"/>
    <cellStyle name="Comma 19 2 3 4 3" xfId="7767" xr:uid="{00000000-0005-0000-0000-0000400C0000}"/>
    <cellStyle name="Comma 19 2 3 4 3 2" xfId="14407" xr:uid="{00000000-0005-0000-0000-0000410C0000}"/>
    <cellStyle name="Comma 19 2 3 4 4" xfId="12638" xr:uid="{00000000-0005-0000-0000-0000420C0000}"/>
    <cellStyle name="Comma 19 2 3 5" xfId="9849" xr:uid="{00000000-0005-0000-0000-0000430C0000}"/>
    <cellStyle name="Comma 19 2 3 5 2" xfId="16330" xr:uid="{00000000-0005-0000-0000-0000440C0000}"/>
    <cellStyle name="Comma 19 2 3 6" xfId="8244" xr:uid="{00000000-0005-0000-0000-0000450C0000}"/>
    <cellStyle name="Comma 19 2 3 6 2" xfId="14801" xr:uid="{00000000-0005-0000-0000-0000460C0000}"/>
    <cellStyle name="Comma 19 2 3 7" xfId="6525" xr:uid="{00000000-0005-0000-0000-0000470C0000}"/>
    <cellStyle name="Comma 19 2 3 7 2" xfId="13215" xr:uid="{00000000-0005-0000-0000-0000480C0000}"/>
    <cellStyle name="Comma 19 2 3 8" xfId="11425" xr:uid="{00000000-0005-0000-0000-0000490C0000}"/>
    <cellStyle name="Comma 19 2 4" xfId="4692" xr:uid="{00000000-0005-0000-0000-00004A0C0000}"/>
    <cellStyle name="Comma 19 2 4 2" xfId="8438" xr:uid="{00000000-0005-0000-0000-00004B0C0000}"/>
    <cellStyle name="Comma 19 2 4 2 2" xfId="14990" xr:uid="{00000000-0005-0000-0000-00004C0C0000}"/>
    <cellStyle name="Comma 19 2 4 3" xfId="6719" xr:uid="{00000000-0005-0000-0000-00004D0C0000}"/>
    <cellStyle name="Comma 19 2 4 3 2" xfId="13409" xr:uid="{00000000-0005-0000-0000-00004E0C0000}"/>
    <cellStyle name="Comma 19 2 4 4" xfId="11623" xr:uid="{00000000-0005-0000-0000-00004F0C0000}"/>
    <cellStyle name="Comma 19 2 5" xfId="5110" xr:uid="{00000000-0005-0000-0000-0000500C0000}"/>
    <cellStyle name="Comma 19 2 5 2" xfId="8853" xr:uid="{00000000-0005-0000-0000-0000510C0000}"/>
    <cellStyle name="Comma 19 2 5 2 2" xfId="15397" xr:uid="{00000000-0005-0000-0000-0000520C0000}"/>
    <cellStyle name="Comma 19 2 5 3" xfId="7134" xr:uid="{00000000-0005-0000-0000-0000530C0000}"/>
    <cellStyle name="Comma 19 2 5 3 2" xfId="13816" xr:uid="{00000000-0005-0000-0000-0000540C0000}"/>
    <cellStyle name="Comma 19 2 5 4" xfId="12031" xr:uid="{00000000-0005-0000-0000-0000550C0000}"/>
    <cellStyle name="Comma 19 2 6" xfId="5543" xr:uid="{00000000-0005-0000-0000-0000560C0000}"/>
    <cellStyle name="Comma 19 2 6 2" xfId="9284" xr:uid="{00000000-0005-0000-0000-0000570C0000}"/>
    <cellStyle name="Comma 19 2 6 2 2" xfId="15791" xr:uid="{00000000-0005-0000-0000-0000580C0000}"/>
    <cellStyle name="Comma 19 2 6 3" xfId="7565" xr:uid="{00000000-0005-0000-0000-0000590C0000}"/>
    <cellStyle name="Comma 19 2 6 3 2" xfId="14210" xr:uid="{00000000-0005-0000-0000-00005A0C0000}"/>
    <cellStyle name="Comma 19 2 6 4" xfId="12436" xr:uid="{00000000-0005-0000-0000-00005B0C0000}"/>
    <cellStyle name="Comma 19 2 7" xfId="9675" xr:uid="{00000000-0005-0000-0000-00005C0C0000}"/>
    <cellStyle name="Comma 19 2 7 2" xfId="16175" xr:uid="{00000000-0005-0000-0000-00005D0C0000}"/>
    <cellStyle name="Comma 19 2 8" xfId="7987" xr:uid="{00000000-0005-0000-0000-00005E0C0000}"/>
    <cellStyle name="Comma 19 2 8 2" xfId="14604" xr:uid="{00000000-0005-0000-0000-00005F0C0000}"/>
    <cellStyle name="Comma 19 2 9" xfId="6214" xr:uid="{00000000-0005-0000-0000-0000600C0000}"/>
    <cellStyle name="Comma 19 2 9 2" xfId="12939" xr:uid="{00000000-0005-0000-0000-0000610C0000}"/>
    <cellStyle name="Comma 19 3" xfId="2782" xr:uid="{00000000-0005-0000-0000-0000620C0000}"/>
    <cellStyle name="Comma 19 3 2" xfId="4482" xr:uid="{00000000-0005-0000-0000-0000630C0000}"/>
    <cellStyle name="Comma 19 3 2 2" xfId="4854" xr:uid="{00000000-0005-0000-0000-0000640C0000}"/>
    <cellStyle name="Comma 19 3 2 2 2" xfId="8597" xr:uid="{00000000-0005-0000-0000-0000650C0000}"/>
    <cellStyle name="Comma 19 3 2 2 2 2" xfId="15145" xr:uid="{00000000-0005-0000-0000-0000660C0000}"/>
    <cellStyle name="Comma 19 3 2 2 3" xfId="6878" xr:uid="{00000000-0005-0000-0000-0000670C0000}"/>
    <cellStyle name="Comma 19 3 2 2 3 2" xfId="13564" xr:uid="{00000000-0005-0000-0000-0000680C0000}"/>
    <cellStyle name="Comma 19 3 2 2 4" xfId="11779" xr:uid="{00000000-0005-0000-0000-0000690C0000}"/>
    <cellStyle name="Comma 19 3 2 3" xfId="5309" xr:uid="{00000000-0005-0000-0000-00006A0C0000}"/>
    <cellStyle name="Comma 19 3 2 3 2" xfId="9052" xr:uid="{00000000-0005-0000-0000-00006B0C0000}"/>
    <cellStyle name="Comma 19 3 2 3 2 2" xfId="15596" xr:uid="{00000000-0005-0000-0000-00006C0C0000}"/>
    <cellStyle name="Comma 19 3 2 3 3" xfId="7333" xr:uid="{00000000-0005-0000-0000-00006D0C0000}"/>
    <cellStyle name="Comma 19 3 2 3 3 2" xfId="14015" xr:uid="{00000000-0005-0000-0000-00006E0C0000}"/>
    <cellStyle name="Comma 19 3 2 3 4" xfId="12230" xr:uid="{00000000-0005-0000-0000-00006F0C0000}"/>
    <cellStyle name="Comma 19 3 2 4" xfId="5747" xr:uid="{00000000-0005-0000-0000-0000700C0000}"/>
    <cellStyle name="Comma 19 3 2 4 2" xfId="9488" xr:uid="{00000000-0005-0000-0000-0000710C0000}"/>
    <cellStyle name="Comma 19 3 2 4 2 2" xfId="15990" xr:uid="{00000000-0005-0000-0000-0000720C0000}"/>
    <cellStyle name="Comma 19 3 2 4 3" xfId="7769" xr:uid="{00000000-0005-0000-0000-0000730C0000}"/>
    <cellStyle name="Comma 19 3 2 4 3 2" xfId="14409" xr:uid="{00000000-0005-0000-0000-0000740C0000}"/>
    <cellStyle name="Comma 19 3 2 4 4" xfId="12640" xr:uid="{00000000-0005-0000-0000-0000750C0000}"/>
    <cellStyle name="Comma 19 3 2 5" xfId="9850" xr:uid="{00000000-0005-0000-0000-0000760C0000}"/>
    <cellStyle name="Comma 19 3 2 5 2" xfId="16331" xr:uid="{00000000-0005-0000-0000-0000770C0000}"/>
    <cellStyle name="Comma 19 3 2 6" xfId="8246" xr:uid="{00000000-0005-0000-0000-0000780C0000}"/>
    <cellStyle name="Comma 19 3 2 6 2" xfId="14803" xr:uid="{00000000-0005-0000-0000-0000790C0000}"/>
    <cellStyle name="Comma 19 3 2 7" xfId="6527" xr:uid="{00000000-0005-0000-0000-00007A0C0000}"/>
    <cellStyle name="Comma 19 3 2 7 2" xfId="13217" xr:uid="{00000000-0005-0000-0000-00007B0C0000}"/>
    <cellStyle name="Comma 19 3 2 8" xfId="11427" xr:uid="{00000000-0005-0000-0000-00007C0C0000}"/>
    <cellStyle name="Comma 19 3 3" xfId="4755" xr:uid="{00000000-0005-0000-0000-00007D0C0000}"/>
    <cellStyle name="Comma 19 3 3 2" xfId="8498" xr:uid="{00000000-0005-0000-0000-00007E0C0000}"/>
    <cellStyle name="Comma 19 3 3 2 2" xfId="15050" xr:uid="{00000000-0005-0000-0000-00007F0C0000}"/>
    <cellStyle name="Comma 19 3 3 3" xfId="6779" xr:uid="{00000000-0005-0000-0000-0000800C0000}"/>
    <cellStyle name="Comma 19 3 3 3 2" xfId="13469" xr:uid="{00000000-0005-0000-0000-0000810C0000}"/>
    <cellStyle name="Comma 19 3 3 4" xfId="11684" xr:uid="{00000000-0005-0000-0000-0000820C0000}"/>
    <cellStyle name="Comma 19 3 4" xfId="5112" xr:uid="{00000000-0005-0000-0000-0000830C0000}"/>
    <cellStyle name="Comma 19 3 4 2" xfId="8855" xr:uid="{00000000-0005-0000-0000-0000840C0000}"/>
    <cellStyle name="Comma 19 3 4 2 2" xfId="15399" xr:uid="{00000000-0005-0000-0000-0000850C0000}"/>
    <cellStyle name="Comma 19 3 4 3" xfId="7136" xr:uid="{00000000-0005-0000-0000-0000860C0000}"/>
    <cellStyle name="Comma 19 3 4 3 2" xfId="13818" xr:uid="{00000000-0005-0000-0000-0000870C0000}"/>
    <cellStyle name="Comma 19 3 4 4" xfId="12033" xr:uid="{00000000-0005-0000-0000-0000880C0000}"/>
    <cellStyle name="Comma 19 3 5" xfId="5545" xr:uid="{00000000-0005-0000-0000-0000890C0000}"/>
    <cellStyle name="Comma 19 3 5 2" xfId="9286" xr:uid="{00000000-0005-0000-0000-00008A0C0000}"/>
    <cellStyle name="Comma 19 3 5 2 2" xfId="15793" xr:uid="{00000000-0005-0000-0000-00008B0C0000}"/>
    <cellStyle name="Comma 19 3 5 3" xfId="7567" xr:uid="{00000000-0005-0000-0000-00008C0C0000}"/>
    <cellStyle name="Comma 19 3 5 3 2" xfId="14212" xr:uid="{00000000-0005-0000-0000-00008D0C0000}"/>
    <cellStyle name="Comma 19 3 5 4" xfId="12438" xr:uid="{00000000-0005-0000-0000-00008E0C0000}"/>
    <cellStyle name="Comma 19 3 6" xfId="9745" xr:uid="{00000000-0005-0000-0000-00008F0C0000}"/>
    <cellStyle name="Comma 19 3 6 2" xfId="16236" xr:uid="{00000000-0005-0000-0000-0000900C0000}"/>
    <cellStyle name="Comma 19 3 7" xfId="7989" xr:uid="{00000000-0005-0000-0000-0000910C0000}"/>
    <cellStyle name="Comma 19 3 7 2" xfId="14606" xr:uid="{00000000-0005-0000-0000-0000920C0000}"/>
    <cellStyle name="Comma 19 3 8" xfId="6216" xr:uid="{00000000-0005-0000-0000-0000930C0000}"/>
    <cellStyle name="Comma 19 3 8 2" xfId="12941" xr:uid="{00000000-0005-0000-0000-0000940C0000}"/>
    <cellStyle name="Comma 19 3 9" xfId="10290" xr:uid="{00000000-0005-0000-0000-0000950C0000}"/>
    <cellStyle name="Comma 19 4" xfId="4479" xr:uid="{00000000-0005-0000-0000-0000960C0000}"/>
    <cellStyle name="Comma 19 4 2" xfId="4855" xr:uid="{00000000-0005-0000-0000-0000970C0000}"/>
    <cellStyle name="Comma 19 4 2 2" xfId="8598" xr:uid="{00000000-0005-0000-0000-0000980C0000}"/>
    <cellStyle name="Comma 19 4 2 2 2" xfId="15146" xr:uid="{00000000-0005-0000-0000-0000990C0000}"/>
    <cellStyle name="Comma 19 4 2 3" xfId="6879" xr:uid="{00000000-0005-0000-0000-00009A0C0000}"/>
    <cellStyle name="Comma 19 4 2 3 2" xfId="13565" xr:uid="{00000000-0005-0000-0000-00009B0C0000}"/>
    <cellStyle name="Comma 19 4 2 4" xfId="11780" xr:uid="{00000000-0005-0000-0000-00009C0C0000}"/>
    <cellStyle name="Comma 19 4 3" xfId="5306" xr:uid="{00000000-0005-0000-0000-00009D0C0000}"/>
    <cellStyle name="Comma 19 4 3 2" xfId="9049" xr:uid="{00000000-0005-0000-0000-00009E0C0000}"/>
    <cellStyle name="Comma 19 4 3 2 2" xfId="15593" xr:uid="{00000000-0005-0000-0000-00009F0C0000}"/>
    <cellStyle name="Comma 19 4 3 3" xfId="7330" xr:uid="{00000000-0005-0000-0000-0000A00C0000}"/>
    <cellStyle name="Comma 19 4 3 3 2" xfId="14012" xr:uid="{00000000-0005-0000-0000-0000A10C0000}"/>
    <cellStyle name="Comma 19 4 3 4" xfId="12227" xr:uid="{00000000-0005-0000-0000-0000A20C0000}"/>
    <cellStyle name="Comma 19 4 4" xfId="5744" xr:uid="{00000000-0005-0000-0000-0000A30C0000}"/>
    <cellStyle name="Comma 19 4 4 2" xfId="9485" xr:uid="{00000000-0005-0000-0000-0000A40C0000}"/>
    <cellStyle name="Comma 19 4 4 2 2" xfId="15987" xr:uid="{00000000-0005-0000-0000-0000A50C0000}"/>
    <cellStyle name="Comma 19 4 4 3" xfId="7766" xr:uid="{00000000-0005-0000-0000-0000A60C0000}"/>
    <cellStyle name="Comma 19 4 4 3 2" xfId="14406" xr:uid="{00000000-0005-0000-0000-0000A70C0000}"/>
    <cellStyle name="Comma 19 4 4 4" xfId="12637" xr:uid="{00000000-0005-0000-0000-0000A80C0000}"/>
    <cellStyle name="Comma 19 4 5" xfId="9851" xr:uid="{00000000-0005-0000-0000-0000A90C0000}"/>
    <cellStyle name="Comma 19 4 5 2" xfId="16332" xr:uid="{00000000-0005-0000-0000-0000AA0C0000}"/>
    <cellStyle name="Comma 19 4 6" xfId="8243" xr:uid="{00000000-0005-0000-0000-0000AB0C0000}"/>
    <cellStyle name="Comma 19 4 6 2" xfId="14800" xr:uid="{00000000-0005-0000-0000-0000AC0C0000}"/>
    <cellStyle name="Comma 19 4 7" xfId="6524" xr:uid="{00000000-0005-0000-0000-0000AD0C0000}"/>
    <cellStyle name="Comma 19 4 7 2" xfId="13214" xr:uid="{00000000-0005-0000-0000-0000AE0C0000}"/>
    <cellStyle name="Comma 19 4 8" xfId="11424" xr:uid="{00000000-0005-0000-0000-0000AF0C0000}"/>
    <cellStyle name="Comma 19 5" xfId="4691" xr:uid="{00000000-0005-0000-0000-0000B00C0000}"/>
    <cellStyle name="Comma 19 5 2" xfId="8437" xr:uid="{00000000-0005-0000-0000-0000B10C0000}"/>
    <cellStyle name="Comma 19 5 2 2" xfId="14989" xr:uid="{00000000-0005-0000-0000-0000B20C0000}"/>
    <cellStyle name="Comma 19 5 3" xfId="6718" xr:uid="{00000000-0005-0000-0000-0000B30C0000}"/>
    <cellStyle name="Comma 19 5 3 2" xfId="13408" xr:uid="{00000000-0005-0000-0000-0000B40C0000}"/>
    <cellStyle name="Comma 19 5 4" xfId="11622" xr:uid="{00000000-0005-0000-0000-0000B50C0000}"/>
    <cellStyle name="Comma 19 6" xfId="5109" xr:uid="{00000000-0005-0000-0000-0000B60C0000}"/>
    <cellStyle name="Comma 19 6 2" xfId="8852" xr:uid="{00000000-0005-0000-0000-0000B70C0000}"/>
    <cellStyle name="Comma 19 6 2 2" xfId="15396" xr:uid="{00000000-0005-0000-0000-0000B80C0000}"/>
    <cellStyle name="Comma 19 6 3" xfId="7133" xr:uid="{00000000-0005-0000-0000-0000B90C0000}"/>
    <cellStyle name="Comma 19 6 3 2" xfId="13815" xr:uid="{00000000-0005-0000-0000-0000BA0C0000}"/>
    <cellStyle name="Comma 19 6 4" xfId="12030" xr:uid="{00000000-0005-0000-0000-0000BB0C0000}"/>
    <cellStyle name="Comma 19 7" xfId="5542" xr:uid="{00000000-0005-0000-0000-0000BC0C0000}"/>
    <cellStyle name="Comma 19 7 2" xfId="9283" xr:uid="{00000000-0005-0000-0000-0000BD0C0000}"/>
    <cellStyle name="Comma 19 7 2 2" xfId="15790" xr:uid="{00000000-0005-0000-0000-0000BE0C0000}"/>
    <cellStyle name="Comma 19 7 3" xfId="7564" xr:uid="{00000000-0005-0000-0000-0000BF0C0000}"/>
    <cellStyle name="Comma 19 7 3 2" xfId="14209" xr:uid="{00000000-0005-0000-0000-0000C00C0000}"/>
    <cellStyle name="Comma 19 7 4" xfId="12435" xr:uid="{00000000-0005-0000-0000-0000C10C0000}"/>
    <cellStyle name="Comma 19 8" xfId="9674" xr:uid="{00000000-0005-0000-0000-0000C20C0000}"/>
    <cellStyle name="Comma 19 8 2" xfId="16174" xr:uid="{00000000-0005-0000-0000-0000C30C0000}"/>
    <cellStyle name="Comma 19 9" xfId="7986" xr:uid="{00000000-0005-0000-0000-0000C40C0000}"/>
    <cellStyle name="Comma 19 9 2" xfId="14603" xr:uid="{00000000-0005-0000-0000-0000C50C0000}"/>
    <cellStyle name="Comma 2" xfId="10" xr:uid="{00000000-0005-0000-0000-0000C60C0000}"/>
    <cellStyle name="Comma 2 10" xfId="2783" xr:uid="{00000000-0005-0000-0000-0000C70C0000}"/>
    <cellStyle name="Comma 2 10 10" xfId="2784" xr:uid="{00000000-0005-0000-0000-0000C80C0000}"/>
    <cellStyle name="Comma 2 10 11" xfId="2785" xr:uid="{00000000-0005-0000-0000-0000C90C0000}"/>
    <cellStyle name="Comma 2 10 12" xfId="2786" xr:uid="{00000000-0005-0000-0000-0000CA0C0000}"/>
    <cellStyle name="Comma 2 10 13" xfId="10291" xr:uid="{00000000-0005-0000-0000-0000CB0C0000}"/>
    <cellStyle name="Comma 2 10 2" xfId="2787" xr:uid="{00000000-0005-0000-0000-0000CC0C0000}"/>
    <cellStyle name="Comma 2 10 2 2" xfId="2788" xr:uid="{00000000-0005-0000-0000-0000CD0C0000}"/>
    <cellStyle name="Comma 2 10 2 3" xfId="2789" xr:uid="{00000000-0005-0000-0000-0000CE0C0000}"/>
    <cellStyle name="Comma 2 10 3" xfId="2790" xr:uid="{00000000-0005-0000-0000-0000CF0C0000}"/>
    <cellStyle name="Comma 2 10 4" xfId="2791" xr:uid="{00000000-0005-0000-0000-0000D00C0000}"/>
    <cellStyle name="Comma 2 10 5" xfId="2792" xr:uid="{00000000-0005-0000-0000-0000D10C0000}"/>
    <cellStyle name="Comma 2 10 6" xfId="2793" xr:uid="{00000000-0005-0000-0000-0000D20C0000}"/>
    <cellStyle name="Comma 2 10 6 2" xfId="2794" xr:uid="{00000000-0005-0000-0000-0000D30C0000}"/>
    <cellStyle name="Comma 2 10 7" xfId="2795" xr:uid="{00000000-0005-0000-0000-0000D40C0000}"/>
    <cellStyle name="Comma 2 10 7 2" xfId="2796" xr:uid="{00000000-0005-0000-0000-0000D50C0000}"/>
    <cellStyle name="Comma 2 10 7 3" xfId="2797" xr:uid="{00000000-0005-0000-0000-0000D60C0000}"/>
    <cellStyle name="Comma 2 10 8" xfId="2798" xr:uid="{00000000-0005-0000-0000-0000D70C0000}"/>
    <cellStyle name="Comma 2 10 9" xfId="2799" xr:uid="{00000000-0005-0000-0000-0000D80C0000}"/>
    <cellStyle name="Comma 2 100" xfId="2800" xr:uid="{00000000-0005-0000-0000-0000D90C0000}"/>
    <cellStyle name="Comma 2 101" xfId="2801" xr:uid="{00000000-0005-0000-0000-0000DA0C0000}"/>
    <cellStyle name="Comma 2 102" xfId="2802" xr:uid="{00000000-0005-0000-0000-0000DB0C0000}"/>
    <cellStyle name="Comma 2 103" xfId="2803" xr:uid="{00000000-0005-0000-0000-0000DC0C0000}"/>
    <cellStyle name="Comma 2 104" xfId="2804" xr:uid="{00000000-0005-0000-0000-0000DD0C0000}"/>
    <cellStyle name="Comma 2 105" xfId="2805" xr:uid="{00000000-0005-0000-0000-0000DE0C0000}"/>
    <cellStyle name="Comma 2 106" xfId="2806" xr:uid="{00000000-0005-0000-0000-0000DF0C0000}"/>
    <cellStyle name="Comma 2 107" xfId="2807" xr:uid="{00000000-0005-0000-0000-0000E00C0000}"/>
    <cellStyle name="Comma 2 108" xfId="2808" xr:uid="{00000000-0005-0000-0000-0000E10C0000}"/>
    <cellStyle name="Comma 2 109" xfId="2809" xr:uid="{00000000-0005-0000-0000-0000E20C0000}"/>
    <cellStyle name="Comma 2 11" xfId="2810" xr:uid="{00000000-0005-0000-0000-0000E30C0000}"/>
    <cellStyle name="Comma 2 11 2" xfId="10292" xr:uid="{00000000-0005-0000-0000-0000E40C0000}"/>
    <cellStyle name="Comma 2 110" xfId="2811" xr:uid="{00000000-0005-0000-0000-0000E50C0000}"/>
    <cellStyle name="Comma 2 111" xfId="2812" xr:uid="{00000000-0005-0000-0000-0000E60C0000}"/>
    <cellStyle name="Comma 2 112" xfId="2813" xr:uid="{00000000-0005-0000-0000-0000E70C0000}"/>
    <cellStyle name="Comma 2 112 2" xfId="10293" xr:uid="{00000000-0005-0000-0000-0000E80C0000}"/>
    <cellStyle name="Comma 2 113" xfId="2814" xr:uid="{00000000-0005-0000-0000-0000E90C0000}"/>
    <cellStyle name="Comma 2 113 2" xfId="10294" xr:uid="{00000000-0005-0000-0000-0000EA0C0000}"/>
    <cellStyle name="Comma 2 114" xfId="2815" xr:uid="{00000000-0005-0000-0000-0000EB0C0000}"/>
    <cellStyle name="Comma 2 114 2" xfId="10295" xr:uid="{00000000-0005-0000-0000-0000EC0C0000}"/>
    <cellStyle name="Comma 2 115" xfId="2816" xr:uid="{00000000-0005-0000-0000-0000ED0C0000}"/>
    <cellStyle name="Comma 2 115 2" xfId="10296" xr:uid="{00000000-0005-0000-0000-0000EE0C0000}"/>
    <cellStyle name="Comma 2 116" xfId="2817" xr:uid="{00000000-0005-0000-0000-0000EF0C0000}"/>
    <cellStyle name="Comma 2 116 2" xfId="10297" xr:uid="{00000000-0005-0000-0000-0000F00C0000}"/>
    <cellStyle name="Comma 2 117" xfId="2818" xr:uid="{00000000-0005-0000-0000-0000F10C0000}"/>
    <cellStyle name="Comma 2 117 2" xfId="10298" xr:uid="{00000000-0005-0000-0000-0000F20C0000}"/>
    <cellStyle name="Comma 2 118" xfId="2819" xr:uid="{00000000-0005-0000-0000-0000F30C0000}"/>
    <cellStyle name="Comma 2 118 2" xfId="10299" xr:uid="{00000000-0005-0000-0000-0000F40C0000}"/>
    <cellStyle name="Comma 2 119" xfId="2820" xr:uid="{00000000-0005-0000-0000-0000F50C0000}"/>
    <cellStyle name="Comma 2 119 2" xfId="10300" xr:uid="{00000000-0005-0000-0000-0000F60C0000}"/>
    <cellStyle name="Comma 2 12" xfId="2821" xr:uid="{00000000-0005-0000-0000-0000F70C0000}"/>
    <cellStyle name="Comma 2 12 2" xfId="10301" xr:uid="{00000000-0005-0000-0000-0000F80C0000}"/>
    <cellStyle name="Comma 2 120" xfId="2822" xr:uid="{00000000-0005-0000-0000-0000F90C0000}"/>
    <cellStyle name="Comma 2 120 2" xfId="10302" xr:uid="{00000000-0005-0000-0000-0000FA0C0000}"/>
    <cellStyle name="Comma 2 121" xfId="2823" xr:uid="{00000000-0005-0000-0000-0000FB0C0000}"/>
    <cellStyle name="Comma 2 121 2" xfId="10303" xr:uid="{00000000-0005-0000-0000-0000FC0C0000}"/>
    <cellStyle name="Comma 2 122" xfId="2824" xr:uid="{00000000-0005-0000-0000-0000FD0C0000}"/>
    <cellStyle name="Comma 2 122 2" xfId="10304" xr:uid="{00000000-0005-0000-0000-0000FE0C0000}"/>
    <cellStyle name="Comma 2 123" xfId="2825" xr:uid="{00000000-0005-0000-0000-0000FF0C0000}"/>
    <cellStyle name="Comma 2 123 2" xfId="10305" xr:uid="{00000000-0005-0000-0000-0000000D0000}"/>
    <cellStyle name="Comma 2 124" xfId="2826" xr:uid="{00000000-0005-0000-0000-0000010D0000}"/>
    <cellStyle name="Comma 2 124 2" xfId="10306" xr:uid="{00000000-0005-0000-0000-0000020D0000}"/>
    <cellStyle name="Comma 2 125" xfId="2827" xr:uid="{00000000-0005-0000-0000-0000030D0000}"/>
    <cellStyle name="Comma 2 125 2" xfId="10307" xr:uid="{00000000-0005-0000-0000-0000040D0000}"/>
    <cellStyle name="Comma 2 126" xfId="2828" xr:uid="{00000000-0005-0000-0000-0000050D0000}"/>
    <cellStyle name="Comma 2 126 2" xfId="10308" xr:uid="{00000000-0005-0000-0000-0000060D0000}"/>
    <cellStyle name="Comma 2 127" xfId="2829" xr:uid="{00000000-0005-0000-0000-0000070D0000}"/>
    <cellStyle name="Comma 2 127 2" xfId="10309" xr:uid="{00000000-0005-0000-0000-0000080D0000}"/>
    <cellStyle name="Comma 2 128" xfId="2830" xr:uid="{00000000-0005-0000-0000-0000090D0000}"/>
    <cellStyle name="Comma 2 128 2" xfId="10310" xr:uid="{00000000-0005-0000-0000-00000A0D0000}"/>
    <cellStyle name="Comma 2 129" xfId="2831" xr:uid="{00000000-0005-0000-0000-00000B0D0000}"/>
    <cellStyle name="Comma 2 129 2" xfId="10311" xr:uid="{00000000-0005-0000-0000-00000C0D0000}"/>
    <cellStyle name="Comma 2 13" xfId="2832" xr:uid="{00000000-0005-0000-0000-00000D0D0000}"/>
    <cellStyle name="Comma 2 13 2" xfId="10312" xr:uid="{00000000-0005-0000-0000-00000E0D0000}"/>
    <cellStyle name="Comma 2 130" xfId="10249" xr:uid="{00000000-0005-0000-0000-00000F0D0000}"/>
    <cellStyle name="Comma 2 14" xfId="2833" xr:uid="{00000000-0005-0000-0000-0000100D0000}"/>
    <cellStyle name="Comma 2 14 2" xfId="10313" xr:uid="{00000000-0005-0000-0000-0000110D0000}"/>
    <cellStyle name="Comma 2 15" xfId="2834" xr:uid="{00000000-0005-0000-0000-0000120D0000}"/>
    <cellStyle name="Comma 2 15 2" xfId="10314" xr:uid="{00000000-0005-0000-0000-0000130D0000}"/>
    <cellStyle name="Comma 2 16" xfId="2835" xr:uid="{00000000-0005-0000-0000-0000140D0000}"/>
    <cellStyle name="Comma 2 16 2" xfId="10315" xr:uid="{00000000-0005-0000-0000-0000150D0000}"/>
    <cellStyle name="Comma 2 17" xfId="2836" xr:uid="{00000000-0005-0000-0000-0000160D0000}"/>
    <cellStyle name="Comma 2 17 2" xfId="10316" xr:uid="{00000000-0005-0000-0000-0000170D0000}"/>
    <cellStyle name="Comma 2 18" xfId="2837" xr:uid="{00000000-0005-0000-0000-0000180D0000}"/>
    <cellStyle name="Comma 2 18 2" xfId="10317" xr:uid="{00000000-0005-0000-0000-0000190D0000}"/>
    <cellStyle name="Comma 2 19" xfId="2838" xr:uid="{00000000-0005-0000-0000-00001A0D0000}"/>
    <cellStyle name="Comma 2 19 2" xfId="10318" xr:uid="{00000000-0005-0000-0000-00001B0D0000}"/>
    <cellStyle name="Comma 2 2" xfId="11" xr:uid="{00000000-0005-0000-0000-00001C0D0000}"/>
    <cellStyle name="Comma 2 2 10" xfId="2839" xr:uid="{00000000-0005-0000-0000-00001D0D0000}"/>
    <cellStyle name="Comma 2 2 11" xfId="2840" xr:uid="{00000000-0005-0000-0000-00001E0D0000}"/>
    <cellStyle name="Comma 2 2 12" xfId="2841" xr:uid="{00000000-0005-0000-0000-00001F0D0000}"/>
    <cellStyle name="Comma 2 2 13" xfId="2842" xr:uid="{00000000-0005-0000-0000-0000200D0000}"/>
    <cellStyle name="Comma 2 2 14" xfId="2843" xr:uid="{00000000-0005-0000-0000-0000210D0000}"/>
    <cellStyle name="Comma 2 2 15" xfId="2844" xr:uid="{00000000-0005-0000-0000-0000220D0000}"/>
    <cellStyle name="Comma 2 2 16" xfId="2845" xr:uid="{00000000-0005-0000-0000-0000230D0000}"/>
    <cellStyle name="Comma 2 2 17" xfId="2846" xr:uid="{00000000-0005-0000-0000-0000240D0000}"/>
    <cellStyle name="Comma 2 2 18" xfId="2847" xr:uid="{00000000-0005-0000-0000-0000250D0000}"/>
    <cellStyle name="Comma 2 2 19" xfId="2848" xr:uid="{00000000-0005-0000-0000-0000260D0000}"/>
    <cellStyle name="Comma 2 2 2" xfId="2849" xr:uid="{00000000-0005-0000-0000-0000270D0000}"/>
    <cellStyle name="Comma 2 2 2 10" xfId="2850" xr:uid="{00000000-0005-0000-0000-0000280D0000}"/>
    <cellStyle name="Comma 2 2 2 10 2" xfId="10320" xr:uid="{00000000-0005-0000-0000-0000290D0000}"/>
    <cellStyle name="Comma 2 2 2 11" xfId="2851" xr:uid="{00000000-0005-0000-0000-00002A0D0000}"/>
    <cellStyle name="Comma 2 2 2 11 2" xfId="10321" xr:uid="{00000000-0005-0000-0000-00002B0D0000}"/>
    <cellStyle name="Comma 2 2 2 12" xfId="2852" xr:uid="{00000000-0005-0000-0000-00002C0D0000}"/>
    <cellStyle name="Comma 2 2 2 12 2" xfId="10322" xr:uid="{00000000-0005-0000-0000-00002D0D0000}"/>
    <cellStyle name="Comma 2 2 2 13" xfId="2853" xr:uid="{00000000-0005-0000-0000-00002E0D0000}"/>
    <cellStyle name="Comma 2 2 2 13 2" xfId="10323" xr:uid="{00000000-0005-0000-0000-00002F0D0000}"/>
    <cellStyle name="Comma 2 2 2 14" xfId="2854" xr:uid="{00000000-0005-0000-0000-0000300D0000}"/>
    <cellStyle name="Comma 2 2 2 14 2" xfId="10324" xr:uid="{00000000-0005-0000-0000-0000310D0000}"/>
    <cellStyle name="Comma 2 2 2 15" xfId="2855" xr:uid="{00000000-0005-0000-0000-0000320D0000}"/>
    <cellStyle name="Comma 2 2 2 15 2" xfId="10325" xr:uid="{00000000-0005-0000-0000-0000330D0000}"/>
    <cellStyle name="Comma 2 2 2 16" xfId="4411" xr:uid="{00000000-0005-0000-0000-0000340D0000}"/>
    <cellStyle name="Comma 2 2 2 16 2" xfId="11367" xr:uid="{00000000-0005-0000-0000-0000350D0000}"/>
    <cellStyle name="Comma 2 2 2 17" xfId="10319" xr:uid="{00000000-0005-0000-0000-0000360D0000}"/>
    <cellStyle name="Comma 2 2 2 2" xfId="2856" xr:uid="{00000000-0005-0000-0000-0000370D0000}"/>
    <cellStyle name="Comma 2 2 2 2 2" xfId="2857" xr:uid="{00000000-0005-0000-0000-0000380D0000}"/>
    <cellStyle name="Comma 2 2 2 2 2 10" xfId="2858" xr:uid="{00000000-0005-0000-0000-0000390D0000}"/>
    <cellStyle name="Comma 2 2 2 2 2 10 2" xfId="10327" xr:uid="{00000000-0005-0000-0000-00003A0D0000}"/>
    <cellStyle name="Comma 2 2 2 2 2 11" xfId="2859" xr:uid="{00000000-0005-0000-0000-00003B0D0000}"/>
    <cellStyle name="Comma 2 2 2 2 2 11 2" xfId="10328" xr:uid="{00000000-0005-0000-0000-00003C0D0000}"/>
    <cellStyle name="Comma 2 2 2 2 2 12" xfId="2860" xr:uid="{00000000-0005-0000-0000-00003D0D0000}"/>
    <cellStyle name="Comma 2 2 2 2 2 12 2" xfId="10329" xr:uid="{00000000-0005-0000-0000-00003E0D0000}"/>
    <cellStyle name="Comma 2 2 2 2 2 13" xfId="2861" xr:uid="{00000000-0005-0000-0000-00003F0D0000}"/>
    <cellStyle name="Comma 2 2 2 2 2 13 2" xfId="10330" xr:uid="{00000000-0005-0000-0000-0000400D0000}"/>
    <cellStyle name="Comma 2 2 2 2 2 14" xfId="2862" xr:uid="{00000000-0005-0000-0000-0000410D0000}"/>
    <cellStyle name="Comma 2 2 2 2 2 14 2" xfId="10331" xr:uid="{00000000-0005-0000-0000-0000420D0000}"/>
    <cellStyle name="Comma 2 2 2 2 2 15" xfId="10326" xr:uid="{00000000-0005-0000-0000-0000430D0000}"/>
    <cellStyle name="Comma 2 2 2 2 2 2" xfId="2863" xr:uid="{00000000-0005-0000-0000-0000440D0000}"/>
    <cellStyle name="Comma 2 2 2 2 2 3" xfId="2864" xr:uid="{00000000-0005-0000-0000-0000450D0000}"/>
    <cellStyle name="Comma 2 2 2 2 2 3 2" xfId="10332" xr:uid="{00000000-0005-0000-0000-0000460D0000}"/>
    <cellStyle name="Comma 2 2 2 2 2 4" xfId="2865" xr:uid="{00000000-0005-0000-0000-0000470D0000}"/>
    <cellStyle name="Comma 2 2 2 2 2 4 2" xfId="10333" xr:uid="{00000000-0005-0000-0000-0000480D0000}"/>
    <cellStyle name="Comma 2 2 2 2 2 5" xfId="2866" xr:uid="{00000000-0005-0000-0000-0000490D0000}"/>
    <cellStyle name="Comma 2 2 2 2 2 5 2" xfId="10334" xr:uid="{00000000-0005-0000-0000-00004A0D0000}"/>
    <cellStyle name="Comma 2 2 2 2 2 6" xfId="2867" xr:uid="{00000000-0005-0000-0000-00004B0D0000}"/>
    <cellStyle name="Comma 2 2 2 2 2 6 2" xfId="10335" xr:uid="{00000000-0005-0000-0000-00004C0D0000}"/>
    <cellStyle name="Comma 2 2 2 2 2 7" xfId="2868" xr:uid="{00000000-0005-0000-0000-00004D0D0000}"/>
    <cellStyle name="Comma 2 2 2 2 2 7 2" xfId="10336" xr:uid="{00000000-0005-0000-0000-00004E0D0000}"/>
    <cellStyle name="Comma 2 2 2 2 2 8" xfId="2869" xr:uid="{00000000-0005-0000-0000-00004F0D0000}"/>
    <cellStyle name="Comma 2 2 2 2 2 8 2" xfId="10337" xr:uid="{00000000-0005-0000-0000-0000500D0000}"/>
    <cellStyle name="Comma 2 2 2 2 2 9" xfId="2870" xr:uid="{00000000-0005-0000-0000-0000510D0000}"/>
    <cellStyle name="Comma 2 2 2 2 2 9 2" xfId="10338" xr:uid="{00000000-0005-0000-0000-0000520D0000}"/>
    <cellStyle name="Comma 2 2 2 3" xfId="2871" xr:uid="{00000000-0005-0000-0000-0000530D0000}"/>
    <cellStyle name="Comma 2 2 2 4" xfId="2872" xr:uid="{00000000-0005-0000-0000-0000540D0000}"/>
    <cellStyle name="Comma 2 2 2 4 2" xfId="10339" xr:uid="{00000000-0005-0000-0000-0000550D0000}"/>
    <cellStyle name="Comma 2 2 2 5" xfId="2873" xr:uid="{00000000-0005-0000-0000-0000560D0000}"/>
    <cellStyle name="Comma 2 2 2 5 2" xfId="10340" xr:uid="{00000000-0005-0000-0000-0000570D0000}"/>
    <cellStyle name="Comma 2 2 2 6" xfId="2874" xr:uid="{00000000-0005-0000-0000-0000580D0000}"/>
    <cellStyle name="Comma 2 2 2 6 2" xfId="10341" xr:uid="{00000000-0005-0000-0000-0000590D0000}"/>
    <cellStyle name="Comma 2 2 2 7" xfId="2875" xr:uid="{00000000-0005-0000-0000-00005A0D0000}"/>
    <cellStyle name="Comma 2 2 2 7 2" xfId="10342" xr:uid="{00000000-0005-0000-0000-00005B0D0000}"/>
    <cellStyle name="Comma 2 2 2 8" xfId="2876" xr:uid="{00000000-0005-0000-0000-00005C0D0000}"/>
    <cellStyle name="Comma 2 2 2 8 2" xfId="10343" xr:uid="{00000000-0005-0000-0000-00005D0D0000}"/>
    <cellStyle name="Comma 2 2 2 9" xfId="2877" xr:uid="{00000000-0005-0000-0000-00005E0D0000}"/>
    <cellStyle name="Comma 2 2 2 9 2" xfId="10344" xr:uid="{00000000-0005-0000-0000-00005F0D0000}"/>
    <cellStyle name="Comma 2 2 20" xfId="2878" xr:uid="{00000000-0005-0000-0000-0000600D0000}"/>
    <cellStyle name="Comma 2 2 21" xfId="2879" xr:uid="{00000000-0005-0000-0000-0000610D0000}"/>
    <cellStyle name="Comma 2 2 22" xfId="2880" xr:uid="{00000000-0005-0000-0000-0000620D0000}"/>
    <cellStyle name="Comma 2 2 23" xfId="2881" xr:uid="{00000000-0005-0000-0000-0000630D0000}"/>
    <cellStyle name="Comma 2 2 24" xfId="2882" xr:uid="{00000000-0005-0000-0000-0000640D0000}"/>
    <cellStyle name="Comma 2 2 25" xfId="2883" xr:uid="{00000000-0005-0000-0000-0000650D0000}"/>
    <cellStyle name="Comma 2 2 26" xfId="2884" xr:uid="{00000000-0005-0000-0000-0000660D0000}"/>
    <cellStyle name="Comma 2 2 27" xfId="2885" xr:uid="{00000000-0005-0000-0000-0000670D0000}"/>
    <cellStyle name="Comma 2 2 28" xfId="2886" xr:uid="{00000000-0005-0000-0000-0000680D0000}"/>
    <cellStyle name="Comma 2 2 29" xfId="2887" xr:uid="{00000000-0005-0000-0000-0000690D0000}"/>
    <cellStyle name="Comma 2 2 3" xfId="2888" xr:uid="{00000000-0005-0000-0000-00006A0D0000}"/>
    <cellStyle name="Comma 2 2 3 10" xfId="2889" xr:uid="{00000000-0005-0000-0000-00006B0D0000}"/>
    <cellStyle name="Comma 2 2 3 10 2" xfId="10346" xr:uid="{00000000-0005-0000-0000-00006C0D0000}"/>
    <cellStyle name="Comma 2 2 3 11" xfId="2890" xr:uid="{00000000-0005-0000-0000-00006D0D0000}"/>
    <cellStyle name="Comma 2 2 3 11 2" xfId="10347" xr:uid="{00000000-0005-0000-0000-00006E0D0000}"/>
    <cellStyle name="Comma 2 2 3 12" xfId="2891" xr:uid="{00000000-0005-0000-0000-00006F0D0000}"/>
    <cellStyle name="Comma 2 2 3 12 2" xfId="10348" xr:uid="{00000000-0005-0000-0000-0000700D0000}"/>
    <cellStyle name="Comma 2 2 3 13" xfId="2892" xr:uid="{00000000-0005-0000-0000-0000710D0000}"/>
    <cellStyle name="Comma 2 2 3 13 2" xfId="10349" xr:uid="{00000000-0005-0000-0000-0000720D0000}"/>
    <cellStyle name="Comma 2 2 3 14" xfId="10345" xr:uid="{00000000-0005-0000-0000-0000730D0000}"/>
    <cellStyle name="Comma 2 2 3 2" xfId="2893" xr:uid="{00000000-0005-0000-0000-0000740D0000}"/>
    <cellStyle name="Comma 2 2 3 2 2" xfId="10350" xr:uid="{00000000-0005-0000-0000-0000750D0000}"/>
    <cellStyle name="Comma 2 2 3 3" xfId="2894" xr:uid="{00000000-0005-0000-0000-0000760D0000}"/>
    <cellStyle name="Comma 2 2 3 3 2" xfId="10351" xr:uid="{00000000-0005-0000-0000-0000770D0000}"/>
    <cellStyle name="Comma 2 2 3 4" xfId="2895" xr:uid="{00000000-0005-0000-0000-0000780D0000}"/>
    <cellStyle name="Comma 2 2 3 4 2" xfId="10352" xr:uid="{00000000-0005-0000-0000-0000790D0000}"/>
    <cellStyle name="Comma 2 2 3 5" xfId="2896" xr:uid="{00000000-0005-0000-0000-00007A0D0000}"/>
    <cellStyle name="Comma 2 2 3 5 2" xfId="10353" xr:uid="{00000000-0005-0000-0000-00007B0D0000}"/>
    <cellStyle name="Comma 2 2 3 6" xfId="2897" xr:uid="{00000000-0005-0000-0000-00007C0D0000}"/>
    <cellStyle name="Comma 2 2 3 6 2" xfId="10354" xr:uid="{00000000-0005-0000-0000-00007D0D0000}"/>
    <cellStyle name="Comma 2 2 3 7" xfId="2898" xr:uid="{00000000-0005-0000-0000-00007E0D0000}"/>
    <cellStyle name="Comma 2 2 3 7 2" xfId="10355" xr:uid="{00000000-0005-0000-0000-00007F0D0000}"/>
    <cellStyle name="Comma 2 2 3 8" xfId="2899" xr:uid="{00000000-0005-0000-0000-0000800D0000}"/>
    <cellStyle name="Comma 2 2 3 8 2" xfId="10356" xr:uid="{00000000-0005-0000-0000-0000810D0000}"/>
    <cellStyle name="Comma 2 2 3 9" xfId="2900" xr:uid="{00000000-0005-0000-0000-0000820D0000}"/>
    <cellStyle name="Comma 2 2 3 9 2" xfId="10357" xr:uid="{00000000-0005-0000-0000-0000830D0000}"/>
    <cellStyle name="Comma 2 2 30" xfId="2901" xr:uid="{00000000-0005-0000-0000-0000840D0000}"/>
    <cellStyle name="Comma 2 2 31" xfId="2902" xr:uid="{00000000-0005-0000-0000-0000850D0000}"/>
    <cellStyle name="Comma 2 2 32" xfId="2903" xr:uid="{00000000-0005-0000-0000-0000860D0000}"/>
    <cellStyle name="Comma 2 2 33" xfId="2904" xr:uid="{00000000-0005-0000-0000-0000870D0000}"/>
    <cellStyle name="Comma 2 2 34" xfId="2905" xr:uid="{00000000-0005-0000-0000-0000880D0000}"/>
    <cellStyle name="Comma 2 2 35" xfId="2906" xr:uid="{00000000-0005-0000-0000-0000890D0000}"/>
    <cellStyle name="Comma 2 2 36" xfId="2907" xr:uid="{00000000-0005-0000-0000-00008A0D0000}"/>
    <cellStyle name="Comma 2 2 37" xfId="2908" xr:uid="{00000000-0005-0000-0000-00008B0D0000}"/>
    <cellStyle name="Comma 2 2 38" xfId="2909" xr:uid="{00000000-0005-0000-0000-00008C0D0000}"/>
    <cellStyle name="Comma 2 2 39" xfId="2910" xr:uid="{00000000-0005-0000-0000-00008D0D0000}"/>
    <cellStyle name="Comma 2 2 4" xfId="2911" xr:uid="{00000000-0005-0000-0000-00008E0D0000}"/>
    <cellStyle name="Comma 2 2 40" xfId="2912" xr:uid="{00000000-0005-0000-0000-00008F0D0000}"/>
    <cellStyle name="Comma 2 2 41" xfId="2913" xr:uid="{00000000-0005-0000-0000-0000900D0000}"/>
    <cellStyle name="Comma 2 2 42" xfId="2914" xr:uid="{00000000-0005-0000-0000-0000910D0000}"/>
    <cellStyle name="Comma 2 2 43" xfId="2915" xr:uid="{00000000-0005-0000-0000-0000920D0000}"/>
    <cellStyle name="Comma 2 2 44" xfId="2916" xr:uid="{00000000-0005-0000-0000-0000930D0000}"/>
    <cellStyle name="Comma 2 2 45" xfId="2917" xr:uid="{00000000-0005-0000-0000-0000940D0000}"/>
    <cellStyle name="Comma 2 2 46" xfId="2918" xr:uid="{00000000-0005-0000-0000-0000950D0000}"/>
    <cellStyle name="Comma 2 2 47" xfId="2919" xr:uid="{00000000-0005-0000-0000-0000960D0000}"/>
    <cellStyle name="Comma 2 2 48" xfId="2920" xr:uid="{00000000-0005-0000-0000-0000970D0000}"/>
    <cellStyle name="Comma 2 2 49" xfId="2921" xr:uid="{00000000-0005-0000-0000-0000980D0000}"/>
    <cellStyle name="Comma 2 2 49 2" xfId="10358" xr:uid="{00000000-0005-0000-0000-0000990D0000}"/>
    <cellStyle name="Comma 2 2 5" xfId="2922" xr:uid="{00000000-0005-0000-0000-00009A0D0000}"/>
    <cellStyle name="Comma 2 2 6" xfId="2923" xr:uid="{00000000-0005-0000-0000-00009B0D0000}"/>
    <cellStyle name="Comma 2 2 7" xfId="2924" xr:uid="{00000000-0005-0000-0000-00009C0D0000}"/>
    <cellStyle name="Comma 2 2 8" xfId="2925" xr:uid="{00000000-0005-0000-0000-00009D0D0000}"/>
    <cellStyle name="Comma 2 2 9" xfId="2926" xr:uid="{00000000-0005-0000-0000-00009E0D0000}"/>
    <cellStyle name="Comma 2 2_3.1.2 DB Pension Detail" xfId="2927" xr:uid="{00000000-0005-0000-0000-00009F0D0000}"/>
    <cellStyle name="Comma 2 20" xfId="2928" xr:uid="{00000000-0005-0000-0000-0000A00D0000}"/>
    <cellStyle name="Comma 2 20 2" xfId="10359" xr:uid="{00000000-0005-0000-0000-0000A10D0000}"/>
    <cellStyle name="Comma 2 21" xfId="2929" xr:uid="{00000000-0005-0000-0000-0000A20D0000}"/>
    <cellStyle name="Comma 2 21 2" xfId="10360" xr:uid="{00000000-0005-0000-0000-0000A30D0000}"/>
    <cellStyle name="Comma 2 22" xfId="2930" xr:uid="{00000000-0005-0000-0000-0000A40D0000}"/>
    <cellStyle name="Comma 2 22 2" xfId="10361" xr:uid="{00000000-0005-0000-0000-0000A50D0000}"/>
    <cellStyle name="Comma 2 23" xfId="2931" xr:uid="{00000000-0005-0000-0000-0000A60D0000}"/>
    <cellStyle name="Comma 2 23 2" xfId="10362" xr:uid="{00000000-0005-0000-0000-0000A70D0000}"/>
    <cellStyle name="Comma 2 24" xfId="2932" xr:uid="{00000000-0005-0000-0000-0000A80D0000}"/>
    <cellStyle name="Comma 2 24 2" xfId="10363" xr:uid="{00000000-0005-0000-0000-0000A90D0000}"/>
    <cellStyle name="Comma 2 25" xfId="2933" xr:uid="{00000000-0005-0000-0000-0000AA0D0000}"/>
    <cellStyle name="Comma 2 25 2" xfId="10364" xr:uid="{00000000-0005-0000-0000-0000AB0D0000}"/>
    <cellStyle name="Comma 2 26" xfId="2934" xr:uid="{00000000-0005-0000-0000-0000AC0D0000}"/>
    <cellStyle name="Comma 2 26 2" xfId="10365" xr:uid="{00000000-0005-0000-0000-0000AD0D0000}"/>
    <cellStyle name="Comma 2 27" xfId="2935" xr:uid="{00000000-0005-0000-0000-0000AE0D0000}"/>
    <cellStyle name="Comma 2 27 2" xfId="10366" xr:uid="{00000000-0005-0000-0000-0000AF0D0000}"/>
    <cellStyle name="Comma 2 28" xfId="2936" xr:uid="{00000000-0005-0000-0000-0000B00D0000}"/>
    <cellStyle name="Comma 2 28 2" xfId="10367" xr:uid="{00000000-0005-0000-0000-0000B10D0000}"/>
    <cellStyle name="Comma 2 29" xfId="2937" xr:uid="{00000000-0005-0000-0000-0000B20D0000}"/>
    <cellStyle name="Comma 2 29 2" xfId="10368" xr:uid="{00000000-0005-0000-0000-0000B30D0000}"/>
    <cellStyle name="Comma 2 3" xfId="2938" xr:uid="{00000000-0005-0000-0000-0000B40D0000}"/>
    <cellStyle name="Comma 2 3 10" xfId="2939" xr:uid="{00000000-0005-0000-0000-0000B50D0000}"/>
    <cellStyle name="Comma 2 3 10 2" xfId="10369" xr:uid="{00000000-0005-0000-0000-0000B60D0000}"/>
    <cellStyle name="Comma 2 3 11" xfId="2940" xr:uid="{00000000-0005-0000-0000-0000B70D0000}"/>
    <cellStyle name="Comma 2 3 11 2" xfId="10370" xr:uid="{00000000-0005-0000-0000-0000B80D0000}"/>
    <cellStyle name="Comma 2 3 12" xfId="2941" xr:uid="{00000000-0005-0000-0000-0000B90D0000}"/>
    <cellStyle name="Comma 2 3 12 2" xfId="10371" xr:uid="{00000000-0005-0000-0000-0000BA0D0000}"/>
    <cellStyle name="Comma 2 3 13" xfId="2942" xr:uid="{00000000-0005-0000-0000-0000BB0D0000}"/>
    <cellStyle name="Comma 2 3 13 2" xfId="10372" xr:uid="{00000000-0005-0000-0000-0000BC0D0000}"/>
    <cellStyle name="Comma 2 3 14" xfId="2943" xr:uid="{00000000-0005-0000-0000-0000BD0D0000}"/>
    <cellStyle name="Comma 2 3 14 2" xfId="10373" xr:uid="{00000000-0005-0000-0000-0000BE0D0000}"/>
    <cellStyle name="Comma 2 3 15" xfId="2944" xr:uid="{00000000-0005-0000-0000-0000BF0D0000}"/>
    <cellStyle name="Comma 2 3 15 2" xfId="10374" xr:uid="{00000000-0005-0000-0000-0000C00D0000}"/>
    <cellStyle name="Comma 2 3 16" xfId="2945" xr:uid="{00000000-0005-0000-0000-0000C10D0000}"/>
    <cellStyle name="Comma 2 3 16 2" xfId="10375" xr:uid="{00000000-0005-0000-0000-0000C20D0000}"/>
    <cellStyle name="Comma 2 3 17" xfId="2946" xr:uid="{00000000-0005-0000-0000-0000C30D0000}"/>
    <cellStyle name="Comma 2 3 17 2" xfId="10376" xr:uid="{00000000-0005-0000-0000-0000C40D0000}"/>
    <cellStyle name="Comma 2 3 18" xfId="2947" xr:uid="{00000000-0005-0000-0000-0000C50D0000}"/>
    <cellStyle name="Comma 2 3 18 2" xfId="10377" xr:uid="{00000000-0005-0000-0000-0000C60D0000}"/>
    <cellStyle name="Comma 2 3 19" xfId="2948" xr:uid="{00000000-0005-0000-0000-0000C70D0000}"/>
    <cellStyle name="Comma 2 3 19 2" xfId="10378" xr:uid="{00000000-0005-0000-0000-0000C80D0000}"/>
    <cellStyle name="Comma 2 3 2" xfId="2949" xr:uid="{00000000-0005-0000-0000-0000C90D0000}"/>
    <cellStyle name="Comma 2 3 2 2" xfId="2950" xr:uid="{00000000-0005-0000-0000-0000CA0D0000}"/>
    <cellStyle name="Comma 2 3 2 2 10" xfId="2951" xr:uid="{00000000-0005-0000-0000-0000CB0D0000}"/>
    <cellStyle name="Comma 2 3 2 2 10 2" xfId="10381" xr:uid="{00000000-0005-0000-0000-0000CC0D0000}"/>
    <cellStyle name="Comma 2 3 2 2 11" xfId="2952" xr:uid="{00000000-0005-0000-0000-0000CD0D0000}"/>
    <cellStyle name="Comma 2 3 2 2 11 2" xfId="10382" xr:uid="{00000000-0005-0000-0000-0000CE0D0000}"/>
    <cellStyle name="Comma 2 3 2 2 12" xfId="2953" xr:uid="{00000000-0005-0000-0000-0000CF0D0000}"/>
    <cellStyle name="Comma 2 3 2 2 12 2" xfId="10383" xr:uid="{00000000-0005-0000-0000-0000D00D0000}"/>
    <cellStyle name="Comma 2 3 2 2 13" xfId="2954" xr:uid="{00000000-0005-0000-0000-0000D10D0000}"/>
    <cellStyle name="Comma 2 3 2 2 13 2" xfId="10384" xr:uid="{00000000-0005-0000-0000-0000D20D0000}"/>
    <cellStyle name="Comma 2 3 2 2 14" xfId="2955" xr:uid="{00000000-0005-0000-0000-0000D30D0000}"/>
    <cellStyle name="Comma 2 3 2 2 14 2" xfId="10385" xr:uid="{00000000-0005-0000-0000-0000D40D0000}"/>
    <cellStyle name="Comma 2 3 2 2 15" xfId="2956" xr:uid="{00000000-0005-0000-0000-0000D50D0000}"/>
    <cellStyle name="Comma 2 3 2 2 15 2" xfId="10386" xr:uid="{00000000-0005-0000-0000-0000D60D0000}"/>
    <cellStyle name="Comma 2 3 2 2 16" xfId="10380" xr:uid="{00000000-0005-0000-0000-0000D70D0000}"/>
    <cellStyle name="Comma 2 3 2 2 2" xfId="2957" xr:uid="{00000000-0005-0000-0000-0000D80D0000}"/>
    <cellStyle name="Comma 2 3 2 2 2 2" xfId="10387" xr:uid="{00000000-0005-0000-0000-0000D90D0000}"/>
    <cellStyle name="Comma 2 3 2 2 3" xfId="2958" xr:uid="{00000000-0005-0000-0000-0000DA0D0000}"/>
    <cellStyle name="Comma 2 3 2 2 3 2" xfId="10388" xr:uid="{00000000-0005-0000-0000-0000DB0D0000}"/>
    <cellStyle name="Comma 2 3 2 2 4" xfId="2959" xr:uid="{00000000-0005-0000-0000-0000DC0D0000}"/>
    <cellStyle name="Comma 2 3 2 2 4 2" xfId="10389" xr:uid="{00000000-0005-0000-0000-0000DD0D0000}"/>
    <cellStyle name="Comma 2 3 2 2 5" xfId="2960" xr:uid="{00000000-0005-0000-0000-0000DE0D0000}"/>
    <cellStyle name="Comma 2 3 2 2 5 2" xfId="10390" xr:uid="{00000000-0005-0000-0000-0000DF0D0000}"/>
    <cellStyle name="Comma 2 3 2 2 6" xfId="2961" xr:uid="{00000000-0005-0000-0000-0000E00D0000}"/>
    <cellStyle name="Comma 2 3 2 2 6 2" xfId="10391" xr:uid="{00000000-0005-0000-0000-0000E10D0000}"/>
    <cellStyle name="Comma 2 3 2 2 7" xfId="2962" xr:uid="{00000000-0005-0000-0000-0000E20D0000}"/>
    <cellStyle name="Comma 2 3 2 2 7 2" xfId="10392" xr:uid="{00000000-0005-0000-0000-0000E30D0000}"/>
    <cellStyle name="Comma 2 3 2 2 8" xfId="2963" xr:uid="{00000000-0005-0000-0000-0000E40D0000}"/>
    <cellStyle name="Comma 2 3 2 2 8 2" xfId="10393" xr:uid="{00000000-0005-0000-0000-0000E50D0000}"/>
    <cellStyle name="Comma 2 3 2 2 9" xfId="2964" xr:uid="{00000000-0005-0000-0000-0000E60D0000}"/>
    <cellStyle name="Comma 2 3 2 2 9 2" xfId="10394" xr:uid="{00000000-0005-0000-0000-0000E70D0000}"/>
    <cellStyle name="Comma 2 3 2 3" xfId="10379" xr:uid="{00000000-0005-0000-0000-0000E80D0000}"/>
    <cellStyle name="Comma 2 3 2_3.1.2 DB Pension Detail" xfId="2965" xr:uid="{00000000-0005-0000-0000-0000E90D0000}"/>
    <cellStyle name="Comma 2 3 20" xfId="2966" xr:uid="{00000000-0005-0000-0000-0000EA0D0000}"/>
    <cellStyle name="Comma 2 3 20 2" xfId="10395" xr:uid="{00000000-0005-0000-0000-0000EB0D0000}"/>
    <cellStyle name="Comma 2 3 21" xfId="2967" xr:uid="{00000000-0005-0000-0000-0000EC0D0000}"/>
    <cellStyle name="Comma 2 3 21 2" xfId="10396" xr:uid="{00000000-0005-0000-0000-0000ED0D0000}"/>
    <cellStyle name="Comma 2 3 22" xfId="2968" xr:uid="{00000000-0005-0000-0000-0000EE0D0000}"/>
    <cellStyle name="Comma 2 3 22 2" xfId="10397" xr:uid="{00000000-0005-0000-0000-0000EF0D0000}"/>
    <cellStyle name="Comma 2 3 23" xfId="2969" xr:uid="{00000000-0005-0000-0000-0000F00D0000}"/>
    <cellStyle name="Comma 2 3 23 2" xfId="10398" xr:uid="{00000000-0005-0000-0000-0000F10D0000}"/>
    <cellStyle name="Comma 2 3 24" xfId="2970" xr:uid="{00000000-0005-0000-0000-0000F20D0000}"/>
    <cellStyle name="Comma 2 3 24 2" xfId="10399" xr:uid="{00000000-0005-0000-0000-0000F30D0000}"/>
    <cellStyle name="Comma 2 3 25" xfId="2971" xr:uid="{00000000-0005-0000-0000-0000F40D0000}"/>
    <cellStyle name="Comma 2 3 25 2" xfId="10400" xr:uid="{00000000-0005-0000-0000-0000F50D0000}"/>
    <cellStyle name="Comma 2 3 26" xfId="2972" xr:uid="{00000000-0005-0000-0000-0000F60D0000}"/>
    <cellStyle name="Comma 2 3 26 2" xfId="10401" xr:uid="{00000000-0005-0000-0000-0000F70D0000}"/>
    <cellStyle name="Comma 2 3 27" xfId="2973" xr:uid="{00000000-0005-0000-0000-0000F80D0000}"/>
    <cellStyle name="Comma 2 3 27 2" xfId="10402" xr:uid="{00000000-0005-0000-0000-0000F90D0000}"/>
    <cellStyle name="Comma 2 3 28" xfId="2974" xr:uid="{00000000-0005-0000-0000-0000FA0D0000}"/>
    <cellStyle name="Comma 2 3 28 2" xfId="10403" xr:uid="{00000000-0005-0000-0000-0000FB0D0000}"/>
    <cellStyle name="Comma 2 3 29" xfId="2975" xr:uid="{00000000-0005-0000-0000-0000FC0D0000}"/>
    <cellStyle name="Comma 2 3 29 2" xfId="10404" xr:uid="{00000000-0005-0000-0000-0000FD0D0000}"/>
    <cellStyle name="Comma 2 3 3" xfId="2976" xr:uid="{00000000-0005-0000-0000-0000FE0D0000}"/>
    <cellStyle name="Comma 2 3 3 10" xfId="2977" xr:uid="{00000000-0005-0000-0000-0000FF0D0000}"/>
    <cellStyle name="Comma 2 3 3 10 2" xfId="10406" xr:uid="{00000000-0005-0000-0000-0000000E0000}"/>
    <cellStyle name="Comma 2 3 3 11" xfId="2978" xr:uid="{00000000-0005-0000-0000-0000010E0000}"/>
    <cellStyle name="Comma 2 3 3 11 2" xfId="10407" xr:uid="{00000000-0005-0000-0000-0000020E0000}"/>
    <cellStyle name="Comma 2 3 3 12" xfId="2979" xr:uid="{00000000-0005-0000-0000-0000030E0000}"/>
    <cellStyle name="Comma 2 3 3 12 2" xfId="10408" xr:uid="{00000000-0005-0000-0000-0000040E0000}"/>
    <cellStyle name="Comma 2 3 3 13" xfId="2980" xr:uid="{00000000-0005-0000-0000-0000050E0000}"/>
    <cellStyle name="Comma 2 3 3 13 2" xfId="10409" xr:uid="{00000000-0005-0000-0000-0000060E0000}"/>
    <cellStyle name="Comma 2 3 3 14" xfId="10405" xr:uid="{00000000-0005-0000-0000-0000070E0000}"/>
    <cellStyle name="Comma 2 3 3 2" xfId="2981" xr:uid="{00000000-0005-0000-0000-0000080E0000}"/>
    <cellStyle name="Comma 2 3 3 2 2" xfId="10410" xr:uid="{00000000-0005-0000-0000-0000090E0000}"/>
    <cellStyle name="Comma 2 3 3 3" xfId="2982" xr:uid="{00000000-0005-0000-0000-00000A0E0000}"/>
    <cellStyle name="Comma 2 3 3 3 2" xfId="10411" xr:uid="{00000000-0005-0000-0000-00000B0E0000}"/>
    <cellStyle name="Comma 2 3 3 4" xfId="2983" xr:uid="{00000000-0005-0000-0000-00000C0E0000}"/>
    <cellStyle name="Comma 2 3 3 4 2" xfId="10412" xr:uid="{00000000-0005-0000-0000-00000D0E0000}"/>
    <cellStyle name="Comma 2 3 3 5" xfId="2984" xr:uid="{00000000-0005-0000-0000-00000E0E0000}"/>
    <cellStyle name="Comma 2 3 3 5 2" xfId="10413" xr:uid="{00000000-0005-0000-0000-00000F0E0000}"/>
    <cellStyle name="Comma 2 3 3 6" xfId="2985" xr:uid="{00000000-0005-0000-0000-0000100E0000}"/>
    <cellStyle name="Comma 2 3 3 6 2" xfId="10414" xr:uid="{00000000-0005-0000-0000-0000110E0000}"/>
    <cellStyle name="Comma 2 3 3 7" xfId="2986" xr:uid="{00000000-0005-0000-0000-0000120E0000}"/>
    <cellStyle name="Comma 2 3 3 7 2" xfId="10415" xr:uid="{00000000-0005-0000-0000-0000130E0000}"/>
    <cellStyle name="Comma 2 3 3 8" xfId="2987" xr:uid="{00000000-0005-0000-0000-0000140E0000}"/>
    <cellStyle name="Comma 2 3 3 8 2" xfId="10416" xr:uid="{00000000-0005-0000-0000-0000150E0000}"/>
    <cellStyle name="Comma 2 3 3 9" xfId="2988" xr:uid="{00000000-0005-0000-0000-0000160E0000}"/>
    <cellStyle name="Comma 2 3 3 9 2" xfId="10417" xr:uid="{00000000-0005-0000-0000-0000170E0000}"/>
    <cellStyle name="Comma 2 3 30" xfId="2989" xr:uid="{00000000-0005-0000-0000-0000180E0000}"/>
    <cellStyle name="Comma 2 3 30 2" xfId="10418" xr:uid="{00000000-0005-0000-0000-0000190E0000}"/>
    <cellStyle name="Comma 2 3 31" xfId="2990" xr:uid="{00000000-0005-0000-0000-00001A0E0000}"/>
    <cellStyle name="Comma 2 3 31 2" xfId="10419" xr:uid="{00000000-0005-0000-0000-00001B0E0000}"/>
    <cellStyle name="Comma 2 3 32" xfId="2991" xr:uid="{00000000-0005-0000-0000-00001C0E0000}"/>
    <cellStyle name="Comma 2 3 32 2" xfId="10420" xr:uid="{00000000-0005-0000-0000-00001D0E0000}"/>
    <cellStyle name="Comma 2 3 33" xfId="2992" xr:uid="{00000000-0005-0000-0000-00001E0E0000}"/>
    <cellStyle name="Comma 2 3 33 2" xfId="10421" xr:uid="{00000000-0005-0000-0000-00001F0E0000}"/>
    <cellStyle name="Comma 2 3 34" xfId="2993" xr:uid="{00000000-0005-0000-0000-0000200E0000}"/>
    <cellStyle name="Comma 2 3 34 2" xfId="10422" xr:uid="{00000000-0005-0000-0000-0000210E0000}"/>
    <cellStyle name="Comma 2 3 35" xfId="2994" xr:uid="{00000000-0005-0000-0000-0000220E0000}"/>
    <cellStyle name="Comma 2 3 35 2" xfId="10423" xr:uid="{00000000-0005-0000-0000-0000230E0000}"/>
    <cellStyle name="Comma 2 3 36" xfId="2995" xr:uid="{00000000-0005-0000-0000-0000240E0000}"/>
    <cellStyle name="Comma 2 3 36 2" xfId="10424" xr:uid="{00000000-0005-0000-0000-0000250E0000}"/>
    <cellStyle name="Comma 2 3 37" xfId="2996" xr:uid="{00000000-0005-0000-0000-0000260E0000}"/>
    <cellStyle name="Comma 2 3 37 2" xfId="10425" xr:uid="{00000000-0005-0000-0000-0000270E0000}"/>
    <cellStyle name="Comma 2 3 38" xfId="2997" xr:uid="{00000000-0005-0000-0000-0000280E0000}"/>
    <cellStyle name="Comma 2 3 38 2" xfId="10426" xr:uid="{00000000-0005-0000-0000-0000290E0000}"/>
    <cellStyle name="Comma 2 3 39" xfId="2998" xr:uid="{00000000-0005-0000-0000-00002A0E0000}"/>
    <cellStyle name="Comma 2 3 39 2" xfId="10427" xr:uid="{00000000-0005-0000-0000-00002B0E0000}"/>
    <cellStyle name="Comma 2 3 4" xfId="2999" xr:uid="{00000000-0005-0000-0000-00002C0E0000}"/>
    <cellStyle name="Comma 2 3 4 2" xfId="10428" xr:uid="{00000000-0005-0000-0000-00002D0E0000}"/>
    <cellStyle name="Comma 2 3 40" xfId="3000" xr:uid="{00000000-0005-0000-0000-00002E0E0000}"/>
    <cellStyle name="Comma 2 3 40 2" xfId="10429" xr:uid="{00000000-0005-0000-0000-00002F0E0000}"/>
    <cellStyle name="Comma 2 3 41" xfId="3001" xr:uid="{00000000-0005-0000-0000-0000300E0000}"/>
    <cellStyle name="Comma 2 3 41 2" xfId="10430" xr:uid="{00000000-0005-0000-0000-0000310E0000}"/>
    <cellStyle name="Comma 2 3 42" xfId="3002" xr:uid="{00000000-0005-0000-0000-0000320E0000}"/>
    <cellStyle name="Comma 2 3 42 2" xfId="10431" xr:uid="{00000000-0005-0000-0000-0000330E0000}"/>
    <cellStyle name="Comma 2 3 43" xfId="3003" xr:uid="{00000000-0005-0000-0000-0000340E0000}"/>
    <cellStyle name="Comma 2 3 43 2" xfId="10432" xr:uid="{00000000-0005-0000-0000-0000350E0000}"/>
    <cellStyle name="Comma 2 3 44" xfId="3004" xr:uid="{00000000-0005-0000-0000-0000360E0000}"/>
    <cellStyle name="Comma 2 3 44 2" xfId="10433" xr:uid="{00000000-0005-0000-0000-0000370E0000}"/>
    <cellStyle name="Comma 2 3 45" xfId="3005" xr:uid="{00000000-0005-0000-0000-0000380E0000}"/>
    <cellStyle name="Comma 2 3 45 2" xfId="10434" xr:uid="{00000000-0005-0000-0000-0000390E0000}"/>
    <cellStyle name="Comma 2 3 46" xfId="3006" xr:uid="{00000000-0005-0000-0000-00003A0E0000}"/>
    <cellStyle name="Comma 2 3 46 2" xfId="10435" xr:uid="{00000000-0005-0000-0000-00003B0E0000}"/>
    <cellStyle name="Comma 2 3 47" xfId="3007" xr:uid="{00000000-0005-0000-0000-00003C0E0000}"/>
    <cellStyle name="Comma 2 3 47 2" xfId="10436" xr:uid="{00000000-0005-0000-0000-00003D0E0000}"/>
    <cellStyle name="Comma 2 3 48" xfId="3008" xr:uid="{00000000-0005-0000-0000-00003E0E0000}"/>
    <cellStyle name="Comma 2 3 48 2" xfId="10437" xr:uid="{00000000-0005-0000-0000-00003F0E0000}"/>
    <cellStyle name="Comma 2 3 5" xfId="3009" xr:uid="{00000000-0005-0000-0000-0000400E0000}"/>
    <cellStyle name="Comma 2 3 5 2" xfId="10438" xr:uid="{00000000-0005-0000-0000-0000410E0000}"/>
    <cellStyle name="Comma 2 3 6" xfId="3010" xr:uid="{00000000-0005-0000-0000-0000420E0000}"/>
    <cellStyle name="Comma 2 3 6 2" xfId="10439" xr:uid="{00000000-0005-0000-0000-0000430E0000}"/>
    <cellStyle name="Comma 2 3 7" xfId="3011" xr:uid="{00000000-0005-0000-0000-0000440E0000}"/>
    <cellStyle name="Comma 2 3 7 2" xfId="10440" xr:uid="{00000000-0005-0000-0000-0000450E0000}"/>
    <cellStyle name="Comma 2 3 8" xfId="3012" xr:uid="{00000000-0005-0000-0000-0000460E0000}"/>
    <cellStyle name="Comma 2 3 8 2" xfId="10441" xr:uid="{00000000-0005-0000-0000-0000470E0000}"/>
    <cellStyle name="Comma 2 3 9" xfId="3013" xr:uid="{00000000-0005-0000-0000-0000480E0000}"/>
    <cellStyle name="Comma 2 3 9 2" xfId="10442" xr:uid="{00000000-0005-0000-0000-0000490E0000}"/>
    <cellStyle name="Comma 2 3_3.1.2 DB Pension Detail" xfId="3014" xr:uid="{00000000-0005-0000-0000-00004A0E0000}"/>
    <cellStyle name="Comma 2 30" xfId="3015" xr:uid="{00000000-0005-0000-0000-00004B0E0000}"/>
    <cellStyle name="Comma 2 30 2" xfId="10443" xr:uid="{00000000-0005-0000-0000-00004C0E0000}"/>
    <cellStyle name="Comma 2 31" xfId="3016" xr:uid="{00000000-0005-0000-0000-00004D0E0000}"/>
    <cellStyle name="Comma 2 31 2" xfId="10444" xr:uid="{00000000-0005-0000-0000-00004E0E0000}"/>
    <cellStyle name="Comma 2 32" xfId="3017" xr:uid="{00000000-0005-0000-0000-00004F0E0000}"/>
    <cellStyle name="Comma 2 32 2" xfId="10445" xr:uid="{00000000-0005-0000-0000-0000500E0000}"/>
    <cellStyle name="Comma 2 33" xfId="3018" xr:uid="{00000000-0005-0000-0000-0000510E0000}"/>
    <cellStyle name="Comma 2 33 2" xfId="10446" xr:uid="{00000000-0005-0000-0000-0000520E0000}"/>
    <cellStyle name="Comma 2 34" xfId="3019" xr:uid="{00000000-0005-0000-0000-0000530E0000}"/>
    <cellStyle name="Comma 2 34 2" xfId="10447" xr:uid="{00000000-0005-0000-0000-0000540E0000}"/>
    <cellStyle name="Comma 2 35" xfId="3020" xr:uid="{00000000-0005-0000-0000-0000550E0000}"/>
    <cellStyle name="Comma 2 35 2" xfId="10448" xr:uid="{00000000-0005-0000-0000-0000560E0000}"/>
    <cellStyle name="Comma 2 36" xfId="3021" xr:uid="{00000000-0005-0000-0000-0000570E0000}"/>
    <cellStyle name="Comma 2 36 2" xfId="10449" xr:uid="{00000000-0005-0000-0000-0000580E0000}"/>
    <cellStyle name="Comma 2 37" xfId="3022" xr:uid="{00000000-0005-0000-0000-0000590E0000}"/>
    <cellStyle name="Comma 2 37 2" xfId="10450" xr:uid="{00000000-0005-0000-0000-00005A0E0000}"/>
    <cellStyle name="Comma 2 38" xfId="3023" xr:uid="{00000000-0005-0000-0000-00005B0E0000}"/>
    <cellStyle name="Comma 2 38 2" xfId="10451" xr:uid="{00000000-0005-0000-0000-00005C0E0000}"/>
    <cellStyle name="Comma 2 39" xfId="3024" xr:uid="{00000000-0005-0000-0000-00005D0E0000}"/>
    <cellStyle name="Comma 2 39 2" xfId="10452" xr:uid="{00000000-0005-0000-0000-00005E0E0000}"/>
    <cellStyle name="Comma 2 4" xfId="3025" xr:uid="{00000000-0005-0000-0000-00005F0E0000}"/>
    <cellStyle name="Comma 2 4 10" xfId="3026" xr:uid="{00000000-0005-0000-0000-0000600E0000}"/>
    <cellStyle name="Comma 2 4 10 2" xfId="10454" xr:uid="{00000000-0005-0000-0000-0000610E0000}"/>
    <cellStyle name="Comma 2 4 11" xfId="3027" xr:uid="{00000000-0005-0000-0000-0000620E0000}"/>
    <cellStyle name="Comma 2 4 11 2" xfId="10455" xr:uid="{00000000-0005-0000-0000-0000630E0000}"/>
    <cellStyle name="Comma 2 4 12" xfId="3028" xr:uid="{00000000-0005-0000-0000-0000640E0000}"/>
    <cellStyle name="Comma 2 4 12 2" xfId="10456" xr:uid="{00000000-0005-0000-0000-0000650E0000}"/>
    <cellStyle name="Comma 2 4 13" xfId="3029" xr:uid="{00000000-0005-0000-0000-0000660E0000}"/>
    <cellStyle name="Comma 2 4 13 2" xfId="10457" xr:uid="{00000000-0005-0000-0000-0000670E0000}"/>
    <cellStyle name="Comma 2 4 14" xfId="3030" xr:uid="{00000000-0005-0000-0000-0000680E0000}"/>
    <cellStyle name="Comma 2 4 14 2" xfId="10458" xr:uid="{00000000-0005-0000-0000-0000690E0000}"/>
    <cellStyle name="Comma 2 4 15" xfId="3031" xr:uid="{00000000-0005-0000-0000-00006A0E0000}"/>
    <cellStyle name="Comma 2 4 15 2" xfId="10459" xr:uid="{00000000-0005-0000-0000-00006B0E0000}"/>
    <cellStyle name="Comma 2 4 16" xfId="3032" xr:uid="{00000000-0005-0000-0000-00006C0E0000}"/>
    <cellStyle name="Comma 2 4 16 2" xfId="10460" xr:uid="{00000000-0005-0000-0000-00006D0E0000}"/>
    <cellStyle name="Comma 2 4 17" xfId="3033" xr:uid="{00000000-0005-0000-0000-00006E0E0000}"/>
    <cellStyle name="Comma 2 4 17 2" xfId="10461" xr:uid="{00000000-0005-0000-0000-00006F0E0000}"/>
    <cellStyle name="Comma 2 4 18" xfId="3034" xr:uid="{00000000-0005-0000-0000-0000700E0000}"/>
    <cellStyle name="Comma 2 4 18 2" xfId="10462" xr:uid="{00000000-0005-0000-0000-0000710E0000}"/>
    <cellStyle name="Comma 2 4 19" xfId="3035" xr:uid="{00000000-0005-0000-0000-0000720E0000}"/>
    <cellStyle name="Comma 2 4 19 2" xfId="10463" xr:uid="{00000000-0005-0000-0000-0000730E0000}"/>
    <cellStyle name="Comma 2 4 2" xfId="3036" xr:uid="{00000000-0005-0000-0000-0000740E0000}"/>
    <cellStyle name="Comma 2 4 2 10" xfId="3037" xr:uid="{00000000-0005-0000-0000-0000750E0000}"/>
    <cellStyle name="Comma 2 4 2 10 2" xfId="10465" xr:uid="{00000000-0005-0000-0000-0000760E0000}"/>
    <cellStyle name="Comma 2 4 2 11" xfId="3038" xr:uid="{00000000-0005-0000-0000-0000770E0000}"/>
    <cellStyle name="Comma 2 4 2 11 2" xfId="10466" xr:uid="{00000000-0005-0000-0000-0000780E0000}"/>
    <cellStyle name="Comma 2 4 2 12" xfId="3039" xr:uid="{00000000-0005-0000-0000-0000790E0000}"/>
    <cellStyle name="Comma 2 4 2 12 2" xfId="10467" xr:uid="{00000000-0005-0000-0000-00007A0E0000}"/>
    <cellStyle name="Comma 2 4 2 13" xfId="3040" xr:uid="{00000000-0005-0000-0000-00007B0E0000}"/>
    <cellStyle name="Comma 2 4 2 13 2" xfId="10468" xr:uid="{00000000-0005-0000-0000-00007C0E0000}"/>
    <cellStyle name="Comma 2 4 2 14" xfId="3041" xr:uid="{00000000-0005-0000-0000-00007D0E0000}"/>
    <cellStyle name="Comma 2 4 2 14 2" xfId="10469" xr:uid="{00000000-0005-0000-0000-00007E0E0000}"/>
    <cellStyle name="Comma 2 4 2 15" xfId="3042" xr:uid="{00000000-0005-0000-0000-00007F0E0000}"/>
    <cellStyle name="Comma 2 4 2 15 2" xfId="10470" xr:uid="{00000000-0005-0000-0000-0000800E0000}"/>
    <cellStyle name="Comma 2 4 2 16" xfId="3043" xr:uid="{00000000-0005-0000-0000-0000810E0000}"/>
    <cellStyle name="Comma 2 4 2 16 2" xfId="10471" xr:uid="{00000000-0005-0000-0000-0000820E0000}"/>
    <cellStyle name="Comma 2 4 2 17" xfId="3044" xr:uid="{00000000-0005-0000-0000-0000830E0000}"/>
    <cellStyle name="Comma 2 4 2 17 2" xfId="10472" xr:uid="{00000000-0005-0000-0000-0000840E0000}"/>
    <cellStyle name="Comma 2 4 2 18" xfId="10464" xr:uid="{00000000-0005-0000-0000-0000850E0000}"/>
    <cellStyle name="Comma 2 4 2 2" xfId="3045" xr:uid="{00000000-0005-0000-0000-0000860E0000}"/>
    <cellStyle name="Comma 2 4 2 2 2" xfId="10473" xr:uid="{00000000-0005-0000-0000-0000870E0000}"/>
    <cellStyle name="Comma 2 4 2 3" xfId="3046" xr:uid="{00000000-0005-0000-0000-0000880E0000}"/>
    <cellStyle name="Comma 2 4 2 3 2" xfId="10474" xr:uid="{00000000-0005-0000-0000-0000890E0000}"/>
    <cellStyle name="Comma 2 4 2 4" xfId="3047" xr:uid="{00000000-0005-0000-0000-00008A0E0000}"/>
    <cellStyle name="Comma 2 4 2 4 2" xfId="10475" xr:uid="{00000000-0005-0000-0000-00008B0E0000}"/>
    <cellStyle name="Comma 2 4 2 5" xfId="3048" xr:uid="{00000000-0005-0000-0000-00008C0E0000}"/>
    <cellStyle name="Comma 2 4 2 5 2" xfId="10476" xr:uid="{00000000-0005-0000-0000-00008D0E0000}"/>
    <cellStyle name="Comma 2 4 2 6" xfId="3049" xr:uid="{00000000-0005-0000-0000-00008E0E0000}"/>
    <cellStyle name="Comma 2 4 2 6 2" xfId="10477" xr:uid="{00000000-0005-0000-0000-00008F0E0000}"/>
    <cellStyle name="Comma 2 4 2 7" xfId="3050" xr:uid="{00000000-0005-0000-0000-0000900E0000}"/>
    <cellStyle name="Comma 2 4 2 7 2" xfId="10478" xr:uid="{00000000-0005-0000-0000-0000910E0000}"/>
    <cellStyle name="Comma 2 4 2 8" xfId="3051" xr:uid="{00000000-0005-0000-0000-0000920E0000}"/>
    <cellStyle name="Comma 2 4 2 8 2" xfId="10479" xr:uid="{00000000-0005-0000-0000-0000930E0000}"/>
    <cellStyle name="Comma 2 4 2 9" xfId="3052" xr:uid="{00000000-0005-0000-0000-0000940E0000}"/>
    <cellStyle name="Comma 2 4 2 9 2" xfId="10480" xr:uid="{00000000-0005-0000-0000-0000950E0000}"/>
    <cellStyle name="Comma 2 4 20" xfId="3053" xr:uid="{00000000-0005-0000-0000-0000960E0000}"/>
    <cellStyle name="Comma 2 4 20 2" xfId="10481" xr:uid="{00000000-0005-0000-0000-0000970E0000}"/>
    <cellStyle name="Comma 2 4 21" xfId="3054" xr:uid="{00000000-0005-0000-0000-0000980E0000}"/>
    <cellStyle name="Comma 2 4 21 2" xfId="10482" xr:uid="{00000000-0005-0000-0000-0000990E0000}"/>
    <cellStyle name="Comma 2 4 22" xfId="3055" xr:uid="{00000000-0005-0000-0000-00009A0E0000}"/>
    <cellStyle name="Comma 2 4 22 2" xfId="10483" xr:uid="{00000000-0005-0000-0000-00009B0E0000}"/>
    <cellStyle name="Comma 2 4 23" xfId="3056" xr:uid="{00000000-0005-0000-0000-00009C0E0000}"/>
    <cellStyle name="Comma 2 4 23 2" xfId="10484" xr:uid="{00000000-0005-0000-0000-00009D0E0000}"/>
    <cellStyle name="Comma 2 4 24" xfId="3057" xr:uid="{00000000-0005-0000-0000-00009E0E0000}"/>
    <cellStyle name="Comma 2 4 24 2" xfId="10485" xr:uid="{00000000-0005-0000-0000-00009F0E0000}"/>
    <cellStyle name="Comma 2 4 25" xfId="3058" xr:uid="{00000000-0005-0000-0000-0000A00E0000}"/>
    <cellStyle name="Comma 2 4 25 2" xfId="10486" xr:uid="{00000000-0005-0000-0000-0000A10E0000}"/>
    <cellStyle name="Comma 2 4 26" xfId="3059" xr:uid="{00000000-0005-0000-0000-0000A20E0000}"/>
    <cellStyle name="Comma 2 4 26 2" xfId="10487" xr:uid="{00000000-0005-0000-0000-0000A30E0000}"/>
    <cellStyle name="Comma 2 4 27" xfId="3060" xr:uid="{00000000-0005-0000-0000-0000A40E0000}"/>
    <cellStyle name="Comma 2 4 27 2" xfId="10488" xr:uid="{00000000-0005-0000-0000-0000A50E0000}"/>
    <cellStyle name="Comma 2 4 28" xfId="3061" xr:uid="{00000000-0005-0000-0000-0000A60E0000}"/>
    <cellStyle name="Comma 2 4 28 2" xfId="10489" xr:uid="{00000000-0005-0000-0000-0000A70E0000}"/>
    <cellStyle name="Comma 2 4 29" xfId="3062" xr:uid="{00000000-0005-0000-0000-0000A80E0000}"/>
    <cellStyle name="Comma 2 4 29 2" xfId="10490" xr:uid="{00000000-0005-0000-0000-0000A90E0000}"/>
    <cellStyle name="Comma 2 4 3" xfId="3063" xr:uid="{00000000-0005-0000-0000-0000AA0E0000}"/>
    <cellStyle name="Comma 2 4 3 2" xfId="10491" xr:uid="{00000000-0005-0000-0000-0000AB0E0000}"/>
    <cellStyle name="Comma 2 4 30" xfId="3064" xr:uid="{00000000-0005-0000-0000-0000AC0E0000}"/>
    <cellStyle name="Comma 2 4 30 2" xfId="10492" xr:uid="{00000000-0005-0000-0000-0000AD0E0000}"/>
    <cellStyle name="Comma 2 4 31" xfId="3065" xr:uid="{00000000-0005-0000-0000-0000AE0E0000}"/>
    <cellStyle name="Comma 2 4 31 2" xfId="10493" xr:uid="{00000000-0005-0000-0000-0000AF0E0000}"/>
    <cellStyle name="Comma 2 4 32" xfId="3066" xr:uid="{00000000-0005-0000-0000-0000B00E0000}"/>
    <cellStyle name="Comma 2 4 32 2" xfId="10494" xr:uid="{00000000-0005-0000-0000-0000B10E0000}"/>
    <cellStyle name="Comma 2 4 33" xfId="3067" xr:uid="{00000000-0005-0000-0000-0000B20E0000}"/>
    <cellStyle name="Comma 2 4 33 2" xfId="10495" xr:uid="{00000000-0005-0000-0000-0000B30E0000}"/>
    <cellStyle name="Comma 2 4 34" xfId="3068" xr:uid="{00000000-0005-0000-0000-0000B40E0000}"/>
    <cellStyle name="Comma 2 4 34 2" xfId="10496" xr:uid="{00000000-0005-0000-0000-0000B50E0000}"/>
    <cellStyle name="Comma 2 4 35" xfId="3069" xr:uid="{00000000-0005-0000-0000-0000B60E0000}"/>
    <cellStyle name="Comma 2 4 35 2" xfId="10497" xr:uid="{00000000-0005-0000-0000-0000B70E0000}"/>
    <cellStyle name="Comma 2 4 36" xfId="3070" xr:uid="{00000000-0005-0000-0000-0000B80E0000}"/>
    <cellStyle name="Comma 2 4 36 2" xfId="10498" xr:uid="{00000000-0005-0000-0000-0000B90E0000}"/>
    <cellStyle name="Comma 2 4 37" xfId="3071" xr:uid="{00000000-0005-0000-0000-0000BA0E0000}"/>
    <cellStyle name="Comma 2 4 37 2" xfId="10499" xr:uid="{00000000-0005-0000-0000-0000BB0E0000}"/>
    <cellStyle name="Comma 2 4 38" xfId="3072" xr:uid="{00000000-0005-0000-0000-0000BC0E0000}"/>
    <cellStyle name="Comma 2 4 38 2" xfId="10500" xr:uid="{00000000-0005-0000-0000-0000BD0E0000}"/>
    <cellStyle name="Comma 2 4 39" xfId="3073" xr:uid="{00000000-0005-0000-0000-0000BE0E0000}"/>
    <cellStyle name="Comma 2 4 39 2" xfId="10501" xr:uid="{00000000-0005-0000-0000-0000BF0E0000}"/>
    <cellStyle name="Comma 2 4 4" xfId="3074" xr:uid="{00000000-0005-0000-0000-0000C00E0000}"/>
    <cellStyle name="Comma 2 4 4 2" xfId="10502" xr:uid="{00000000-0005-0000-0000-0000C10E0000}"/>
    <cellStyle name="Comma 2 4 40" xfId="3075" xr:uid="{00000000-0005-0000-0000-0000C20E0000}"/>
    <cellStyle name="Comma 2 4 40 2" xfId="10503" xr:uid="{00000000-0005-0000-0000-0000C30E0000}"/>
    <cellStyle name="Comma 2 4 41" xfId="3076" xr:uid="{00000000-0005-0000-0000-0000C40E0000}"/>
    <cellStyle name="Comma 2 4 41 2" xfId="10504" xr:uid="{00000000-0005-0000-0000-0000C50E0000}"/>
    <cellStyle name="Comma 2 4 42" xfId="3077" xr:uid="{00000000-0005-0000-0000-0000C60E0000}"/>
    <cellStyle name="Comma 2 4 42 2" xfId="10505" xr:uid="{00000000-0005-0000-0000-0000C70E0000}"/>
    <cellStyle name="Comma 2 4 43" xfId="3078" xr:uid="{00000000-0005-0000-0000-0000C80E0000}"/>
    <cellStyle name="Comma 2 4 43 2" xfId="10506" xr:uid="{00000000-0005-0000-0000-0000C90E0000}"/>
    <cellStyle name="Comma 2 4 44" xfId="3079" xr:uid="{00000000-0005-0000-0000-0000CA0E0000}"/>
    <cellStyle name="Comma 2 4 44 2" xfId="10507" xr:uid="{00000000-0005-0000-0000-0000CB0E0000}"/>
    <cellStyle name="Comma 2 4 45" xfId="3080" xr:uid="{00000000-0005-0000-0000-0000CC0E0000}"/>
    <cellStyle name="Comma 2 4 45 2" xfId="10508" xr:uid="{00000000-0005-0000-0000-0000CD0E0000}"/>
    <cellStyle name="Comma 2 4 46" xfId="3081" xr:uid="{00000000-0005-0000-0000-0000CE0E0000}"/>
    <cellStyle name="Comma 2 4 46 2" xfId="10509" xr:uid="{00000000-0005-0000-0000-0000CF0E0000}"/>
    <cellStyle name="Comma 2 4 47" xfId="3082" xr:uid="{00000000-0005-0000-0000-0000D00E0000}"/>
    <cellStyle name="Comma 2 4 47 2" xfId="10510" xr:uid="{00000000-0005-0000-0000-0000D10E0000}"/>
    <cellStyle name="Comma 2 4 48" xfId="3083" xr:uid="{00000000-0005-0000-0000-0000D20E0000}"/>
    <cellStyle name="Comma 2 4 48 2" xfId="10511" xr:uid="{00000000-0005-0000-0000-0000D30E0000}"/>
    <cellStyle name="Comma 2 4 49" xfId="3084" xr:uid="{00000000-0005-0000-0000-0000D40E0000}"/>
    <cellStyle name="Comma 2 4 49 2" xfId="10512" xr:uid="{00000000-0005-0000-0000-0000D50E0000}"/>
    <cellStyle name="Comma 2 4 5" xfId="3085" xr:uid="{00000000-0005-0000-0000-0000D60E0000}"/>
    <cellStyle name="Comma 2 4 5 2" xfId="10513" xr:uid="{00000000-0005-0000-0000-0000D70E0000}"/>
    <cellStyle name="Comma 2 4 50" xfId="3086" xr:uid="{00000000-0005-0000-0000-0000D80E0000}"/>
    <cellStyle name="Comma 2 4 50 2" xfId="10514" xr:uid="{00000000-0005-0000-0000-0000D90E0000}"/>
    <cellStyle name="Comma 2 4 51" xfId="3087" xr:uid="{00000000-0005-0000-0000-0000DA0E0000}"/>
    <cellStyle name="Comma 2 4 51 2" xfId="10515" xr:uid="{00000000-0005-0000-0000-0000DB0E0000}"/>
    <cellStyle name="Comma 2 4 52" xfId="3088" xr:uid="{00000000-0005-0000-0000-0000DC0E0000}"/>
    <cellStyle name="Comma 2 4 52 2" xfId="10516" xr:uid="{00000000-0005-0000-0000-0000DD0E0000}"/>
    <cellStyle name="Comma 2 4 53" xfId="3089" xr:uid="{00000000-0005-0000-0000-0000DE0E0000}"/>
    <cellStyle name="Comma 2 4 53 2" xfId="10517" xr:uid="{00000000-0005-0000-0000-0000DF0E0000}"/>
    <cellStyle name="Comma 2 4 54" xfId="3090" xr:uid="{00000000-0005-0000-0000-0000E00E0000}"/>
    <cellStyle name="Comma 2 4 54 2" xfId="10518" xr:uid="{00000000-0005-0000-0000-0000E10E0000}"/>
    <cellStyle name="Comma 2 4 55" xfId="3091" xr:uid="{00000000-0005-0000-0000-0000E20E0000}"/>
    <cellStyle name="Comma 2 4 55 2" xfId="10519" xr:uid="{00000000-0005-0000-0000-0000E30E0000}"/>
    <cellStyle name="Comma 2 4 56" xfId="3092" xr:uid="{00000000-0005-0000-0000-0000E40E0000}"/>
    <cellStyle name="Comma 2 4 56 2" xfId="10520" xr:uid="{00000000-0005-0000-0000-0000E50E0000}"/>
    <cellStyle name="Comma 2 4 57" xfId="3093" xr:uid="{00000000-0005-0000-0000-0000E60E0000}"/>
    <cellStyle name="Comma 2 4 57 2" xfId="10521" xr:uid="{00000000-0005-0000-0000-0000E70E0000}"/>
    <cellStyle name="Comma 2 4 58" xfId="3094" xr:uid="{00000000-0005-0000-0000-0000E80E0000}"/>
    <cellStyle name="Comma 2 4 58 2" xfId="10522" xr:uid="{00000000-0005-0000-0000-0000E90E0000}"/>
    <cellStyle name="Comma 2 4 59" xfId="3095" xr:uid="{00000000-0005-0000-0000-0000EA0E0000}"/>
    <cellStyle name="Comma 2 4 59 2" xfId="10523" xr:uid="{00000000-0005-0000-0000-0000EB0E0000}"/>
    <cellStyle name="Comma 2 4 6" xfId="3096" xr:uid="{00000000-0005-0000-0000-0000EC0E0000}"/>
    <cellStyle name="Comma 2 4 6 2" xfId="10524" xr:uid="{00000000-0005-0000-0000-0000ED0E0000}"/>
    <cellStyle name="Comma 2 4 60" xfId="3097" xr:uid="{00000000-0005-0000-0000-0000EE0E0000}"/>
    <cellStyle name="Comma 2 4 60 2" xfId="10525" xr:uid="{00000000-0005-0000-0000-0000EF0E0000}"/>
    <cellStyle name="Comma 2 4 61" xfId="3098" xr:uid="{00000000-0005-0000-0000-0000F00E0000}"/>
    <cellStyle name="Comma 2 4 61 2" xfId="10526" xr:uid="{00000000-0005-0000-0000-0000F10E0000}"/>
    <cellStyle name="Comma 2 4 62" xfId="3099" xr:uid="{00000000-0005-0000-0000-0000F20E0000}"/>
    <cellStyle name="Comma 2 4 62 2" xfId="10527" xr:uid="{00000000-0005-0000-0000-0000F30E0000}"/>
    <cellStyle name="Comma 2 4 63" xfId="3100" xr:uid="{00000000-0005-0000-0000-0000F40E0000}"/>
    <cellStyle name="Comma 2 4 63 2" xfId="10528" xr:uid="{00000000-0005-0000-0000-0000F50E0000}"/>
    <cellStyle name="Comma 2 4 64" xfId="3101" xr:uid="{00000000-0005-0000-0000-0000F60E0000}"/>
    <cellStyle name="Comma 2 4 65" xfId="3102" xr:uid="{00000000-0005-0000-0000-0000F70E0000}"/>
    <cellStyle name="Comma 2 4 66" xfId="3103" xr:uid="{00000000-0005-0000-0000-0000F80E0000}"/>
    <cellStyle name="Comma 2 4 67" xfId="3104" xr:uid="{00000000-0005-0000-0000-0000F90E0000}"/>
    <cellStyle name="Comma 2 4 68" xfId="3105" xr:uid="{00000000-0005-0000-0000-0000FA0E0000}"/>
    <cellStyle name="Comma 2 4 69" xfId="3106" xr:uid="{00000000-0005-0000-0000-0000FB0E0000}"/>
    <cellStyle name="Comma 2 4 7" xfId="3107" xr:uid="{00000000-0005-0000-0000-0000FC0E0000}"/>
    <cellStyle name="Comma 2 4 7 2" xfId="10529" xr:uid="{00000000-0005-0000-0000-0000FD0E0000}"/>
    <cellStyle name="Comma 2 4 70" xfId="3108" xr:uid="{00000000-0005-0000-0000-0000FE0E0000}"/>
    <cellStyle name="Comma 2 4 71" xfId="3109" xr:uid="{00000000-0005-0000-0000-0000FF0E0000}"/>
    <cellStyle name="Comma 2 4 72" xfId="3110" xr:uid="{00000000-0005-0000-0000-0000000F0000}"/>
    <cellStyle name="Comma 2 4 73" xfId="3111" xr:uid="{00000000-0005-0000-0000-0000010F0000}"/>
    <cellStyle name="Comma 2 4 74" xfId="3112" xr:uid="{00000000-0005-0000-0000-0000020F0000}"/>
    <cellStyle name="Comma 2 4 75" xfId="3113" xr:uid="{00000000-0005-0000-0000-0000030F0000}"/>
    <cellStyle name="Comma 2 4 76" xfId="3114" xr:uid="{00000000-0005-0000-0000-0000040F0000}"/>
    <cellStyle name="Comma 2 4 77" xfId="3115" xr:uid="{00000000-0005-0000-0000-0000050F0000}"/>
    <cellStyle name="Comma 2 4 78" xfId="3116" xr:uid="{00000000-0005-0000-0000-0000060F0000}"/>
    <cellStyle name="Comma 2 4 79" xfId="10453" xr:uid="{00000000-0005-0000-0000-0000070F0000}"/>
    <cellStyle name="Comma 2 4 8" xfId="3117" xr:uid="{00000000-0005-0000-0000-0000080F0000}"/>
    <cellStyle name="Comma 2 4 8 2" xfId="10530" xr:uid="{00000000-0005-0000-0000-0000090F0000}"/>
    <cellStyle name="Comma 2 4 9" xfId="3118" xr:uid="{00000000-0005-0000-0000-00000A0F0000}"/>
    <cellStyle name="Comma 2 4 9 2" xfId="10531" xr:uid="{00000000-0005-0000-0000-00000B0F0000}"/>
    <cellStyle name="Comma 2 40" xfId="3119" xr:uid="{00000000-0005-0000-0000-00000C0F0000}"/>
    <cellStyle name="Comma 2 40 2" xfId="10532" xr:uid="{00000000-0005-0000-0000-00000D0F0000}"/>
    <cellStyle name="Comma 2 41" xfId="3120" xr:uid="{00000000-0005-0000-0000-00000E0F0000}"/>
    <cellStyle name="Comma 2 41 2" xfId="10533" xr:uid="{00000000-0005-0000-0000-00000F0F0000}"/>
    <cellStyle name="Comma 2 42" xfId="3121" xr:uid="{00000000-0005-0000-0000-0000100F0000}"/>
    <cellStyle name="Comma 2 42 2" xfId="10534" xr:uid="{00000000-0005-0000-0000-0000110F0000}"/>
    <cellStyle name="Comma 2 43" xfId="3122" xr:uid="{00000000-0005-0000-0000-0000120F0000}"/>
    <cellStyle name="Comma 2 43 2" xfId="10535" xr:uid="{00000000-0005-0000-0000-0000130F0000}"/>
    <cellStyle name="Comma 2 44" xfId="3123" xr:uid="{00000000-0005-0000-0000-0000140F0000}"/>
    <cellStyle name="Comma 2 44 2" xfId="10536" xr:uid="{00000000-0005-0000-0000-0000150F0000}"/>
    <cellStyle name="Comma 2 45" xfId="3124" xr:uid="{00000000-0005-0000-0000-0000160F0000}"/>
    <cellStyle name="Comma 2 45 2" xfId="10537" xr:uid="{00000000-0005-0000-0000-0000170F0000}"/>
    <cellStyle name="Comma 2 46" xfId="3125" xr:uid="{00000000-0005-0000-0000-0000180F0000}"/>
    <cellStyle name="Comma 2 46 2" xfId="10538" xr:uid="{00000000-0005-0000-0000-0000190F0000}"/>
    <cellStyle name="Comma 2 47" xfId="3126" xr:uid="{00000000-0005-0000-0000-00001A0F0000}"/>
    <cellStyle name="Comma 2 47 2" xfId="10539" xr:uid="{00000000-0005-0000-0000-00001B0F0000}"/>
    <cellStyle name="Comma 2 48" xfId="3127" xr:uid="{00000000-0005-0000-0000-00001C0F0000}"/>
    <cellStyle name="Comma 2 48 2" xfId="10540" xr:uid="{00000000-0005-0000-0000-00001D0F0000}"/>
    <cellStyle name="Comma 2 49" xfId="3128" xr:uid="{00000000-0005-0000-0000-00001E0F0000}"/>
    <cellStyle name="Comma 2 49 2" xfId="10541" xr:uid="{00000000-0005-0000-0000-00001F0F0000}"/>
    <cellStyle name="Comma 2 5" xfId="3129" xr:uid="{00000000-0005-0000-0000-0000200F0000}"/>
    <cellStyle name="Comma 2 5 2" xfId="10542" xr:uid="{00000000-0005-0000-0000-0000210F0000}"/>
    <cellStyle name="Comma 2 50" xfId="3130" xr:uid="{00000000-0005-0000-0000-0000220F0000}"/>
    <cellStyle name="Comma 2 50 2" xfId="10543" xr:uid="{00000000-0005-0000-0000-0000230F0000}"/>
    <cellStyle name="Comma 2 51" xfId="3131" xr:uid="{00000000-0005-0000-0000-0000240F0000}"/>
    <cellStyle name="Comma 2 51 10" xfId="3132" xr:uid="{00000000-0005-0000-0000-0000250F0000}"/>
    <cellStyle name="Comma 2 51 11" xfId="3133" xr:uid="{00000000-0005-0000-0000-0000260F0000}"/>
    <cellStyle name="Comma 2 51 12" xfId="3134" xr:uid="{00000000-0005-0000-0000-0000270F0000}"/>
    <cellStyle name="Comma 2 51 13" xfId="3135" xr:uid="{00000000-0005-0000-0000-0000280F0000}"/>
    <cellStyle name="Comma 2 51 14" xfId="3136" xr:uid="{00000000-0005-0000-0000-0000290F0000}"/>
    <cellStyle name="Comma 2 51 15" xfId="3137" xr:uid="{00000000-0005-0000-0000-00002A0F0000}"/>
    <cellStyle name="Comma 2 51 16" xfId="3138" xr:uid="{00000000-0005-0000-0000-00002B0F0000}"/>
    <cellStyle name="Comma 2 51 17" xfId="3139" xr:uid="{00000000-0005-0000-0000-00002C0F0000}"/>
    <cellStyle name="Comma 2 51 18" xfId="10544" xr:uid="{00000000-0005-0000-0000-00002D0F0000}"/>
    <cellStyle name="Comma 2 51 2" xfId="3140" xr:uid="{00000000-0005-0000-0000-00002E0F0000}"/>
    <cellStyle name="Comma 2 51 3" xfId="3141" xr:uid="{00000000-0005-0000-0000-00002F0F0000}"/>
    <cellStyle name="Comma 2 51 4" xfId="3142" xr:uid="{00000000-0005-0000-0000-0000300F0000}"/>
    <cellStyle name="Comma 2 51 5" xfId="3143" xr:uid="{00000000-0005-0000-0000-0000310F0000}"/>
    <cellStyle name="Comma 2 51 6" xfId="3144" xr:uid="{00000000-0005-0000-0000-0000320F0000}"/>
    <cellStyle name="Comma 2 51 7" xfId="3145" xr:uid="{00000000-0005-0000-0000-0000330F0000}"/>
    <cellStyle name="Comma 2 51 8" xfId="3146" xr:uid="{00000000-0005-0000-0000-0000340F0000}"/>
    <cellStyle name="Comma 2 51 9" xfId="3147" xr:uid="{00000000-0005-0000-0000-0000350F0000}"/>
    <cellStyle name="Comma 2 52" xfId="3148" xr:uid="{00000000-0005-0000-0000-0000360F0000}"/>
    <cellStyle name="Comma 2 52 10" xfId="3149" xr:uid="{00000000-0005-0000-0000-0000370F0000}"/>
    <cellStyle name="Comma 2 52 11" xfId="3150" xr:uid="{00000000-0005-0000-0000-0000380F0000}"/>
    <cellStyle name="Comma 2 52 12" xfId="3151" xr:uid="{00000000-0005-0000-0000-0000390F0000}"/>
    <cellStyle name="Comma 2 52 13" xfId="3152" xr:uid="{00000000-0005-0000-0000-00003A0F0000}"/>
    <cellStyle name="Comma 2 52 14" xfId="3153" xr:uid="{00000000-0005-0000-0000-00003B0F0000}"/>
    <cellStyle name="Comma 2 52 15" xfId="3154" xr:uid="{00000000-0005-0000-0000-00003C0F0000}"/>
    <cellStyle name="Comma 2 52 16" xfId="3155" xr:uid="{00000000-0005-0000-0000-00003D0F0000}"/>
    <cellStyle name="Comma 2 52 17" xfId="3156" xr:uid="{00000000-0005-0000-0000-00003E0F0000}"/>
    <cellStyle name="Comma 2 52 18" xfId="10545" xr:uid="{00000000-0005-0000-0000-00003F0F0000}"/>
    <cellStyle name="Comma 2 52 2" xfId="3157" xr:uid="{00000000-0005-0000-0000-0000400F0000}"/>
    <cellStyle name="Comma 2 52 3" xfId="3158" xr:uid="{00000000-0005-0000-0000-0000410F0000}"/>
    <cellStyle name="Comma 2 52 4" xfId="3159" xr:uid="{00000000-0005-0000-0000-0000420F0000}"/>
    <cellStyle name="Comma 2 52 5" xfId="3160" xr:uid="{00000000-0005-0000-0000-0000430F0000}"/>
    <cellStyle name="Comma 2 52 6" xfId="3161" xr:uid="{00000000-0005-0000-0000-0000440F0000}"/>
    <cellStyle name="Comma 2 52 7" xfId="3162" xr:uid="{00000000-0005-0000-0000-0000450F0000}"/>
    <cellStyle name="Comma 2 52 8" xfId="3163" xr:uid="{00000000-0005-0000-0000-0000460F0000}"/>
    <cellStyle name="Comma 2 52 9" xfId="3164" xr:uid="{00000000-0005-0000-0000-0000470F0000}"/>
    <cellStyle name="Comma 2 53" xfId="3165" xr:uid="{00000000-0005-0000-0000-0000480F0000}"/>
    <cellStyle name="Comma 2 53 2" xfId="10546" xr:uid="{00000000-0005-0000-0000-0000490F0000}"/>
    <cellStyle name="Comma 2 54" xfId="3166" xr:uid="{00000000-0005-0000-0000-00004A0F0000}"/>
    <cellStyle name="Comma 2 54 2" xfId="10547" xr:uid="{00000000-0005-0000-0000-00004B0F0000}"/>
    <cellStyle name="Comma 2 55" xfId="3167" xr:uid="{00000000-0005-0000-0000-00004C0F0000}"/>
    <cellStyle name="Comma 2 55 2" xfId="10548" xr:uid="{00000000-0005-0000-0000-00004D0F0000}"/>
    <cellStyle name="Comma 2 56" xfId="3168" xr:uid="{00000000-0005-0000-0000-00004E0F0000}"/>
    <cellStyle name="Comma 2 56 2" xfId="10549" xr:uid="{00000000-0005-0000-0000-00004F0F0000}"/>
    <cellStyle name="Comma 2 57" xfId="3169" xr:uid="{00000000-0005-0000-0000-0000500F0000}"/>
    <cellStyle name="Comma 2 57 2" xfId="10550" xr:uid="{00000000-0005-0000-0000-0000510F0000}"/>
    <cellStyle name="Comma 2 58" xfId="3170" xr:uid="{00000000-0005-0000-0000-0000520F0000}"/>
    <cellStyle name="Comma 2 58 2" xfId="10551" xr:uid="{00000000-0005-0000-0000-0000530F0000}"/>
    <cellStyle name="Comma 2 59" xfId="3171" xr:uid="{00000000-0005-0000-0000-0000540F0000}"/>
    <cellStyle name="Comma 2 59 2" xfId="10552" xr:uid="{00000000-0005-0000-0000-0000550F0000}"/>
    <cellStyle name="Comma 2 6" xfId="3172" xr:uid="{00000000-0005-0000-0000-0000560F0000}"/>
    <cellStyle name="Comma 2 6 2" xfId="10553" xr:uid="{00000000-0005-0000-0000-0000570F0000}"/>
    <cellStyle name="Comma 2 60" xfId="3173" xr:uid="{00000000-0005-0000-0000-0000580F0000}"/>
    <cellStyle name="Comma 2 60 2" xfId="10554" xr:uid="{00000000-0005-0000-0000-0000590F0000}"/>
    <cellStyle name="Comma 2 61" xfId="3174" xr:uid="{00000000-0005-0000-0000-00005A0F0000}"/>
    <cellStyle name="Comma 2 61 2" xfId="10555" xr:uid="{00000000-0005-0000-0000-00005B0F0000}"/>
    <cellStyle name="Comma 2 62" xfId="3175" xr:uid="{00000000-0005-0000-0000-00005C0F0000}"/>
    <cellStyle name="Comma 2 62 2" xfId="10556" xr:uid="{00000000-0005-0000-0000-00005D0F0000}"/>
    <cellStyle name="Comma 2 63" xfId="3176" xr:uid="{00000000-0005-0000-0000-00005E0F0000}"/>
    <cellStyle name="Comma 2 63 2" xfId="10557" xr:uid="{00000000-0005-0000-0000-00005F0F0000}"/>
    <cellStyle name="Comma 2 64" xfId="3177" xr:uid="{00000000-0005-0000-0000-0000600F0000}"/>
    <cellStyle name="Comma 2 65" xfId="3178" xr:uid="{00000000-0005-0000-0000-0000610F0000}"/>
    <cellStyle name="Comma 2 66" xfId="3179" xr:uid="{00000000-0005-0000-0000-0000620F0000}"/>
    <cellStyle name="Comma 2 67" xfId="3180" xr:uid="{00000000-0005-0000-0000-0000630F0000}"/>
    <cellStyle name="Comma 2 68" xfId="3181" xr:uid="{00000000-0005-0000-0000-0000640F0000}"/>
    <cellStyle name="Comma 2 69" xfId="3182" xr:uid="{00000000-0005-0000-0000-0000650F0000}"/>
    <cellStyle name="Comma 2 7" xfId="3183" xr:uid="{00000000-0005-0000-0000-0000660F0000}"/>
    <cellStyle name="Comma 2 7 2" xfId="10558" xr:uid="{00000000-0005-0000-0000-0000670F0000}"/>
    <cellStyle name="Comma 2 70" xfId="3184" xr:uid="{00000000-0005-0000-0000-0000680F0000}"/>
    <cellStyle name="Comma 2 71" xfId="3185" xr:uid="{00000000-0005-0000-0000-0000690F0000}"/>
    <cellStyle name="Comma 2 72" xfId="3186" xr:uid="{00000000-0005-0000-0000-00006A0F0000}"/>
    <cellStyle name="Comma 2 73" xfId="3187" xr:uid="{00000000-0005-0000-0000-00006B0F0000}"/>
    <cellStyle name="Comma 2 74" xfId="3188" xr:uid="{00000000-0005-0000-0000-00006C0F0000}"/>
    <cellStyle name="Comma 2 75" xfId="3189" xr:uid="{00000000-0005-0000-0000-00006D0F0000}"/>
    <cellStyle name="Comma 2 76" xfId="3190" xr:uid="{00000000-0005-0000-0000-00006E0F0000}"/>
    <cellStyle name="Comma 2 77" xfId="3191" xr:uid="{00000000-0005-0000-0000-00006F0F0000}"/>
    <cellStyle name="Comma 2 78" xfId="3192" xr:uid="{00000000-0005-0000-0000-0000700F0000}"/>
    <cellStyle name="Comma 2 79" xfId="3193" xr:uid="{00000000-0005-0000-0000-0000710F0000}"/>
    <cellStyle name="Comma 2 8" xfId="3194" xr:uid="{00000000-0005-0000-0000-0000720F0000}"/>
    <cellStyle name="Comma 2 8 2" xfId="10559" xr:uid="{00000000-0005-0000-0000-0000730F0000}"/>
    <cellStyle name="Comma 2 80" xfId="3195" xr:uid="{00000000-0005-0000-0000-0000740F0000}"/>
    <cellStyle name="Comma 2 81" xfId="3196" xr:uid="{00000000-0005-0000-0000-0000750F0000}"/>
    <cellStyle name="Comma 2 82" xfId="3197" xr:uid="{00000000-0005-0000-0000-0000760F0000}"/>
    <cellStyle name="Comma 2 83" xfId="3198" xr:uid="{00000000-0005-0000-0000-0000770F0000}"/>
    <cellStyle name="Comma 2 84" xfId="3199" xr:uid="{00000000-0005-0000-0000-0000780F0000}"/>
    <cellStyle name="Comma 2 85" xfId="3200" xr:uid="{00000000-0005-0000-0000-0000790F0000}"/>
    <cellStyle name="Comma 2 86" xfId="3201" xr:uid="{00000000-0005-0000-0000-00007A0F0000}"/>
    <cellStyle name="Comma 2 87" xfId="3202" xr:uid="{00000000-0005-0000-0000-00007B0F0000}"/>
    <cellStyle name="Comma 2 88" xfId="3203" xr:uid="{00000000-0005-0000-0000-00007C0F0000}"/>
    <cellStyle name="Comma 2 89" xfId="3204" xr:uid="{00000000-0005-0000-0000-00007D0F0000}"/>
    <cellStyle name="Comma 2 9" xfId="3205" xr:uid="{00000000-0005-0000-0000-00007E0F0000}"/>
    <cellStyle name="Comma 2 9 2" xfId="10560" xr:uid="{00000000-0005-0000-0000-00007F0F0000}"/>
    <cellStyle name="Comma 2 90" xfId="3206" xr:uid="{00000000-0005-0000-0000-0000800F0000}"/>
    <cellStyle name="Comma 2 91" xfId="3207" xr:uid="{00000000-0005-0000-0000-0000810F0000}"/>
    <cellStyle name="Comma 2 92" xfId="3208" xr:uid="{00000000-0005-0000-0000-0000820F0000}"/>
    <cellStyle name="Comma 2 93" xfId="3209" xr:uid="{00000000-0005-0000-0000-0000830F0000}"/>
    <cellStyle name="Comma 2 94" xfId="3210" xr:uid="{00000000-0005-0000-0000-0000840F0000}"/>
    <cellStyle name="Comma 2 95" xfId="3211" xr:uid="{00000000-0005-0000-0000-0000850F0000}"/>
    <cellStyle name="Comma 2 96" xfId="3212" xr:uid="{00000000-0005-0000-0000-0000860F0000}"/>
    <cellStyle name="Comma 2 97" xfId="3213" xr:uid="{00000000-0005-0000-0000-0000870F0000}"/>
    <cellStyle name="Comma 2 98" xfId="3214" xr:uid="{00000000-0005-0000-0000-0000880F0000}"/>
    <cellStyle name="Comma 2 99" xfId="3215" xr:uid="{00000000-0005-0000-0000-0000890F0000}"/>
    <cellStyle name="Comma 2*" xfId="3216" xr:uid="{00000000-0005-0000-0000-00008A0F0000}"/>
    <cellStyle name="Comma 2_2.11 Staff NG BS" xfId="3217" xr:uid="{00000000-0005-0000-0000-00008B0F0000}"/>
    <cellStyle name="Comma 20" xfId="3218" xr:uid="{00000000-0005-0000-0000-00008C0F0000}"/>
    <cellStyle name="Comma 20 2" xfId="3219" xr:uid="{00000000-0005-0000-0000-00008D0F0000}"/>
    <cellStyle name="Comma 20 2 2" xfId="10562" xr:uid="{00000000-0005-0000-0000-00008E0F0000}"/>
    <cellStyle name="Comma 20 3" xfId="3220" xr:uid="{00000000-0005-0000-0000-00008F0F0000}"/>
    <cellStyle name="Comma 20 3 2" xfId="10563" xr:uid="{00000000-0005-0000-0000-0000900F0000}"/>
    <cellStyle name="Comma 20 4" xfId="10561" xr:uid="{00000000-0005-0000-0000-0000910F0000}"/>
    <cellStyle name="Comma 21" xfId="3221" xr:uid="{00000000-0005-0000-0000-0000920F0000}"/>
    <cellStyle name="Comma 21 2" xfId="3222" xr:uid="{00000000-0005-0000-0000-0000930F0000}"/>
    <cellStyle name="Comma 21 2 2" xfId="10565" xr:uid="{00000000-0005-0000-0000-0000940F0000}"/>
    <cellStyle name="Comma 21 3" xfId="3223" xr:uid="{00000000-0005-0000-0000-0000950F0000}"/>
    <cellStyle name="Comma 21 3 2" xfId="10566" xr:uid="{00000000-0005-0000-0000-0000960F0000}"/>
    <cellStyle name="Comma 21 4" xfId="3224" xr:uid="{00000000-0005-0000-0000-0000970F0000}"/>
    <cellStyle name="Comma 21 4 2" xfId="10567" xr:uid="{00000000-0005-0000-0000-0000980F0000}"/>
    <cellStyle name="Comma 21 5" xfId="10564" xr:uid="{00000000-0005-0000-0000-0000990F0000}"/>
    <cellStyle name="Comma 22" xfId="3225" xr:uid="{00000000-0005-0000-0000-00009A0F0000}"/>
    <cellStyle name="Comma 22 10" xfId="10568" xr:uid="{00000000-0005-0000-0000-00009B0F0000}"/>
    <cellStyle name="Comma 22 2" xfId="3226" xr:uid="{00000000-0005-0000-0000-00009C0F0000}"/>
    <cellStyle name="Comma 22 2 2" xfId="4484" xr:uid="{00000000-0005-0000-0000-00009D0F0000}"/>
    <cellStyle name="Comma 22 2 2 2" xfId="4856" xr:uid="{00000000-0005-0000-0000-00009E0F0000}"/>
    <cellStyle name="Comma 22 2 2 2 2" xfId="8599" xr:uid="{00000000-0005-0000-0000-00009F0F0000}"/>
    <cellStyle name="Comma 22 2 2 2 2 2" xfId="15147" xr:uid="{00000000-0005-0000-0000-0000A00F0000}"/>
    <cellStyle name="Comma 22 2 2 2 3" xfId="6880" xr:uid="{00000000-0005-0000-0000-0000A10F0000}"/>
    <cellStyle name="Comma 22 2 2 2 3 2" xfId="13566" xr:uid="{00000000-0005-0000-0000-0000A20F0000}"/>
    <cellStyle name="Comma 22 2 2 2 4" xfId="11781" xr:uid="{00000000-0005-0000-0000-0000A30F0000}"/>
    <cellStyle name="Comma 22 2 2 3" xfId="5311" xr:uid="{00000000-0005-0000-0000-0000A40F0000}"/>
    <cellStyle name="Comma 22 2 2 3 2" xfId="9054" xr:uid="{00000000-0005-0000-0000-0000A50F0000}"/>
    <cellStyle name="Comma 22 2 2 3 2 2" xfId="15598" xr:uid="{00000000-0005-0000-0000-0000A60F0000}"/>
    <cellStyle name="Comma 22 2 2 3 3" xfId="7335" xr:uid="{00000000-0005-0000-0000-0000A70F0000}"/>
    <cellStyle name="Comma 22 2 2 3 3 2" xfId="14017" xr:uid="{00000000-0005-0000-0000-0000A80F0000}"/>
    <cellStyle name="Comma 22 2 2 3 4" xfId="12232" xr:uid="{00000000-0005-0000-0000-0000A90F0000}"/>
    <cellStyle name="Comma 22 2 2 4" xfId="5749" xr:uid="{00000000-0005-0000-0000-0000AA0F0000}"/>
    <cellStyle name="Comma 22 2 2 4 2" xfId="9490" xr:uid="{00000000-0005-0000-0000-0000AB0F0000}"/>
    <cellStyle name="Comma 22 2 2 4 2 2" xfId="15992" xr:uid="{00000000-0005-0000-0000-0000AC0F0000}"/>
    <cellStyle name="Comma 22 2 2 4 3" xfId="7771" xr:uid="{00000000-0005-0000-0000-0000AD0F0000}"/>
    <cellStyle name="Comma 22 2 2 4 3 2" xfId="14411" xr:uid="{00000000-0005-0000-0000-0000AE0F0000}"/>
    <cellStyle name="Comma 22 2 2 4 4" xfId="12642" xr:uid="{00000000-0005-0000-0000-0000AF0F0000}"/>
    <cellStyle name="Comma 22 2 2 5" xfId="9852" xr:uid="{00000000-0005-0000-0000-0000B00F0000}"/>
    <cellStyle name="Comma 22 2 2 5 2" xfId="16333" xr:uid="{00000000-0005-0000-0000-0000B10F0000}"/>
    <cellStyle name="Comma 22 2 2 6" xfId="8248" xr:uid="{00000000-0005-0000-0000-0000B20F0000}"/>
    <cellStyle name="Comma 22 2 2 6 2" xfId="14805" xr:uid="{00000000-0005-0000-0000-0000B30F0000}"/>
    <cellStyle name="Comma 22 2 2 7" xfId="6529" xr:uid="{00000000-0005-0000-0000-0000B40F0000}"/>
    <cellStyle name="Comma 22 2 2 7 2" xfId="13219" xr:uid="{00000000-0005-0000-0000-0000B50F0000}"/>
    <cellStyle name="Comma 22 2 2 8" xfId="11429" xr:uid="{00000000-0005-0000-0000-0000B60F0000}"/>
    <cellStyle name="Comma 22 2 3" xfId="4757" xr:uid="{00000000-0005-0000-0000-0000B70F0000}"/>
    <cellStyle name="Comma 22 2 3 2" xfId="8500" xr:uid="{00000000-0005-0000-0000-0000B80F0000}"/>
    <cellStyle name="Comma 22 2 3 2 2" xfId="15052" xr:uid="{00000000-0005-0000-0000-0000B90F0000}"/>
    <cellStyle name="Comma 22 2 3 3" xfId="6781" xr:uid="{00000000-0005-0000-0000-0000BA0F0000}"/>
    <cellStyle name="Comma 22 2 3 3 2" xfId="13471" xr:uid="{00000000-0005-0000-0000-0000BB0F0000}"/>
    <cellStyle name="Comma 22 2 3 4" xfId="11686" xr:uid="{00000000-0005-0000-0000-0000BC0F0000}"/>
    <cellStyle name="Comma 22 2 4" xfId="5114" xr:uid="{00000000-0005-0000-0000-0000BD0F0000}"/>
    <cellStyle name="Comma 22 2 4 2" xfId="8857" xr:uid="{00000000-0005-0000-0000-0000BE0F0000}"/>
    <cellStyle name="Comma 22 2 4 2 2" xfId="15401" xr:uid="{00000000-0005-0000-0000-0000BF0F0000}"/>
    <cellStyle name="Comma 22 2 4 3" xfId="7138" xr:uid="{00000000-0005-0000-0000-0000C00F0000}"/>
    <cellStyle name="Comma 22 2 4 3 2" xfId="13820" xr:uid="{00000000-0005-0000-0000-0000C10F0000}"/>
    <cellStyle name="Comma 22 2 4 4" xfId="12035" xr:uid="{00000000-0005-0000-0000-0000C20F0000}"/>
    <cellStyle name="Comma 22 2 5" xfId="5547" xr:uid="{00000000-0005-0000-0000-0000C30F0000}"/>
    <cellStyle name="Comma 22 2 5 2" xfId="9288" xr:uid="{00000000-0005-0000-0000-0000C40F0000}"/>
    <cellStyle name="Comma 22 2 5 2 2" xfId="15795" xr:uid="{00000000-0005-0000-0000-0000C50F0000}"/>
    <cellStyle name="Comma 22 2 5 3" xfId="7569" xr:uid="{00000000-0005-0000-0000-0000C60F0000}"/>
    <cellStyle name="Comma 22 2 5 3 2" xfId="14214" xr:uid="{00000000-0005-0000-0000-0000C70F0000}"/>
    <cellStyle name="Comma 22 2 5 4" xfId="12440" xr:uid="{00000000-0005-0000-0000-0000C80F0000}"/>
    <cellStyle name="Comma 22 2 6" xfId="9747" xr:uid="{00000000-0005-0000-0000-0000C90F0000}"/>
    <cellStyle name="Comma 22 2 6 2" xfId="16238" xr:uid="{00000000-0005-0000-0000-0000CA0F0000}"/>
    <cellStyle name="Comma 22 2 7" xfId="7994" xr:uid="{00000000-0005-0000-0000-0000CB0F0000}"/>
    <cellStyle name="Comma 22 2 7 2" xfId="14608" xr:uid="{00000000-0005-0000-0000-0000CC0F0000}"/>
    <cellStyle name="Comma 22 2 8" xfId="6226" xr:uid="{00000000-0005-0000-0000-0000CD0F0000}"/>
    <cellStyle name="Comma 22 2 8 2" xfId="12951" xr:uid="{00000000-0005-0000-0000-0000CE0F0000}"/>
    <cellStyle name="Comma 22 2 9" xfId="10569" xr:uid="{00000000-0005-0000-0000-0000CF0F0000}"/>
    <cellStyle name="Comma 22 3" xfId="4483" xr:uid="{00000000-0005-0000-0000-0000D00F0000}"/>
    <cellStyle name="Comma 22 3 2" xfId="4857" xr:uid="{00000000-0005-0000-0000-0000D10F0000}"/>
    <cellStyle name="Comma 22 3 2 2" xfId="8600" xr:uid="{00000000-0005-0000-0000-0000D20F0000}"/>
    <cellStyle name="Comma 22 3 2 2 2" xfId="15148" xr:uid="{00000000-0005-0000-0000-0000D30F0000}"/>
    <cellStyle name="Comma 22 3 2 3" xfId="6881" xr:uid="{00000000-0005-0000-0000-0000D40F0000}"/>
    <cellStyle name="Comma 22 3 2 3 2" xfId="13567" xr:uid="{00000000-0005-0000-0000-0000D50F0000}"/>
    <cellStyle name="Comma 22 3 2 4" xfId="11782" xr:uid="{00000000-0005-0000-0000-0000D60F0000}"/>
    <cellStyle name="Comma 22 3 3" xfId="5310" xr:uid="{00000000-0005-0000-0000-0000D70F0000}"/>
    <cellStyle name="Comma 22 3 3 2" xfId="9053" xr:uid="{00000000-0005-0000-0000-0000D80F0000}"/>
    <cellStyle name="Comma 22 3 3 2 2" xfId="15597" xr:uid="{00000000-0005-0000-0000-0000D90F0000}"/>
    <cellStyle name="Comma 22 3 3 3" xfId="7334" xr:uid="{00000000-0005-0000-0000-0000DA0F0000}"/>
    <cellStyle name="Comma 22 3 3 3 2" xfId="14016" xr:uid="{00000000-0005-0000-0000-0000DB0F0000}"/>
    <cellStyle name="Comma 22 3 3 4" xfId="12231" xr:uid="{00000000-0005-0000-0000-0000DC0F0000}"/>
    <cellStyle name="Comma 22 3 4" xfId="5748" xr:uid="{00000000-0005-0000-0000-0000DD0F0000}"/>
    <cellStyle name="Comma 22 3 4 2" xfId="9489" xr:uid="{00000000-0005-0000-0000-0000DE0F0000}"/>
    <cellStyle name="Comma 22 3 4 2 2" xfId="15991" xr:uid="{00000000-0005-0000-0000-0000DF0F0000}"/>
    <cellStyle name="Comma 22 3 4 3" xfId="7770" xr:uid="{00000000-0005-0000-0000-0000E00F0000}"/>
    <cellStyle name="Comma 22 3 4 3 2" xfId="14410" xr:uid="{00000000-0005-0000-0000-0000E10F0000}"/>
    <cellStyle name="Comma 22 3 4 4" xfId="12641" xr:uid="{00000000-0005-0000-0000-0000E20F0000}"/>
    <cellStyle name="Comma 22 3 5" xfId="9853" xr:uid="{00000000-0005-0000-0000-0000E30F0000}"/>
    <cellStyle name="Comma 22 3 5 2" xfId="16334" xr:uid="{00000000-0005-0000-0000-0000E40F0000}"/>
    <cellStyle name="Comma 22 3 6" xfId="8247" xr:uid="{00000000-0005-0000-0000-0000E50F0000}"/>
    <cellStyle name="Comma 22 3 6 2" xfId="14804" xr:uid="{00000000-0005-0000-0000-0000E60F0000}"/>
    <cellStyle name="Comma 22 3 7" xfId="6528" xr:uid="{00000000-0005-0000-0000-0000E70F0000}"/>
    <cellStyle name="Comma 22 3 7 2" xfId="13218" xr:uid="{00000000-0005-0000-0000-0000E80F0000}"/>
    <cellStyle name="Comma 22 3 8" xfId="11428" xr:uid="{00000000-0005-0000-0000-0000E90F0000}"/>
    <cellStyle name="Comma 22 4" xfId="4693" xr:uid="{00000000-0005-0000-0000-0000EA0F0000}"/>
    <cellStyle name="Comma 22 4 2" xfId="8439" xr:uid="{00000000-0005-0000-0000-0000EB0F0000}"/>
    <cellStyle name="Comma 22 4 2 2" xfId="14991" xr:uid="{00000000-0005-0000-0000-0000EC0F0000}"/>
    <cellStyle name="Comma 22 4 3" xfId="6720" xr:uid="{00000000-0005-0000-0000-0000ED0F0000}"/>
    <cellStyle name="Comma 22 4 3 2" xfId="13410" xr:uid="{00000000-0005-0000-0000-0000EE0F0000}"/>
    <cellStyle name="Comma 22 4 4" xfId="11624" xr:uid="{00000000-0005-0000-0000-0000EF0F0000}"/>
    <cellStyle name="Comma 22 5" xfId="5113" xr:uid="{00000000-0005-0000-0000-0000F00F0000}"/>
    <cellStyle name="Comma 22 5 2" xfId="8856" xr:uid="{00000000-0005-0000-0000-0000F10F0000}"/>
    <cellStyle name="Comma 22 5 2 2" xfId="15400" xr:uid="{00000000-0005-0000-0000-0000F20F0000}"/>
    <cellStyle name="Comma 22 5 3" xfId="7137" xr:uid="{00000000-0005-0000-0000-0000F30F0000}"/>
    <cellStyle name="Comma 22 5 3 2" xfId="13819" xr:uid="{00000000-0005-0000-0000-0000F40F0000}"/>
    <cellStyle name="Comma 22 5 4" xfId="12034" xr:uid="{00000000-0005-0000-0000-0000F50F0000}"/>
    <cellStyle name="Comma 22 6" xfId="5546" xr:uid="{00000000-0005-0000-0000-0000F60F0000}"/>
    <cellStyle name="Comma 22 6 2" xfId="9287" xr:uid="{00000000-0005-0000-0000-0000F70F0000}"/>
    <cellStyle name="Comma 22 6 2 2" xfId="15794" xr:uid="{00000000-0005-0000-0000-0000F80F0000}"/>
    <cellStyle name="Comma 22 6 3" xfId="7568" xr:uid="{00000000-0005-0000-0000-0000F90F0000}"/>
    <cellStyle name="Comma 22 6 3 2" xfId="14213" xr:uid="{00000000-0005-0000-0000-0000FA0F0000}"/>
    <cellStyle name="Comma 22 6 4" xfId="12439" xr:uid="{00000000-0005-0000-0000-0000FB0F0000}"/>
    <cellStyle name="Comma 22 7" xfId="9676" xr:uid="{00000000-0005-0000-0000-0000FC0F0000}"/>
    <cellStyle name="Comma 22 7 2" xfId="16176" xr:uid="{00000000-0005-0000-0000-0000FD0F0000}"/>
    <cellStyle name="Comma 22 8" xfId="7993" xr:uid="{00000000-0005-0000-0000-0000FE0F0000}"/>
    <cellStyle name="Comma 22 8 2" xfId="14607" xr:uid="{00000000-0005-0000-0000-0000FF0F0000}"/>
    <cellStyle name="Comma 22 9" xfId="6225" xr:uid="{00000000-0005-0000-0000-000000100000}"/>
    <cellStyle name="Comma 22 9 2" xfId="12950" xr:uid="{00000000-0005-0000-0000-000001100000}"/>
    <cellStyle name="Comma 23" xfId="3227" xr:uid="{00000000-0005-0000-0000-000002100000}"/>
    <cellStyle name="Comma 23 2" xfId="10570" xr:uid="{00000000-0005-0000-0000-000003100000}"/>
    <cellStyle name="Comma 24" xfId="3228" xr:uid="{00000000-0005-0000-0000-000004100000}"/>
    <cellStyle name="Comma 24 2" xfId="10571" xr:uid="{00000000-0005-0000-0000-000005100000}"/>
    <cellStyle name="Comma 25" xfId="3229" xr:uid="{00000000-0005-0000-0000-000006100000}"/>
    <cellStyle name="Comma 25 2" xfId="10572" xr:uid="{00000000-0005-0000-0000-000007100000}"/>
    <cellStyle name="Comma 26" xfId="3230" xr:uid="{00000000-0005-0000-0000-000008100000}"/>
    <cellStyle name="Comma 26 2" xfId="10573" xr:uid="{00000000-0005-0000-0000-000009100000}"/>
    <cellStyle name="Comma 27" xfId="4646" xr:uid="{00000000-0005-0000-0000-00000A100000}"/>
    <cellStyle name="Comma 27 2" xfId="11591" xr:uid="{00000000-0005-0000-0000-00000B100000}"/>
    <cellStyle name="Comma 28" xfId="4647" xr:uid="{00000000-0005-0000-0000-00000C100000}"/>
    <cellStyle name="Comma 28 2" xfId="11592" xr:uid="{00000000-0005-0000-0000-00000D100000}"/>
    <cellStyle name="Comma 29" xfId="4648" xr:uid="{00000000-0005-0000-0000-00000E100000}"/>
    <cellStyle name="Comma 29 2" xfId="11593" xr:uid="{00000000-0005-0000-0000-00000F100000}"/>
    <cellStyle name="Comma 3" xfId="12" xr:uid="{00000000-0005-0000-0000-000010100000}"/>
    <cellStyle name="Comma 3 10" xfId="3231" xr:uid="{00000000-0005-0000-0000-000011100000}"/>
    <cellStyle name="Comma 3 10 2" xfId="10574" xr:uid="{00000000-0005-0000-0000-000012100000}"/>
    <cellStyle name="Comma 3 100" xfId="3232" xr:uid="{00000000-0005-0000-0000-000013100000}"/>
    <cellStyle name="Comma 3 100 2" xfId="10575" xr:uid="{00000000-0005-0000-0000-000014100000}"/>
    <cellStyle name="Comma 3 101" xfId="3233" xr:uid="{00000000-0005-0000-0000-000015100000}"/>
    <cellStyle name="Comma 3 101 2" xfId="10576" xr:uid="{00000000-0005-0000-0000-000016100000}"/>
    <cellStyle name="Comma 3 102" xfId="3234" xr:uid="{00000000-0005-0000-0000-000017100000}"/>
    <cellStyle name="Comma 3 102 2" xfId="10577" xr:uid="{00000000-0005-0000-0000-000018100000}"/>
    <cellStyle name="Comma 3 103" xfId="3235" xr:uid="{00000000-0005-0000-0000-000019100000}"/>
    <cellStyle name="Comma 3 103 2" xfId="10578" xr:uid="{00000000-0005-0000-0000-00001A100000}"/>
    <cellStyle name="Comma 3 104" xfId="3236" xr:uid="{00000000-0005-0000-0000-00001B100000}"/>
    <cellStyle name="Comma 3 104 2" xfId="10579" xr:uid="{00000000-0005-0000-0000-00001C100000}"/>
    <cellStyle name="Comma 3 105" xfId="3237" xr:uid="{00000000-0005-0000-0000-00001D100000}"/>
    <cellStyle name="Comma 3 105 2" xfId="10580" xr:uid="{00000000-0005-0000-0000-00001E100000}"/>
    <cellStyle name="Comma 3 106" xfId="3238" xr:uid="{00000000-0005-0000-0000-00001F100000}"/>
    <cellStyle name="Comma 3 106 2" xfId="10581" xr:uid="{00000000-0005-0000-0000-000020100000}"/>
    <cellStyle name="Comma 3 107" xfId="3239" xr:uid="{00000000-0005-0000-0000-000021100000}"/>
    <cellStyle name="Comma 3 107 2" xfId="10582" xr:uid="{00000000-0005-0000-0000-000022100000}"/>
    <cellStyle name="Comma 3 108" xfId="3240" xr:uid="{00000000-0005-0000-0000-000023100000}"/>
    <cellStyle name="Comma 3 108 2" xfId="10583" xr:uid="{00000000-0005-0000-0000-000024100000}"/>
    <cellStyle name="Comma 3 109" xfId="3241" xr:uid="{00000000-0005-0000-0000-000025100000}"/>
    <cellStyle name="Comma 3 109 2" xfId="10584" xr:uid="{00000000-0005-0000-0000-000026100000}"/>
    <cellStyle name="Comma 3 11" xfId="3242" xr:uid="{00000000-0005-0000-0000-000027100000}"/>
    <cellStyle name="Comma 3 11 2" xfId="10585" xr:uid="{00000000-0005-0000-0000-000028100000}"/>
    <cellStyle name="Comma 3 110" xfId="3243" xr:uid="{00000000-0005-0000-0000-000029100000}"/>
    <cellStyle name="Comma 3 110 2" xfId="10586" xr:uid="{00000000-0005-0000-0000-00002A100000}"/>
    <cellStyle name="Comma 3 111" xfId="3244" xr:uid="{00000000-0005-0000-0000-00002B100000}"/>
    <cellStyle name="Comma 3 111 2" xfId="10587" xr:uid="{00000000-0005-0000-0000-00002C100000}"/>
    <cellStyle name="Comma 3 112" xfId="3245" xr:uid="{00000000-0005-0000-0000-00002D100000}"/>
    <cellStyle name="Comma 3 112 2" xfId="10588" xr:uid="{00000000-0005-0000-0000-00002E100000}"/>
    <cellStyle name="Comma 3 113" xfId="3246" xr:uid="{00000000-0005-0000-0000-00002F100000}"/>
    <cellStyle name="Comma 3 113 2" xfId="10589" xr:uid="{00000000-0005-0000-0000-000030100000}"/>
    <cellStyle name="Comma 3 114" xfId="3247" xr:uid="{00000000-0005-0000-0000-000031100000}"/>
    <cellStyle name="Comma 3 114 2" xfId="10590" xr:uid="{00000000-0005-0000-0000-000032100000}"/>
    <cellStyle name="Comma 3 115" xfId="3248" xr:uid="{00000000-0005-0000-0000-000033100000}"/>
    <cellStyle name="Comma 3 115 2" xfId="10591" xr:uid="{00000000-0005-0000-0000-000034100000}"/>
    <cellStyle name="Comma 3 116" xfId="3249" xr:uid="{00000000-0005-0000-0000-000035100000}"/>
    <cellStyle name="Comma 3 116 2" xfId="10592" xr:uid="{00000000-0005-0000-0000-000036100000}"/>
    <cellStyle name="Comma 3 117" xfId="3250" xr:uid="{00000000-0005-0000-0000-000037100000}"/>
    <cellStyle name="Comma 3 117 2" xfId="10593" xr:uid="{00000000-0005-0000-0000-000038100000}"/>
    <cellStyle name="Comma 3 118" xfId="3251" xr:uid="{00000000-0005-0000-0000-000039100000}"/>
    <cellStyle name="Comma 3 118 2" xfId="10594" xr:uid="{00000000-0005-0000-0000-00003A100000}"/>
    <cellStyle name="Comma 3 119" xfId="3252" xr:uid="{00000000-0005-0000-0000-00003B100000}"/>
    <cellStyle name="Comma 3 119 2" xfId="10595" xr:uid="{00000000-0005-0000-0000-00003C100000}"/>
    <cellStyle name="Comma 3 12" xfId="3253" xr:uid="{00000000-0005-0000-0000-00003D100000}"/>
    <cellStyle name="Comma 3 12 2" xfId="10596" xr:uid="{00000000-0005-0000-0000-00003E100000}"/>
    <cellStyle name="Comma 3 120" xfId="3254" xr:uid="{00000000-0005-0000-0000-00003F100000}"/>
    <cellStyle name="Comma 3 120 2" xfId="10597" xr:uid="{00000000-0005-0000-0000-000040100000}"/>
    <cellStyle name="Comma 3 121" xfId="3255" xr:uid="{00000000-0005-0000-0000-000041100000}"/>
    <cellStyle name="Comma 3 121 2" xfId="10598" xr:uid="{00000000-0005-0000-0000-000042100000}"/>
    <cellStyle name="Comma 3 122" xfId="3256" xr:uid="{00000000-0005-0000-0000-000043100000}"/>
    <cellStyle name="Comma 3 122 2" xfId="10599" xr:uid="{00000000-0005-0000-0000-000044100000}"/>
    <cellStyle name="Comma 3 123" xfId="3257" xr:uid="{00000000-0005-0000-0000-000045100000}"/>
    <cellStyle name="Comma 3 123 2" xfId="10600" xr:uid="{00000000-0005-0000-0000-000046100000}"/>
    <cellStyle name="Comma 3 124" xfId="3258" xr:uid="{00000000-0005-0000-0000-000047100000}"/>
    <cellStyle name="Comma 3 124 2" xfId="10601" xr:uid="{00000000-0005-0000-0000-000048100000}"/>
    <cellStyle name="Comma 3 125" xfId="3259" xr:uid="{00000000-0005-0000-0000-000049100000}"/>
    <cellStyle name="Comma 3 125 2" xfId="10602" xr:uid="{00000000-0005-0000-0000-00004A100000}"/>
    <cellStyle name="Comma 3 126" xfId="3260" xr:uid="{00000000-0005-0000-0000-00004B100000}"/>
    <cellStyle name="Comma 3 126 2" xfId="10603" xr:uid="{00000000-0005-0000-0000-00004C100000}"/>
    <cellStyle name="Comma 3 127" xfId="10250" xr:uid="{00000000-0005-0000-0000-00004D100000}"/>
    <cellStyle name="Comma 3 13" xfId="3261" xr:uid="{00000000-0005-0000-0000-00004E100000}"/>
    <cellStyle name="Comma 3 13 2" xfId="10604" xr:uid="{00000000-0005-0000-0000-00004F100000}"/>
    <cellStyle name="Comma 3 14" xfId="3262" xr:uid="{00000000-0005-0000-0000-000050100000}"/>
    <cellStyle name="Comma 3 14 2" xfId="10605" xr:uid="{00000000-0005-0000-0000-000051100000}"/>
    <cellStyle name="Comma 3 15" xfId="3263" xr:uid="{00000000-0005-0000-0000-000052100000}"/>
    <cellStyle name="Comma 3 15 2" xfId="10606" xr:uid="{00000000-0005-0000-0000-000053100000}"/>
    <cellStyle name="Comma 3 16" xfId="3264" xr:uid="{00000000-0005-0000-0000-000054100000}"/>
    <cellStyle name="Comma 3 16 2" xfId="10607" xr:uid="{00000000-0005-0000-0000-000055100000}"/>
    <cellStyle name="Comma 3 17" xfId="3265" xr:uid="{00000000-0005-0000-0000-000056100000}"/>
    <cellStyle name="Comma 3 17 2" xfId="10608" xr:uid="{00000000-0005-0000-0000-000057100000}"/>
    <cellStyle name="Comma 3 18" xfId="3266" xr:uid="{00000000-0005-0000-0000-000058100000}"/>
    <cellStyle name="Comma 3 18 2" xfId="10609" xr:uid="{00000000-0005-0000-0000-000059100000}"/>
    <cellStyle name="Comma 3 19" xfId="3267" xr:uid="{00000000-0005-0000-0000-00005A100000}"/>
    <cellStyle name="Comma 3 19 2" xfId="10610" xr:uid="{00000000-0005-0000-0000-00005B100000}"/>
    <cellStyle name="Comma 3 2" xfId="3268" xr:uid="{00000000-0005-0000-0000-00005C100000}"/>
    <cellStyle name="Comma 3 2 2" xfId="3269" xr:uid="{00000000-0005-0000-0000-00005D100000}"/>
    <cellStyle name="Comma 3 2 2 10" xfId="3270" xr:uid="{00000000-0005-0000-0000-00005E100000}"/>
    <cellStyle name="Comma 3 2 2 10 2" xfId="10613" xr:uid="{00000000-0005-0000-0000-00005F100000}"/>
    <cellStyle name="Comma 3 2 2 11" xfId="3271" xr:uid="{00000000-0005-0000-0000-000060100000}"/>
    <cellStyle name="Comma 3 2 2 11 2" xfId="10614" xr:uid="{00000000-0005-0000-0000-000061100000}"/>
    <cellStyle name="Comma 3 2 2 12" xfId="3272" xr:uid="{00000000-0005-0000-0000-000062100000}"/>
    <cellStyle name="Comma 3 2 2 12 2" xfId="10615" xr:uid="{00000000-0005-0000-0000-000063100000}"/>
    <cellStyle name="Comma 3 2 2 13" xfId="3273" xr:uid="{00000000-0005-0000-0000-000064100000}"/>
    <cellStyle name="Comma 3 2 2 13 2" xfId="10616" xr:uid="{00000000-0005-0000-0000-000065100000}"/>
    <cellStyle name="Comma 3 2 2 14" xfId="3274" xr:uid="{00000000-0005-0000-0000-000066100000}"/>
    <cellStyle name="Comma 3 2 2 14 2" xfId="10617" xr:uid="{00000000-0005-0000-0000-000067100000}"/>
    <cellStyle name="Comma 3 2 2 15" xfId="10612" xr:uid="{00000000-0005-0000-0000-000068100000}"/>
    <cellStyle name="Comma 3 2 2 2" xfId="3275" xr:uid="{00000000-0005-0000-0000-000069100000}"/>
    <cellStyle name="Comma 3 2 2 2 2" xfId="10618" xr:uid="{00000000-0005-0000-0000-00006A100000}"/>
    <cellStyle name="Comma 3 2 2 3" xfId="3276" xr:uid="{00000000-0005-0000-0000-00006B100000}"/>
    <cellStyle name="Comma 3 2 2 3 2" xfId="10619" xr:uid="{00000000-0005-0000-0000-00006C100000}"/>
    <cellStyle name="Comma 3 2 2 4" xfId="3277" xr:uid="{00000000-0005-0000-0000-00006D100000}"/>
    <cellStyle name="Comma 3 2 2 4 2" xfId="10620" xr:uid="{00000000-0005-0000-0000-00006E100000}"/>
    <cellStyle name="Comma 3 2 2 5" xfId="3278" xr:uid="{00000000-0005-0000-0000-00006F100000}"/>
    <cellStyle name="Comma 3 2 2 5 2" xfId="10621" xr:uid="{00000000-0005-0000-0000-000070100000}"/>
    <cellStyle name="Comma 3 2 2 6" xfId="3279" xr:uid="{00000000-0005-0000-0000-000071100000}"/>
    <cellStyle name="Comma 3 2 2 6 2" xfId="10622" xr:uid="{00000000-0005-0000-0000-000072100000}"/>
    <cellStyle name="Comma 3 2 2 7" xfId="3280" xr:uid="{00000000-0005-0000-0000-000073100000}"/>
    <cellStyle name="Comma 3 2 2 7 2" xfId="10623" xr:uid="{00000000-0005-0000-0000-000074100000}"/>
    <cellStyle name="Comma 3 2 2 8" xfId="3281" xr:uid="{00000000-0005-0000-0000-000075100000}"/>
    <cellStyle name="Comma 3 2 2 8 2" xfId="10624" xr:uid="{00000000-0005-0000-0000-000076100000}"/>
    <cellStyle name="Comma 3 2 2 9" xfId="3282" xr:uid="{00000000-0005-0000-0000-000077100000}"/>
    <cellStyle name="Comma 3 2 2 9 2" xfId="10625" xr:uid="{00000000-0005-0000-0000-000078100000}"/>
    <cellStyle name="Comma 3 2 3" xfId="3283" xr:uid="{00000000-0005-0000-0000-000079100000}"/>
    <cellStyle name="Comma 3 2 3 2" xfId="3284" xr:uid="{00000000-0005-0000-0000-00007A100000}"/>
    <cellStyle name="Comma 3 2 3 2 2" xfId="10627" xr:uid="{00000000-0005-0000-0000-00007B100000}"/>
    <cellStyle name="Comma 3 2 3 3" xfId="10626" xr:uid="{00000000-0005-0000-0000-00007C100000}"/>
    <cellStyle name="Comma 3 2 4" xfId="3285" xr:uid="{00000000-0005-0000-0000-00007D100000}"/>
    <cellStyle name="Comma 3 2 4 2" xfId="10628" xr:uid="{00000000-0005-0000-0000-00007E100000}"/>
    <cellStyle name="Comma 3 2 5" xfId="3286" xr:uid="{00000000-0005-0000-0000-00007F100000}"/>
    <cellStyle name="Comma 3 2 5 2" xfId="10629" xr:uid="{00000000-0005-0000-0000-000080100000}"/>
    <cellStyle name="Comma 3 2 6" xfId="10611" xr:uid="{00000000-0005-0000-0000-000081100000}"/>
    <cellStyle name="Comma 3 2_3.1.2 DB Pension Detail" xfId="3287" xr:uid="{00000000-0005-0000-0000-000082100000}"/>
    <cellStyle name="Comma 3 20" xfId="3288" xr:uid="{00000000-0005-0000-0000-000083100000}"/>
    <cellStyle name="Comma 3 20 2" xfId="10630" xr:uid="{00000000-0005-0000-0000-000084100000}"/>
    <cellStyle name="Comma 3 21" xfId="3289" xr:uid="{00000000-0005-0000-0000-000085100000}"/>
    <cellStyle name="Comma 3 21 2" xfId="10631" xr:uid="{00000000-0005-0000-0000-000086100000}"/>
    <cellStyle name="Comma 3 22" xfId="3290" xr:uid="{00000000-0005-0000-0000-000087100000}"/>
    <cellStyle name="Comma 3 22 2" xfId="10632" xr:uid="{00000000-0005-0000-0000-000088100000}"/>
    <cellStyle name="Comma 3 23" xfId="3291" xr:uid="{00000000-0005-0000-0000-000089100000}"/>
    <cellStyle name="Comma 3 23 2" xfId="10633" xr:uid="{00000000-0005-0000-0000-00008A100000}"/>
    <cellStyle name="Comma 3 24" xfId="3292" xr:uid="{00000000-0005-0000-0000-00008B100000}"/>
    <cellStyle name="Comma 3 24 2" xfId="10634" xr:uid="{00000000-0005-0000-0000-00008C100000}"/>
    <cellStyle name="Comma 3 25" xfId="3293" xr:uid="{00000000-0005-0000-0000-00008D100000}"/>
    <cellStyle name="Comma 3 25 2" xfId="10635" xr:uid="{00000000-0005-0000-0000-00008E100000}"/>
    <cellStyle name="Comma 3 26" xfId="3294" xr:uid="{00000000-0005-0000-0000-00008F100000}"/>
    <cellStyle name="Comma 3 26 2" xfId="10636" xr:uid="{00000000-0005-0000-0000-000090100000}"/>
    <cellStyle name="Comma 3 27" xfId="3295" xr:uid="{00000000-0005-0000-0000-000091100000}"/>
    <cellStyle name="Comma 3 27 2" xfId="10637" xr:uid="{00000000-0005-0000-0000-000092100000}"/>
    <cellStyle name="Comma 3 28" xfId="3296" xr:uid="{00000000-0005-0000-0000-000093100000}"/>
    <cellStyle name="Comma 3 28 2" xfId="10638" xr:uid="{00000000-0005-0000-0000-000094100000}"/>
    <cellStyle name="Comma 3 29" xfId="3297" xr:uid="{00000000-0005-0000-0000-000095100000}"/>
    <cellStyle name="Comma 3 29 2" xfId="10639" xr:uid="{00000000-0005-0000-0000-000096100000}"/>
    <cellStyle name="Comma 3 3" xfId="3298" xr:uid="{00000000-0005-0000-0000-000097100000}"/>
    <cellStyle name="Comma 3 3 2" xfId="3299" xr:uid="{00000000-0005-0000-0000-000098100000}"/>
    <cellStyle name="Comma 3 3 2 2" xfId="3300" xr:uid="{00000000-0005-0000-0000-000099100000}"/>
    <cellStyle name="Comma 3 3 2 2 2" xfId="10642" xr:uid="{00000000-0005-0000-0000-00009A100000}"/>
    <cellStyle name="Comma 3 3 2 3" xfId="10641" xr:uid="{00000000-0005-0000-0000-00009B100000}"/>
    <cellStyle name="Comma 3 3 3" xfId="3301" xr:uid="{00000000-0005-0000-0000-00009C100000}"/>
    <cellStyle name="Comma 3 3 3 2" xfId="10643" xr:uid="{00000000-0005-0000-0000-00009D100000}"/>
    <cellStyle name="Comma 3 3 4" xfId="3302" xr:uid="{00000000-0005-0000-0000-00009E100000}"/>
    <cellStyle name="Comma 3 3 4 2" xfId="10644" xr:uid="{00000000-0005-0000-0000-00009F100000}"/>
    <cellStyle name="Comma 3 3 5" xfId="10640" xr:uid="{00000000-0005-0000-0000-0000A0100000}"/>
    <cellStyle name="Comma 3 30" xfId="3303" xr:uid="{00000000-0005-0000-0000-0000A1100000}"/>
    <cellStyle name="Comma 3 30 2" xfId="10645" xr:uid="{00000000-0005-0000-0000-0000A2100000}"/>
    <cellStyle name="Comma 3 31" xfId="3304" xr:uid="{00000000-0005-0000-0000-0000A3100000}"/>
    <cellStyle name="Comma 3 31 2" xfId="10646" xr:uid="{00000000-0005-0000-0000-0000A4100000}"/>
    <cellStyle name="Comma 3 32" xfId="3305" xr:uid="{00000000-0005-0000-0000-0000A5100000}"/>
    <cellStyle name="Comma 3 32 2" xfId="10647" xr:uid="{00000000-0005-0000-0000-0000A6100000}"/>
    <cellStyle name="Comma 3 33" xfId="3306" xr:uid="{00000000-0005-0000-0000-0000A7100000}"/>
    <cellStyle name="Comma 3 33 2" xfId="10648" xr:uid="{00000000-0005-0000-0000-0000A8100000}"/>
    <cellStyle name="Comma 3 34" xfId="3307" xr:uid="{00000000-0005-0000-0000-0000A9100000}"/>
    <cellStyle name="Comma 3 34 2" xfId="10649" xr:uid="{00000000-0005-0000-0000-0000AA100000}"/>
    <cellStyle name="Comma 3 35" xfId="3308" xr:uid="{00000000-0005-0000-0000-0000AB100000}"/>
    <cellStyle name="Comma 3 35 2" xfId="10650" xr:uid="{00000000-0005-0000-0000-0000AC100000}"/>
    <cellStyle name="Comma 3 36" xfId="3309" xr:uid="{00000000-0005-0000-0000-0000AD100000}"/>
    <cellStyle name="Comma 3 36 2" xfId="10651" xr:uid="{00000000-0005-0000-0000-0000AE100000}"/>
    <cellStyle name="Comma 3 37" xfId="3310" xr:uid="{00000000-0005-0000-0000-0000AF100000}"/>
    <cellStyle name="Comma 3 37 2" xfId="10652" xr:uid="{00000000-0005-0000-0000-0000B0100000}"/>
    <cellStyle name="Comma 3 38" xfId="3311" xr:uid="{00000000-0005-0000-0000-0000B1100000}"/>
    <cellStyle name="Comma 3 38 2" xfId="10653" xr:uid="{00000000-0005-0000-0000-0000B2100000}"/>
    <cellStyle name="Comma 3 39" xfId="3312" xr:uid="{00000000-0005-0000-0000-0000B3100000}"/>
    <cellStyle name="Comma 3 39 2" xfId="10654" xr:uid="{00000000-0005-0000-0000-0000B4100000}"/>
    <cellStyle name="Comma 3 4" xfId="3313" xr:uid="{00000000-0005-0000-0000-0000B5100000}"/>
    <cellStyle name="Comma 3 4 2" xfId="10655" xr:uid="{00000000-0005-0000-0000-0000B6100000}"/>
    <cellStyle name="Comma 3 40" xfId="3314" xr:uid="{00000000-0005-0000-0000-0000B7100000}"/>
    <cellStyle name="Comma 3 40 2" xfId="10656" xr:uid="{00000000-0005-0000-0000-0000B8100000}"/>
    <cellStyle name="Comma 3 41" xfId="3315" xr:uid="{00000000-0005-0000-0000-0000B9100000}"/>
    <cellStyle name="Comma 3 41 2" xfId="10657" xr:uid="{00000000-0005-0000-0000-0000BA100000}"/>
    <cellStyle name="Comma 3 42" xfId="3316" xr:uid="{00000000-0005-0000-0000-0000BB100000}"/>
    <cellStyle name="Comma 3 42 2" xfId="10658" xr:uid="{00000000-0005-0000-0000-0000BC100000}"/>
    <cellStyle name="Comma 3 43" xfId="3317" xr:uid="{00000000-0005-0000-0000-0000BD100000}"/>
    <cellStyle name="Comma 3 43 2" xfId="10659" xr:uid="{00000000-0005-0000-0000-0000BE100000}"/>
    <cellStyle name="Comma 3 44" xfId="3318" xr:uid="{00000000-0005-0000-0000-0000BF100000}"/>
    <cellStyle name="Comma 3 44 2" xfId="10660" xr:uid="{00000000-0005-0000-0000-0000C0100000}"/>
    <cellStyle name="Comma 3 45" xfId="3319" xr:uid="{00000000-0005-0000-0000-0000C1100000}"/>
    <cellStyle name="Comma 3 45 2" xfId="10661" xr:uid="{00000000-0005-0000-0000-0000C2100000}"/>
    <cellStyle name="Comma 3 46" xfId="3320" xr:uid="{00000000-0005-0000-0000-0000C3100000}"/>
    <cellStyle name="Comma 3 46 2" xfId="10662" xr:uid="{00000000-0005-0000-0000-0000C4100000}"/>
    <cellStyle name="Comma 3 47" xfId="3321" xr:uid="{00000000-0005-0000-0000-0000C5100000}"/>
    <cellStyle name="Comma 3 47 2" xfId="10663" xr:uid="{00000000-0005-0000-0000-0000C6100000}"/>
    <cellStyle name="Comma 3 48" xfId="3322" xr:uid="{00000000-0005-0000-0000-0000C7100000}"/>
    <cellStyle name="Comma 3 48 2" xfId="10664" xr:uid="{00000000-0005-0000-0000-0000C8100000}"/>
    <cellStyle name="Comma 3 49" xfId="3323" xr:uid="{00000000-0005-0000-0000-0000C9100000}"/>
    <cellStyle name="Comma 3 49 2" xfId="10665" xr:uid="{00000000-0005-0000-0000-0000CA100000}"/>
    <cellStyle name="Comma 3 5" xfId="3324" xr:uid="{00000000-0005-0000-0000-0000CB100000}"/>
    <cellStyle name="Comma 3 5 2" xfId="10666" xr:uid="{00000000-0005-0000-0000-0000CC100000}"/>
    <cellStyle name="Comma 3 50" xfId="3325" xr:uid="{00000000-0005-0000-0000-0000CD100000}"/>
    <cellStyle name="Comma 3 50 2" xfId="10667" xr:uid="{00000000-0005-0000-0000-0000CE100000}"/>
    <cellStyle name="Comma 3 51" xfId="3326" xr:uid="{00000000-0005-0000-0000-0000CF100000}"/>
    <cellStyle name="Comma 3 51 10" xfId="3327" xr:uid="{00000000-0005-0000-0000-0000D0100000}"/>
    <cellStyle name="Comma 3 51 10 2" xfId="10669" xr:uid="{00000000-0005-0000-0000-0000D1100000}"/>
    <cellStyle name="Comma 3 51 11" xfId="3328" xr:uid="{00000000-0005-0000-0000-0000D2100000}"/>
    <cellStyle name="Comma 3 51 11 2" xfId="10670" xr:uid="{00000000-0005-0000-0000-0000D3100000}"/>
    <cellStyle name="Comma 3 51 12" xfId="3329" xr:uid="{00000000-0005-0000-0000-0000D4100000}"/>
    <cellStyle name="Comma 3 51 12 2" xfId="10671" xr:uid="{00000000-0005-0000-0000-0000D5100000}"/>
    <cellStyle name="Comma 3 51 13" xfId="3330" xr:uid="{00000000-0005-0000-0000-0000D6100000}"/>
    <cellStyle name="Comma 3 51 13 2" xfId="10672" xr:uid="{00000000-0005-0000-0000-0000D7100000}"/>
    <cellStyle name="Comma 3 51 14" xfId="3331" xr:uid="{00000000-0005-0000-0000-0000D8100000}"/>
    <cellStyle name="Comma 3 51 14 2" xfId="10673" xr:uid="{00000000-0005-0000-0000-0000D9100000}"/>
    <cellStyle name="Comma 3 51 15" xfId="3332" xr:uid="{00000000-0005-0000-0000-0000DA100000}"/>
    <cellStyle name="Comma 3 51 15 2" xfId="10674" xr:uid="{00000000-0005-0000-0000-0000DB100000}"/>
    <cellStyle name="Comma 3 51 16" xfId="3333" xr:uid="{00000000-0005-0000-0000-0000DC100000}"/>
    <cellStyle name="Comma 3 51 16 2" xfId="10675" xr:uid="{00000000-0005-0000-0000-0000DD100000}"/>
    <cellStyle name="Comma 3 51 17" xfId="3334" xr:uid="{00000000-0005-0000-0000-0000DE100000}"/>
    <cellStyle name="Comma 3 51 17 2" xfId="10676" xr:uid="{00000000-0005-0000-0000-0000DF100000}"/>
    <cellStyle name="Comma 3 51 18" xfId="10668" xr:uid="{00000000-0005-0000-0000-0000E0100000}"/>
    <cellStyle name="Comma 3 51 2" xfId="3335" xr:uid="{00000000-0005-0000-0000-0000E1100000}"/>
    <cellStyle name="Comma 3 51 2 2" xfId="10677" xr:uid="{00000000-0005-0000-0000-0000E2100000}"/>
    <cellStyle name="Comma 3 51 3" xfId="3336" xr:uid="{00000000-0005-0000-0000-0000E3100000}"/>
    <cellStyle name="Comma 3 51 3 2" xfId="10678" xr:uid="{00000000-0005-0000-0000-0000E4100000}"/>
    <cellStyle name="Comma 3 51 4" xfId="3337" xr:uid="{00000000-0005-0000-0000-0000E5100000}"/>
    <cellStyle name="Comma 3 51 4 2" xfId="10679" xr:uid="{00000000-0005-0000-0000-0000E6100000}"/>
    <cellStyle name="Comma 3 51 5" xfId="3338" xr:uid="{00000000-0005-0000-0000-0000E7100000}"/>
    <cellStyle name="Comma 3 51 5 2" xfId="10680" xr:uid="{00000000-0005-0000-0000-0000E8100000}"/>
    <cellStyle name="Comma 3 51 6" xfId="3339" xr:uid="{00000000-0005-0000-0000-0000E9100000}"/>
    <cellStyle name="Comma 3 51 6 2" xfId="10681" xr:uid="{00000000-0005-0000-0000-0000EA100000}"/>
    <cellStyle name="Comma 3 51 7" xfId="3340" xr:uid="{00000000-0005-0000-0000-0000EB100000}"/>
    <cellStyle name="Comma 3 51 7 2" xfId="10682" xr:uid="{00000000-0005-0000-0000-0000EC100000}"/>
    <cellStyle name="Comma 3 51 8" xfId="3341" xr:uid="{00000000-0005-0000-0000-0000ED100000}"/>
    <cellStyle name="Comma 3 51 8 2" xfId="10683" xr:uid="{00000000-0005-0000-0000-0000EE100000}"/>
    <cellStyle name="Comma 3 51 9" xfId="3342" xr:uid="{00000000-0005-0000-0000-0000EF100000}"/>
    <cellStyle name="Comma 3 51 9 2" xfId="10684" xr:uid="{00000000-0005-0000-0000-0000F0100000}"/>
    <cellStyle name="Comma 3 52" xfId="3343" xr:uid="{00000000-0005-0000-0000-0000F1100000}"/>
    <cellStyle name="Comma 3 52 10" xfId="3344" xr:uid="{00000000-0005-0000-0000-0000F2100000}"/>
    <cellStyle name="Comma 3 52 10 2" xfId="10686" xr:uid="{00000000-0005-0000-0000-0000F3100000}"/>
    <cellStyle name="Comma 3 52 11" xfId="3345" xr:uid="{00000000-0005-0000-0000-0000F4100000}"/>
    <cellStyle name="Comma 3 52 11 2" xfId="10687" xr:uid="{00000000-0005-0000-0000-0000F5100000}"/>
    <cellStyle name="Comma 3 52 12" xfId="3346" xr:uid="{00000000-0005-0000-0000-0000F6100000}"/>
    <cellStyle name="Comma 3 52 12 2" xfId="10688" xr:uid="{00000000-0005-0000-0000-0000F7100000}"/>
    <cellStyle name="Comma 3 52 13" xfId="3347" xr:uid="{00000000-0005-0000-0000-0000F8100000}"/>
    <cellStyle name="Comma 3 52 13 2" xfId="10689" xr:uid="{00000000-0005-0000-0000-0000F9100000}"/>
    <cellStyle name="Comma 3 52 14" xfId="3348" xr:uid="{00000000-0005-0000-0000-0000FA100000}"/>
    <cellStyle name="Comma 3 52 14 2" xfId="10690" xr:uid="{00000000-0005-0000-0000-0000FB100000}"/>
    <cellStyle name="Comma 3 52 15" xfId="3349" xr:uid="{00000000-0005-0000-0000-0000FC100000}"/>
    <cellStyle name="Comma 3 52 15 2" xfId="10691" xr:uid="{00000000-0005-0000-0000-0000FD100000}"/>
    <cellStyle name="Comma 3 52 16" xfId="3350" xr:uid="{00000000-0005-0000-0000-0000FE100000}"/>
    <cellStyle name="Comma 3 52 16 2" xfId="10692" xr:uid="{00000000-0005-0000-0000-0000FF100000}"/>
    <cellStyle name="Comma 3 52 17" xfId="3351" xr:uid="{00000000-0005-0000-0000-000000110000}"/>
    <cellStyle name="Comma 3 52 17 2" xfId="10693" xr:uid="{00000000-0005-0000-0000-000001110000}"/>
    <cellStyle name="Comma 3 52 18" xfId="10685" xr:uid="{00000000-0005-0000-0000-000002110000}"/>
    <cellStyle name="Comma 3 52 2" xfId="3352" xr:uid="{00000000-0005-0000-0000-000003110000}"/>
    <cellStyle name="Comma 3 52 2 2" xfId="10694" xr:uid="{00000000-0005-0000-0000-000004110000}"/>
    <cellStyle name="Comma 3 52 3" xfId="3353" xr:uid="{00000000-0005-0000-0000-000005110000}"/>
    <cellStyle name="Comma 3 52 3 2" xfId="10695" xr:uid="{00000000-0005-0000-0000-000006110000}"/>
    <cellStyle name="Comma 3 52 4" xfId="3354" xr:uid="{00000000-0005-0000-0000-000007110000}"/>
    <cellStyle name="Comma 3 52 4 2" xfId="10696" xr:uid="{00000000-0005-0000-0000-000008110000}"/>
    <cellStyle name="Comma 3 52 5" xfId="3355" xr:uid="{00000000-0005-0000-0000-000009110000}"/>
    <cellStyle name="Comma 3 52 5 2" xfId="10697" xr:uid="{00000000-0005-0000-0000-00000A110000}"/>
    <cellStyle name="Comma 3 52 6" xfId="3356" xr:uid="{00000000-0005-0000-0000-00000B110000}"/>
    <cellStyle name="Comma 3 52 6 2" xfId="10698" xr:uid="{00000000-0005-0000-0000-00000C110000}"/>
    <cellStyle name="Comma 3 52 7" xfId="3357" xr:uid="{00000000-0005-0000-0000-00000D110000}"/>
    <cellStyle name="Comma 3 52 7 2" xfId="10699" xr:uid="{00000000-0005-0000-0000-00000E110000}"/>
    <cellStyle name="Comma 3 52 8" xfId="3358" xr:uid="{00000000-0005-0000-0000-00000F110000}"/>
    <cellStyle name="Comma 3 52 8 2" xfId="10700" xr:uid="{00000000-0005-0000-0000-000010110000}"/>
    <cellStyle name="Comma 3 52 9" xfId="3359" xr:uid="{00000000-0005-0000-0000-000011110000}"/>
    <cellStyle name="Comma 3 52 9 2" xfId="10701" xr:uid="{00000000-0005-0000-0000-000012110000}"/>
    <cellStyle name="Comma 3 53" xfId="3360" xr:uid="{00000000-0005-0000-0000-000013110000}"/>
    <cellStyle name="Comma 3 53 2" xfId="10702" xr:uid="{00000000-0005-0000-0000-000014110000}"/>
    <cellStyle name="Comma 3 54" xfId="3361" xr:uid="{00000000-0005-0000-0000-000015110000}"/>
    <cellStyle name="Comma 3 54 2" xfId="10703" xr:uid="{00000000-0005-0000-0000-000016110000}"/>
    <cellStyle name="Comma 3 55" xfId="3362" xr:uid="{00000000-0005-0000-0000-000017110000}"/>
    <cellStyle name="Comma 3 55 2" xfId="10704" xr:uid="{00000000-0005-0000-0000-000018110000}"/>
    <cellStyle name="Comma 3 56" xfId="3363" xr:uid="{00000000-0005-0000-0000-000019110000}"/>
    <cellStyle name="Comma 3 56 2" xfId="10705" xr:uid="{00000000-0005-0000-0000-00001A110000}"/>
    <cellStyle name="Comma 3 57" xfId="3364" xr:uid="{00000000-0005-0000-0000-00001B110000}"/>
    <cellStyle name="Comma 3 57 2" xfId="10706" xr:uid="{00000000-0005-0000-0000-00001C110000}"/>
    <cellStyle name="Comma 3 58" xfId="3365" xr:uid="{00000000-0005-0000-0000-00001D110000}"/>
    <cellStyle name="Comma 3 58 2" xfId="10707" xr:uid="{00000000-0005-0000-0000-00001E110000}"/>
    <cellStyle name="Comma 3 59" xfId="3366" xr:uid="{00000000-0005-0000-0000-00001F110000}"/>
    <cellStyle name="Comma 3 59 2" xfId="10708" xr:uid="{00000000-0005-0000-0000-000020110000}"/>
    <cellStyle name="Comma 3 6" xfId="3367" xr:uid="{00000000-0005-0000-0000-000021110000}"/>
    <cellStyle name="Comma 3 6 2" xfId="10709" xr:uid="{00000000-0005-0000-0000-000022110000}"/>
    <cellStyle name="Comma 3 60" xfId="3368" xr:uid="{00000000-0005-0000-0000-000023110000}"/>
    <cellStyle name="Comma 3 60 2" xfId="10710" xr:uid="{00000000-0005-0000-0000-000024110000}"/>
    <cellStyle name="Comma 3 61" xfId="3369" xr:uid="{00000000-0005-0000-0000-000025110000}"/>
    <cellStyle name="Comma 3 61 2" xfId="10711" xr:uid="{00000000-0005-0000-0000-000026110000}"/>
    <cellStyle name="Comma 3 62" xfId="3370" xr:uid="{00000000-0005-0000-0000-000027110000}"/>
    <cellStyle name="Comma 3 62 2" xfId="10712" xr:uid="{00000000-0005-0000-0000-000028110000}"/>
    <cellStyle name="Comma 3 63" xfId="3371" xr:uid="{00000000-0005-0000-0000-000029110000}"/>
    <cellStyle name="Comma 3 63 2" xfId="10713" xr:uid="{00000000-0005-0000-0000-00002A110000}"/>
    <cellStyle name="Comma 3 64" xfId="3372" xr:uid="{00000000-0005-0000-0000-00002B110000}"/>
    <cellStyle name="Comma 3 64 2" xfId="10714" xr:uid="{00000000-0005-0000-0000-00002C110000}"/>
    <cellStyle name="Comma 3 65" xfId="3373" xr:uid="{00000000-0005-0000-0000-00002D110000}"/>
    <cellStyle name="Comma 3 65 2" xfId="10715" xr:uid="{00000000-0005-0000-0000-00002E110000}"/>
    <cellStyle name="Comma 3 66" xfId="3374" xr:uid="{00000000-0005-0000-0000-00002F110000}"/>
    <cellStyle name="Comma 3 66 2" xfId="10716" xr:uid="{00000000-0005-0000-0000-000030110000}"/>
    <cellStyle name="Comma 3 67" xfId="3375" xr:uid="{00000000-0005-0000-0000-000031110000}"/>
    <cellStyle name="Comma 3 67 2" xfId="10717" xr:uid="{00000000-0005-0000-0000-000032110000}"/>
    <cellStyle name="Comma 3 68" xfId="3376" xr:uid="{00000000-0005-0000-0000-000033110000}"/>
    <cellStyle name="Comma 3 68 2" xfId="10718" xr:uid="{00000000-0005-0000-0000-000034110000}"/>
    <cellStyle name="Comma 3 69" xfId="3377" xr:uid="{00000000-0005-0000-0000-000035110000}"/>
    <cellStyle name="Comma 3 69 2" xfId="10719" xr:uid="{00000000-0005-0000-0000-000036110000}"/>
    <cellStyle name="Comma 3 7" xfId="3378" xr:uid="{00000000-0005-0000-0000-000037110000}"/>
    <cellStyle name="Comma 3 7 2" xfId="10720" xr:uid="{00000000-0005-0000-0000-000038110000}"/>
    <cellStyle name="Comma 3 70" xfId="3379" xr:uid="{00000000-0005-0000-0000-000039110000}"/>
    <cellStyle name="Comma 3 70 2" xfId="10721" xr:uid="{00000000-0005-0000-0000-00003A110000}"/>
    <cellStyle name="Comma 3 71" xfId="3380" xr:uid="{00000000-0005-0000-0000-00003B110000}"/>
    <cellStyle name="Comma 3 71 2" xfId="10722" xr:uid="{00000000-0005-0000-0000-00003C110000}"/>
    <cellStyle name="Comma 3 72" xfId="3381" xr:uid="{00000000-0005-0000-0000-00003D110000}"/>
    <cellStyle name="Comma 3 72 2" xfId="10723" xr:uid="{00000000-0005-0000-0000-00003E110000}"/>
    <cellStyle name="Comma 3 73" xfId="3382" xr:uid="{00000000-0005-0000-0000-00003F110000}"/>
    <cellStyle name="Comma 3 73 2" xfId="10724" xr:uid="{00000000-0005-0000-0000-000040110000}"/>
    <cellStyle name="Comma 3 74" xfId="3383" xr:uid="{00000000-0005-0000-0000-000041110000}"/>
    <cellStyle name="Comma 3 74 2" xfId="10725" xr:uid="{00000000-0005-0000-0000-000042110000}"/>
    <cellStyle name="Comma 3 75" xfId="3384" xr:uid="{00000000-0005-0000-0000-000043110000}"/>
    <cellStyle name="Comma 3 75 2" xfId="10726" xr:uid="{00000000-0005-0000-0000-000044110000}"/>
    <cellStyle name="Comma 3 76" xfId="3385" xr:uid="{00000000-0005-0000-0000-000045110000}"/>
    <cellStyle name="Comma 3 76 2" xfId="10727" xr:uid="{00000000-0005-0000-0000-000046110000}"/>
    <cellStyle name="Comma 3 77" xfId="3386" xr:uid="{00000000-0005-0000-0000-000047110000}"/>
    <cellStyle name="Comma 3 77 2" xfId="10728" xr:uid="{00000000-0005-0000-0000-000048110000}"/>
    <cellStyle name="Comma 3 78" xfId="3387" xr:uid="{00000000-0005-0000-0000-000049110000}"/>
    <cellStyle name="Comma 3 78 2" xfId="10729" xr:uid="{00000000-0005-0000-0000-00004A110000}"/>
    <cellStyle name="Comma 3 79" xfId="3388" xr:uid="{00000000-0005-0000-0000-00004B110000}"/>
    <cellStyle name="Comma 3 79 2" xfId="10730" xr:uid="{00000000-0005-0000-0000-00004C110000}"/>
    <cellStyle name="Comma 3 8" xfId="3389" xr:uid="{00000000-0005-0000-0000-00004D110000}"/>
    <cellStyle name="Comma 3 8 2" xfId="10731" xr:uid="{00000000-0005-0000-0000-00004E110000}"/>
    <cellStyle name="Comma 3 80" xfId="3390" xr:uid="{00000000-0005-0000-0000-00004F110000}"/>
    <cellStyle name="Comma 3 80 2" xfId="10732" xr:uid="{00000000-0005-0000-0000-000050110000}"/>
    <cellStyle name="Comma 3 81" xfId="3391" xr:uid="{00000000-0005-0000-0000-000051110000}"/>
    <cellStyle name="Comma 3 81 2" xfId="10733" xr:uid="{00000000-0005-0000-0000-000052110000}"/>
    <cellStyle name="Comma 3 82" xfId="3392" xr:uid="{00000000-0005-0000-0000-000053110000}"/>
    <cellStyle name="Comma 3 82 2" xfId="10734" xr:uid="{00000000-0005-0000-0000-000054110000}"/>
    <cellStyle name="Comma 3 83" xfId="3393" xr:uid="{00000000-0005-0000-0000-000055110000}"/>
    <cellStyle name="Comma 3 83 2" xfId="10735" xr:uid="{00000000-0005-0000-0000-000056110000}"/>
    <cellStyle name="Comma 3 84" xfId="3394" xr:uid="{00000000-0005-0000-0000-000057110000}"/>
    <cellStyle name="Comma 3 84 2" xfId="10736" xr:uid="{00000000-0005-0000-0000-000058110000}"/>
    <cellStyle name="Comma 3 85" xfId="3395" xr:uid="{00000000-0005-0000-0000-000059110000}"/>
    <cellStyle name="Comma 3 85 2" xfId="10737" xr:uid="{00000000-0005-0000-0000-00005A110000}"/>
    <cellStyle name="Comma 3 86" xfId="3396" xr:uid="{00000000-0005-0000-0000-00005B110000}"/>
    <cellStyle name="Comma 3 86 2" xfId="10738" xr:uid="{00000000-0005-0000-0000-00005C110000}"/>
    <cellStyle name="Comma 3 87" xfId="3397" xr:uid="{00000000-0005-0000-0000-00005D110000}"/>
    <cellStyle name="Comma 3 87 2" xfId="10739" xr:uid="{00000000-0005-0000-0000-00005E110000}"/>
    <cellStyle name="Comma 3 88" xfId="3398" xr:uid="{00000000-0005-0000-0000-00005F110000}"/>
    <cellStyle name="Comma 3 88 2" xfId="10740" xr:uid="{00000000-0005-0000-0000-000060110000}"/>
    <cellStyle name="Comma 3 89" xfId="3399" xr:uid="{00000000-0005-0000-0000-000061110000}"/>
    <cellStyle name="Comma 3 89 2" xfId="10741" xr:uid="{00000000-0005-0000-0000-000062110000}"/>
    <cellStyle name="Comma 3 9" xfId="3400" xr:uid="{00000000-0005-0000-0000-000063110000}"/>
    <cellStyle name="Comma 3 9 2" xfId="10742" xr:uid="{00000000-0005-0000-0000-000064110000}"/>
    <cellStyle name="Comma 3 90" xfId="3401" xr:uid="{00000000-0005-0000-0000-000065110000}"/>
    <cellStyle name="Comma 3 90 2" xfId="10743" xr:uid="{00000000-0005-0000-0000-000066110000}"/>
    <cellStyle name="Comma 3 91" xfId="3402" xr:uid="{00000000-0005-0000-0000-000067110000}"/>
    <cellStyle name="Comma 3 91 2" xfId="10744" xr:uid="{00000000-0005-0000-0000-000068110000}"/>
    <cellStyle name="Comma 3 92" xfId="3403" xr:uid="{00000000-0005-0000-0000-000069110000}"/>
    <cellStyle name="Comma 3 92 2" xfId="10745" xr:uid="{00000000-0005-0000-0000-00006A110000}"/>
    <cellStyle name="Comma 3 93" xfId="3404" xr:uid="{00000000-0005-0000-0000-00006B110000}"/>
    <cellStyle name="Comma 3 93 2" xfId="10746" xr:uid="{00000000-0005-0000-0000-00006C110000}"/>
    <cellStyle name="Comma 3 94" xfId="3405" xr:uid="{00000000-0005-0000-0000-00006D110000}"/>
    <cellStyle name="Comma 3 94 2" xfId="10747" xr:uid="{00000000-0005-0000-0000-00006E110000}"/>
    <cellStyle name="Comma 3 95" xfId="3406" xr:uid="{00000000-0005-0000-0000-00006F110000}"/>
    <cellStyle name="Comma 3 95 2" xfId="10748" xr:uid="{00000000-0005-0000-0000-000070110000}"/>
    <cellStyle name="Comma 3 96" xfId="3407" xr:uid="{00000000-0005-0000-0000-000071110000}"/>
    <cellStyle name="Comma 3 96 2" xfId="10749" xr:uid="{00000000-0005-0000-0000-000072110000}"/>
    <cellStyle name="Comma 3 97" xfId="3408" xr:uid="{00000000-0005-0000-0000-000073110000}"/>
    <cellStyle name="Comma 3 97 2" xfId="10750" xr:uid="{00000000-0005-0000-0000-000074110000}"/>
    <cellStyle name="Comma 3 98" xfId="3409" xr:uid="{00000000-0005-0000-0000-000075110000}"/>
    <cellStyle name="Comma 3 98 2" xfId="10751" xr:uid="{00000000-0005-0000-0000-000076110000}"/>
    <cellStyle name="Comma 3 99" xfId="3410" xr:uid="{00000000-0005-0000-0000-000077110000}"/>
    <cellStyle name="Comma 3 99 2" xfId="10752" xr:uid="{00000000-0005-0000-0000-000078110000}"/>
    <cellStyle name="Comma 3*" xfId="3411" xr:uid="{00000000-0005-0000-0000-000079110000}"/>
    <cellStyle name="Comma 3_3.1.2 DB Pension Detail" xfId="3412" xr:uid="{00000000-0005-0000-0000-00007A110000}"/>
    <cellStyle name="Comma 30" xfId="4649" xr:uid="{00000000-0005-0000-0000-00007B110000}"/>
    <cellStyle name="Comma 30 2" xfId="11594" xr:uid="{00000000-0005-0000-0000-00007C110000}"/>
    <cellStyle name="Comma 31" xfId="4650" xr:uid="{00000000-0005-0000-0000-00007D110000}"/>
    <cellStyle name="Comma 31 2" xfId="11595" xr:uid="{00000000-0005-0000-0000-00007E110000}"/>
    <cellStyle name="Comma 32" xfId="4651" xr:uid="{00000000-0005-0000-0000-00007F110000}"/>
    <cellStyle name="Comma 32 2" xfId="11596" xr:uid="{00000000-0005-0000-0000-000080110000}"/>
    <cellStyle name="Comma 33" xfId="4652" xr:uid="{00000000-0005-0000-0000-000081110000}"/>
    <cellStyle name="Comma 33 2" xfId="11597" xr:uid="{00000000-0005-0000-0000-000082110000}"/>
    <cellStyle name="Comma 34" xfId="4653" xr:uid="{00000000-0005-0000-0000-000083110000}"/>
    <cellStyle name="Comma 34 2" xfId="11598" xr:uid="{00000000-0005-0000-0000-000084110000}"/>
    <cellStyle name="Comma 35" xfId="4654" xr:uid="{00000000-0005-0000-0000-000085110000}"/>
    <cellStyle name="Comma 35 2" xfId="11599" xr:uid="{00000000-0005-0000-0000-000086110000}"/>
    <cellStyle name="Comma 36" xfId="4670" xr:uid="{00000000-0005-0000-0000-000087110000}"/>
    <cellStyle name="Comma 36 2" xfId="5074" xr:uid="{00000000-0005-0000-0000-000088110000}"/>
    <cellStyle name="Comma 36 2 2" xfId="8817" xr:uid="{00000000-0005-0000-0000-000089110000}"/>
    <cellStyle name="Comma 36 2 2 2" xfId="15365" xr:uid="{00000000-0005-0000-0000-00008A110000}"/>
    <cellStyle name="Comma 36 2 3" xfId="7098" xr:uid="{00000000-0005-0000-0000-00008B110000}"/>
    <cellStyle name="Comma 36 2 3 2" xfId="13784" xr:uid="{00000000-0005-0000-0000-00008C110000}"/>
    <cellStyle name="Comma 36 2 4" xfId="11999" xr:uid="{00000000-0005-0000-0000-00008D110000}"/>
    <cellStyle name="Comma 36 3" xfId="10070" xr:uid="{00000000-0005-0000-0000-00008E110000}"/>
    <cellStyle name="Comma 36 3 2" xfId="16551" xr:uid="{00000000-0005-0000-0000-00008F110000}"/>
    <cellStyle name="Comma 36 4" xfId="8417" xr:uid="{00000000-0005-0000-0000-000090110000}"/>
    <cellStyle name="Comma 36 4 2" xfId="14969" xr:uid="{00000000-0005-0000-0000-000091110000}"/>
    <cellStyle name="Comma 36 5" xfId="6698" xr:uid="{00000000-0005-0000-0000-000092110000}"/>
    <cellStyle name="Comma 36 5 2" xfId="13388" xr:uid="{00000000-0005-0000-0000-000093110000}"/>
    <cellStyle name="Comma 36 6" xfId="11602" xr:uid="{00000000-0005-0000-0000-000094110000}"/>
    <cellStyle name="Comma 37" xfId="4733" xr:uid="{00000000-0005-0000-0000-000095110000}"/>
    <cellStyle name="Comma 37 2" xfId="11662" xr:uid="{00000000-0005-0000-0000-000096110000}"/>
    <cellStyle name="Comma 38" xfId="9721" xr:uid="{00000000-0005-0000-0000-000097110000}"/>
    <cellStyle name="Comma 38 2" xfId="16214" xr:uid="{00000000-0005-0000-0000-000098110000}"/>
    <cellStyle name="Comma 39" xfId="9671" xr:uid="{00000000-0005-0000-0000-000099110000}"/>
    <cellStyle name="Comma 39 2" xfId="16173" xr:uid="{00000000-0005-0000-0000-00009A110000}"/>
    <cellStyle name="Comma 4" xfId="43" xr:uid="{00000000-0005-0000-0000-00009B110000}"/>
    <cellStyle name="Comma 4 10" xfId="3413" xr:uid="{00000000-0005-0000-0000-00009C110000}"/>
    <cellStyle name="Comma 4 10 2" xfId="10753" xr:uid="{00000000-0005-0000-0000-00009D110000}"/>
    <cellStyle name="Comma 4 11" xfId="3414" xr:uid="{00000000-0005-0000-0000-00009E110000}"/>
    <cellStyle name="Comma 4 11 2" xfId="10754" xr:uid="{00000000-0005-0000-0000-00009F110000}"/>
    <cellStyle name="Comma 4 12" xfId="3415" xr:uid="{00000000-0005-0000-0000-0000A0110000}"/>
    <cellStyle name="Comma 4 12 2" xfId="10755" xr:uid="{00000000-0005-0000-0000-0000A1110000}"/>
    <cellStyle name="Comma 4 13" xfId="3416" xr:uid="{00000000-0005-0000-0000-0000A2110000}"/>
    <cellStyle name="Comma 4 13 2" xfId="10756" xr:uid="{00000000-0005-0000-0000-0000A3110000}"/>
    <cellStyle name="Comma 4 14" xfId="3417" xr:uid="{00000000-0005-0000-0000-0000A4110000}"/>
    <cellStyle name="Comma 4 14 2" xfId="10757" xr:uid="{00000000-0005-0000-0000-0000A5110000}"/>
    <cellStyle name="Comma 4 15" xfId="3418" xr:uid="{00000000-0005-0000-0000-0000A6110000}"/>
    <cellStyle name="Comma 4 15 2" xfId="10758" xr:uid="{00000000-0005-0000-0000-0000A7110000}"/>
    <cellStyle name="Comma 4 16" xfId="3419" xr:uid="{00000000-0005-0000-0000-0000A8110000}"/>
    <cellStyle name="Comma 4 16 2" xfId="10759" xr:uid="{00000000-0005-0000-0000-0000A9110000}"/>
    <cellStyle name="Comma 4 17" xfId="3420" xr:uid="{00000000-0005-0000-0000-0000AA110000}"/>
    <cellStyle name="Comma 4 17 2" xfId="10760" xr:uid="{00000000-0005-0000-0000-0000AB110000}"/>
    <cellStyle name="Comma 4 18" xfId="3421" xr:uid="{00000000-0005-0000-0000-0000AC110000}"/>
    <cellStyle name="Comma 4 18 2" xfId="10761" xr:uid="{00000000-0005-0000-0000-0000AD110000}"/>
    <cellStyle name="Comma 4 19" xfId="3422" xr:uid="{00000000-0005-0000-0000-0000AE110000}"/>
    <cellStyle name="Comma 4 19 2" xfId="10762" xr:uid="{00000000-0005-0000-0000-0000AF110000}"/>
    <cellStyle name="Comma 4 2" xfId="3423" xr:uid="{00000000-0005-0000-0000-0000B0110000}"/>
    <cellStyle name="Comma 4 2 10" xfId="3424" xr:uid="{00000000-0005-0000-0000-0000B1110000}"/>
    <cellStyle name="Comma 4 2 10 2" xfId="10764" xr:uid="{00000000-0005-0000-0000-0000B2110000}"/>
    <cellStyle name="Comma 4 2 100" xfId="3425" xr:uid="{00000000-0005-0000-0000-0000B3110000}"/>
    <cellStyle name="Comma 4 2 100 2" xfId="10765" xr:uid="{00000000-0005-0000-0000-0000B4110000}"/>
    <cellStyle name="Comma 4 2 101" xfId="3426" xr:uid="{00000000-0005-0000-0000-0000B5110000}"/>
    <cellStyle name="Comma 4 2 101 2" xfId="10766" xr:uid="{00000000-0005-0000-0000-0000B6110000}"/>
    <cellStyle name="Comma 4 2 102" xfId="3427" xr:uid="{00000000-0005-0000-0000-0000B7110000}"/>
    <cellStyle name="Comma 4 2 102 2" xfId="10767" xr:uid="{00000000-0005-0000-0000-0000B8110000}"/>
    <cellStyle name="Comma 4 2 103" xfId="3428" xr:uid="{00000000-0005-0000-0000-0000B9110000}"/>
    <cellStyle name="Comma 4 2 103 2" xfId="10768" xr:uid="{00000000-0005-0000-0000-0000BA110000}"/>
    <cellStyle name="Comma 4 2 104" xfId="3429" xr:uid="{00000000-0005-0000-0000-0000BB110000}"/>
    <cellStyle name="Comma 4 2 104 2" xfId="10769" xr:uid="{00000000-0005-0000-0000-0000BC110000}"/>
    <cellStyle name="Comma 4 2 105" xfId="3430" xr:uid="{00000000-0005-0000-0000-0000BD110000}"/>
    <cellStyle name="Comma 4 2 105 2" xfId="10770" xr:uid="{00000000-0005-0000-0000-0000BE110000}"/>
    <cellStyle name="Comma 4 2 106" xfId="3431" xr:uid="{00000000-0005-0000-0000-0000BF110000}"/>
    <cellStyle name="Comma 4 2 106 2" xfId="10771" xr:uid="{00000000-0005-0000-0000-0000C0110000}"/>
    <cellStyle name="Comma 4 2 107" xfId="3432" xr:uid="{00000000-0005-0000-0000-0000C1110000}"/>
    <cellStyle name="Comma 4 2 107 2" xfId="10772" xr:uid="{00000000-0005-0000-0000-0000C2110000}"/>
    <cellStyle name="Comma 4 2 108" xfId="3433" xr:uid="{00000000-0005-0000-0000-0000C3110000}"/>
    <cellStyle name="Comma 4 2 108 2" xfId="10773" xr:uid="{00000000-0005-0000-0000-0000C4110000}"/>
    <cellStyle name="Comma 4 2 109" xfId="3434" xr:uid="{00000000-0005-0000-0000-0000C5110000}"/>
    <cellStyle name="Comma 4 2 109 2" xfId="10774" xr:uid="{00000000-0005-0000-0000-0000C6110000}"/>
    <cellStyle name="Comma 4 2 11" xfId="3435" xr:uid="{00000000-0005-0000-0000-0000C7110000}"/>
    <cellStyle name="Comma 4 2 11 2" xfId="10775" xr:uid="{00000000-0005-0000-0000-0000C8110000}"/>
    <cellStyle name="Comma 4 2 110" xfId="10763" xr:uid="{00000000-0005-0000-0000-0000C9110000}"/>
    <cellStyle name="Comma 4 2 12" xfId="3436" xr:uid="{00000000-0005-0000-0000-0000CA110000}"/>
    <cellStyle name="Comma 4 2 12 2" xfId="10776" xr:uid="{00000000-0005-0000-0000-0000CB110000}"/>
    <cellStyle name="Comma 4 2 13" xfId="3437" xr:uid="{00000000-0005-0000-0000-0000CC110000}"/>
    <cellStyle name="Comma 4 2 13 2" xfId="10777" xr:uid="{00000000-0005-0000-0000-0000CD110000}"/>
    <cellStyle name="Comma 4 2 14" xfId="3438" xr:uid="{00000000-0005-0000-0000-0000CE110000}"/>
    <cellStyle name="Comma 4 2 14 2" xfId="10778" xr:uid="{00000000-0005-0000-0000-0000CF110000}"/>
    <cellStyle name="Comma 4 2 15" xfId="3439" xr:uid="{00000000-0005-0000-0000-0000D0110000}"/>
    <cellStyle name="Comma 4 2 15 2" xfId="10779" xr:uid="{00000000-0005-0000-0000-0000D1110000}"/>
    <cellStyle name="Comma 4 2 16" xfId="3440" xr:uid="{00000000-0005-0000-0000-0000D2110000}"/>
    <cellStyle name="Comma 4 2 16 2" xfId="10780" xr:uid="{00000000-0005-0000-0000-0000D3110000}"/>
    <cellStyle name="Comma 4 2 17" xfId="3441" xr:uid="{00000000-0005-0000-0000-0000D4110000}"/>
    <cellStyle name="Comma 4 2 17 2" xfId="10781" xr:uid="{00000000-0005-0000-0000-0000D5110000}"/>
    <cellStyle name="Comma 4 2 18" xfId="3442" xr:uid="{00000000-0005-0000-0000-0000D6110000}"/>
    <cellStyle name="Comma 4 2 18 2" xfId="10782" xr:uid="{00000000-0005-0000-0000-0000D7110000}"/>
    <cellStyle name="Comma 4 2 19" xfId="3443" xr:uid="{00000000-0005-0000-0000-0000D8110000}"/>
    <cellStyle name="Comma 4 2 19 2" xfId="10783" xr:uid="{00000000-0005-0000-0000-0000D9110000}"/>
    <cellStyle name="Comma 4 2 2" xfId="3444" xr:uid="{00000000-0005-0000-0000-0000DA110000}"/>
    <cellStyle name="Comma 4 2 2 10" xfId="3445" xr:uid="{00000000-0005-0000-0000-0000DB110000}"/>
    <cellStyle name="Comma 4 2 2 10 2" xfId="10785" xr:uid="{00000000-0005-0000-0000-0000DC110000}"/>
    <cellStyle name="Comma 4 2 2 11" xfId="3446" xr:uid="{00000000-0005-0000-0000-0000DD110000}"/>
    <cellStyle name="Comma 4 2 2 11 2" xfId="10786" xr:uid="{00000000-0005-0000-0000-0000DE110000}"/>
    <cellStyle name="Comma 4 2 2 12" xfId="3447" xr:uid="{00000000-0005-0000-0000-0000DF110000}"/>
    <cellStyle name="Comma 4 2 2 12 2" xfId="10787" xr:uid="{00000000-0005-0000-0000-0000E0110000}"/>
    <cellStyle name="Comma 4 2 2 13" xfId="3448" xr:uid="{00000000-0005-0000-0000-0000E1110000}"/>
    <cellStyle name="Comma 4 2 2 13 2" xfId="10788" xr:uid="{00000000-0005-0000-0000-0000E2110000}"/>
    <cellStyle name="Comma 4 2 2 14" xfId="10784" xr:uid="{00000000-0005-0000-0000-0000E3110000}"/>
    <cellStyle name="Comma 4 2 2 2" xfId="3449" xr:uid="{00000000-0005-0000-0000-0000E4110000}"/>
    <cellStyle name="Comma 4 2 2 2 2" xfId="10789" xr:uid="{00000000-0005-0000-0000-0000E5110000}"/>
    <cellStyle name="Comma 4 2 2 3" xfId="3450" xr:uid="{00000000-0005-0000-0000-0000E6110000}"/>
    <cellStyle name="Comma 4 2 2 3 2" xfId="10790" xr:uid="{00000000-0005-0000-0000-0000E7110000}"/>
    <cellStyle name="Comma 4 2 2 4" xfId="3451" xr:uid="{00000000-0005-0000-0000-0000E8110000}"/>
    <cellStyle name="Comma 4 2 2 4 2" xfId="10791" xr:uid="{00000000-0005-0000-0000-0000E9110000}"/>
    <cellStyle name="Comma 4 2 2 5" xfId="3452" xr:uid="{00000000-0005-0000-0000-0000EA110000}"/>
    <cellStyle name="Comma 4 2 2 5 2" xfId="10792" xr:uid="{00000000-0005-0000-0000-0000EB110000}"/>
    <cellStyle name="Comma 4 2 2 6" xfId="3453" xr:uid="{00000000-0005-0000-0000-0000EC110000}"/>
    <cellStyle name="Comma 4 2 2 6 2" xfId="10793" xr:uid="{00000000-0005-0000-0000-0000ED110000}"/>
    <cellStyle name="Comma 4 2 2 7" xfId="3454" xr:uid="{00000000-0005-0000-0000-0000EE110000}"/>
    <cellStyle name="Comma 4 2 2 7 2" xfId="10794" xr:uid="{00000000-0005-0000-0000-0000EF110000}"/>
    <cellStyle name="Comma 4 2 2 8" xfId="3455" xr:uid="{00000000-0005-0000-0000-0000F0110000}"/>
    <cellStyle name="Comma 4 2 2 8 2" xfId="10795" xr:uid="{00000000-0005-0000-0000-0000F1110000}"/>
    <cellStyle name="Comma 4 2 2 9" xfId="3456" xr:uid="{00000000-0005-0000-0000-0000F2110000}"/>
    <cellStyle name="Comma 4 2 2 9 2" xfId="10796" xr:uid="{00000000-0005-0000-0000-0000F3110000}"/>
    <cellStyle name="Comma 4 2 20" xfId="3457" xr:uid="{00000000-0005-0000-0000-0000F4110000}"/>
    <cellStyle name="Comma 4 2 20 2" xfId="10797" xr:uid="{00000000-0005-0000-0000-0000F5110000}"/>
    <cellStyle name="Comma 4 2 21" xfId="3458" xr:uid="{00000000-0005-0000-0000-0000F6110000}"/>
    <cellStyle name="Comma 4 2 21 2" xfId="10798" xr:uid="{00000000-0005-0000-0000-0000F7110000}"/>
    <cellStyle name="Comma 4 2 22" xfId="3459" xr:uid="{00000000-0005-0000-0000-0000F8110000}"/>
    <cellStyle name="Comma 4 2 22 2" xfId="10799" xr:uid="{00000000-0005-0000-0000-0000F9110000}"/>
    <cellStyle name="Comma 4 2 23" xfId="3460" xr:uid="{00000000-0005-0000-0000-0000FA110000}"/>
    <cellStyle name="Comma 4 2 23 10" xfId="3461" xr:uid="{00000000-0005-0000-0000-0000FB110000}"/>
    <cellStyle name="Comma 4 2 23 10 2" xfId="10801" xr:uid="{00000000-0005-0000-0000-0000FC110000}"/>
    <cellStyle name="Comma 4 2 23 11" xfId="3462" xr:uid="{00000000-0005-0000-0000-0000FD110000}"/>
    <cellStyle name="Comma 4 2 23 11 2" xfId="10802" xr:uid="{00000000-0005-0000-0000-0000FE110000}"/>
    <cellStyle name="Comma 4 2 23 12" xfId="3463" xr:uid="{00000000-0005-0000-0000-0000FF110000}"/>
    <cellStyle name="Comma 4 2 23 12 2" xfId="10803" xr:uid="{00000000-0005-0000-0000-000000120000}"/>
    <cellStyle name="Comma 4 2 23 13" xfId="3464" xr:uid="{00000000-0005-0000-0000-000001120000}"/>
    <cellStyle name="Comma 4 2 23 13 2" xfId="10804" xr:uid="{00000000-0005-0000-0000-000002120000}"/>
    <cellStyle name="Comma 4 2 23 14" xfId="3465" xr:uid="{00000000-0005-0000-0000-000003120000}"/>
    <cellStyle name="Comma 4 2 23 14 2" xfId="10805" xr:uid="{00000000-0005-0000-0000-000004120000}"/>
    <cellStyle name="Comma 4 2 23 15" xfId="3466" xr:uid="{00000000-0005-0000-0000-000005120000}"/>
    <cellStyle name="Comma 4 2 23 15 2" xfId="10806" xr:uid="{00000000-0005-0000-0000-000006120000}"/>
    <cellStyle name="Comma 4 2 23 16" xfId="3467" xr:uid="{00000000-0005-0000-0000-000007120000}"/>
    <cellStyle name="Comma 4 2 23 16 2" xfId="10807" xr:uid="{00000000-0005-0000-0000-000008120000}"/>
    <cellStyle name="Comma 4 2 23 17" xfId="3468" xr:uid="{00000000-0005-0000-0000-000009120000}"/>
    <cellStyle name="Comma 4 2 23 17 2" xfId="10808" xr:uid="{00000000-0005-0000-0000-00000A120000}"/>
    <cellStyle name="Comma 4 2 23 18" xfId="10800" xr:uid="{00000000-0005-0000-0000-00000B120000}"/>
    <cellStyle name="Comma 4 2 23 2" xfId="3469" xr:uid="{00000000-0005-0000-0000-00000C120000}"/>
    <cellStyle name="Comma 4 2 23 2 2" xfId="10809" xr:uid="{00000000-0005-0000-0000-00000D120000}"/>
    <cellStyle name="Comma 4 2 23 3" xfId="3470" xr:uid="{00000000-0005-0000-0000-00000E120000}"/>
    <cellStyle name="Comma 4 2 23 3 2" xfId="10810" xr:uid="{00000000-0005-0000-0000-00000F120000}"/>
    <cellStyle name="Comma 4 2 23 4" xfId="3471" xr:uid="{00000000-0005-0000-0000-000010120000}"/>
    <cellStyle name="Comma 4 2 23 4 2" xfId="10811" xr:uid="{00000000-0005-0000-0000-000011120000}"/>
    <cellStyle name="Comma 4 2 23 5" xfId="3472" xr:uid="{00000000-0005-0000-0000-000012120000}"/>
    <cellStyle name="Comma 4 2 23 5 2" xfId="10812" xr:uid="{00000000-0005-0000-0000-000013120000}"/>
    <cellStyle name="Comma 4 2 23 6" xfId="3473" xr:uid="{00000000-0005-0000-0000-000014120000}"/>
    <cellStyle name="Comma 4 2 23 6 2" xfId="10813" xr:uid="{00000000-0005-0000-0000-000015120000}"/>
    <cellStyle name="Comma 4 2 23 7" xfId="3474" xr:uid="{00000000-0005-0000-0000-000016120000}"/>
    <cellStyle name="Comma 4 2 23 7 2" xfId="10814" xr:uid="{00000000-0005-0000-0000-000017120000}"/>
    <cellStyle name="Comma 4 2 23 8" xfId="3475" xr:uid="{00000000-0005-0000-0000-000018120000}"/>
    <cellStyle name="Comma 4 2 23 8 2" xfId="10815" xr:uid="{00000000-0005-0000-0000-000019120000}"/>
    <cellStyle name="Comma 4 2 23 9" xfId="3476" xr:uid="{00000000-0005-0000-0000-00001A120000}"/>
    <cellStyle name="Comma 4 2 23 9 2" xfId="10816" xr:uid="{00000000-0005-0000-0000-00001B120000}"/>
    <cellStyle name="Comma 4 2 24" xfId="3477" xr:uid="{00000000-0005-0000-0000-00001C120000}"/>
    <cellStyle name="Comma 4 2 24 2" xfId="10817" xr:uid="{00000000-0005-0000-0000-00001D120000}"/>
    <cellStyle name="Comma 4 2 25" xfId="3478" xr:uid="{00000000-0005-0000-0000-00001E120000}"/>
    <cellStyle name="Comma 4 2 25 2" xfId="10818" xr:uid="{00000000-0005-0000-0000-00001F120000}"/>
    <cellStyle name="Comma 4 2 26" xfId="3479" xr:uid="{00000000-0005-0000-0000-000020120000}"/>
    <cellStyle name="Comma 4 2 26 2" xfId="10819" xr:uid="{00000000-0005-0000-0000-000021120000}"/>
    <cellStyle name="Comma 4 2 27" xfId="3480" xr:uid="{00000000-0005-0000-0000-000022120000}"/>
    <cellStyle name="Comma 4 2 27 2" xfId="10820" xr:uid="{00000000-0005-0000-0000-000023120000}"/>
    <cellStyle name="Comma 4 2 28" xfId="3481" xr:uid="{00000000-0005-0000-0000-000024120000}"/>
    <cellStyle name="Comma 4 2 28 2" xfId="10821" xr:uid="{00000000-0005-0000-0000-000025120000}"/>
    <cellStyle name="Comma 4 2 29" xfId="3482" xr:uid="{00000000-0005-0000-0000-000026120000}"/>
    <cellStyle name="Comma 4 2 29 2" xfId="10822" xr:uid="{00000000-0005-0000-0000-000027120000}"/>
    <cellStyle name="Comma 4 2 3" xfId="3483" xr:uid="{00000000-0005-0000-0000-000028120000}"/>
    <cellStyle name="Comma 4 2 3 2" xfId="10823" xr:uid="{00000000-0005-0000-0000-000029120000}"/>
    <cellStyle name="Comma 4 2 30" xfId="3484" xr:uid="{00000000-0005-0000-0000-00002A120000}"/>
    <cellStyle name="Comma 4 2 30 2" xfId="10824" xr:uid="{00000000-0005-0000-0000-00002B120000}"/>
    <cellStyle name="Comma 4 2 31" xfId="3485" xr:uid="{00000000-0005-0000-0000-00002C120000}"/>
    <cellStyle name="Comma 4 2 31 2" xfId="10825" xr:uid="{00000000-0005-0000-0000-00002D120000}"/>
    <cellStyle name="Comma 4 2 32" xfId="3486" xr:uid="{00000000-0005-0000-0000-00002E120000}"/>
    <cellStyle name="Comma 4 2 32 2" xfId="10826" xr:uid="{00000000-0005-0000-0000-00002F120000}"/>
    <cellStyle name="Comma 4 2 33" xfId="3487" xr:uid="{00000000-0005-0000-0000-000030120000}"/>
    <cellStyle name="Comma 4 2 33 2" xfId="10827" xr:uid="{00000000-0005-0000-0000-000031120000}"/>
    <cellStyle name="Comma 4 2 34" xfId="3488" xr:uid="{00000000-0005-0000-0000-000032120000}"/>
    <cellStyle name="Comma 4 2 34 2" xfId="10828" xr:uid="{00000000-0005-0000-0000-000033120000}"/>
    <cellStyle name="Comma 4 2 35" xfId="3489" xr:uid="{00000000-0005-0000-0000-000034120000}"/>
    <cellStyle name="Comma 4 2 35 2" xfId="10829" xr:uid="{00000000-0005-0000-0000-000035120000}"/>
    <cellStyle name="Comma 4 2 36" xfId="3490" xr:uid="{00000000-0005-0000-0000-000036120000}"/>
    <cellStyle name="Comma 4 2 36 2" xfId="10830" xr:uid="{00000000-0005-0000-0000-000037120000}"/>
    <cellStyle name="Comma 4 2 37" xfId="3491" xr:uid="{00000000-0005-0000-0000-000038120000}"/>
    <cellStyle name="Comma 4 2 37 2" xfId="10831" xr:uid="{00000000-0005-0000-0000-000039120000}"/>
    <cellStyle name="Comma 4 2 38" xfId="3492" xr:uid="{00000000-0005-0000-0000-00003A120000}"/>
    <cellStyle name="Comma 4 2 38 2" xfId="10832" xr:uid="{00000000-0005-0000-0000-00003B120000}"/>
    <cellStyle name="Comma 4 2 39" xfId="3493" xr:uid="{00000000-0005-0000-0000-00003C120000}"/>
    <cellStyle name="Comma 4 2 39 2" xfId="10833" xr:uid="{00000000-0005-0000-0000-00003D120000}"/>
    <cellStyle name="Comma 4 2 4" xfId="3494" xr:uid="{00000000-0005-0000-0000-00003E120000}"/>
    <cellStyle name="Comma 4 2 4 2" xfId="10834" xr:uid="{00000000-0005-0000-0000-00003F120000}"/>
    <cellStyle name="Comma 4 2 40" xfId="3495" xr:uid="{00000000-0005-0000-0000-000040120000}"/>
    <cellStyle name="Comma 4 2 40 2" xfId="10835" xr:uid="{00000000-0005-0000-0000-000041120000}"/>
    <cellStyle name="Comma 4 2 41" xfId="3496" xr:uid="{00000000-0005-0000-0000-000042120000}"/>
    <cellStyle name="Comma 4 2 41 2" xfId="10836" xr:uid="{00000000-0005-0000-0000-000043120000}"/>
    <cellStyle name="Comma 4 2 42" xfId="3497" xr:uid="{00000000-0005-0000-0000-000044120000}"/>
    <cellStyle name="Comma 4 2 42 2" xfId="10837" xr:uid="{00000000-0005-0000-0000-000045120000}"/>
    <cellStyle name="Comma 4 2 43" xfId="3498" xr:uid="{00000000-0005-0000-0000-000046120000}"/>
    <cellStyle name="Comma 4 2 43 2" xfId="10838" xr:uid="{00000000-0005-0000-0000-000047120000}"/>
    <cellStyle name="Comma 4 2 44" xfId="3499" xr:uid="{00000000-0005-0000-0000-000048120000}"/>
    <cellStyle name="Comma 4 2 44 2" xfId="10839" xr:uid="{00000000-0005-0000-0000-000049120000}"/>
    <cellStyle name="Comma 4 2 45" xfId="3500" xr:uid="{00000000-0005-0000-0000-00004A120000}"/>
    <cellStyle name="Comma 4 2 45 2" xfId="10840" xr:uid="{00000000-0005-0000-0000-00004B120000}"/>
    <cellStyle name="Comma 4 2 46" xfId="3501" xr:uid="{00000000-0005-0000-0000-00004C120000}"/>
    <cellStyle name="Comma 4 2 46 2" xfId="10841" xr:uid="{00000000-0005-0000-0000-00004D120000}"/>
    <cellStyle name="Comma 4 2 47" xfId="3502" xr:uid="{00000000-0005-0000-0000-00004E120000}"/>
    <cellStyle name="Comma 4 2 47 2" xfId="10842" xr:uid="{00000000-0005-0000-0000-00004F120000}"/>
    <cellStyle name="Comma 4 2 48" xfId="3503" xr:uid="{00000000-0005-0000-0000-000050120000}"/>
    <cellStyle name="Comma 4 2 48 2" xfId="10843" xr:uid="{00000000-0005-0000-0000-000051120000}"/>
    <cellStyle name="Comma 4 2 49" xfId="3504" xr:uid="{00000000-0005-0000-0000-000052120000}"/>
    <cellStyle name="Comma 4 2 49 2" xfId="10844" xr:uid="{00000000-0005-0000-0000-000053120000}"/>
    <cellStyle name="Comma 4 2 5" xfId="3505" xr:uid="{00000000-0005-0000-0000-000054120000}"/>
    <cellStyle name="Comma 4 2 5 2" xfId="10845" xr:uid="{00000000-0005-0000-0000-000055120000}"/>
    <cellStyle name="Comma 4 2 50" xfId="3506" xr:uid="{00000000-0005-0000-0000-000056120000}"/>
    <cellStyle name="Comma 4 2 50 2" xfId="10846" xr:uid="{00000000-0005-0000-0000-000057120000}"/>
    <cellStyle name="Comma 4 2 51" xfId="3507" xr:uid="{00000000-0005-0000-0000-000058120000}"/>
    <cellStyle name="Comma 4 2 51 2" xfId="10847" xr:uid="{00000000-0005-0000-0000-000059120000}"/>
    <cellStyle name="Comma 4 2 52" xfId="3508" xr:uid="{00000000-0005-0000-0000-00005A120000}"/>
    <cellStyle name="Comma 4 2 52 2" xfId="10848" xr:uid="{00000000-0005-0000-0000-00005B120000}"/>
    <cellStyle name="Comma 4 2 53" xfId="3509" xr:uid="{00000000-0005-0000-0000-00005C120000}"/>
    <cellStyle name="Comma 4 2 53 2" xfId="10849" xr:uid="{00000000-0005-0000-0000-00005D120000}"/>
    <cellStyle name="Comma 4 2 54" xfId="3510" xr:uid="{00000000-0005-0000-0000-00005E120000}"/>
    <cellStyle name="Comma 4 2 54 2" xfId="10850" xr:uid="{00000000-0005-0000-0000-00005F120000}"/>
    <cellStyle name="Comma 4 2 55" xfId="3511" xr:uid="{00000000-0005-0000-0000-000060120000}"/>
    <cellStyle name="Comma 4 2 55 2" xfId="10851" xr:uid="{00000000-0005-0000-0000-000061120000}"/>
    <cellStyle name="Comma 4 2 56" xfId="3512" xr:uid="{00000000-0005-0000-0000-000062120000}"/>
    <cellStyle name="Comma 4 2 56 2" xfId="10852" xr:uid="{00000000-0005-0000-0000-000063120000}"/>
    <cellStyle name="Comma 4 2 57" xfId="3513" xr:uid="{00000000-0005-0000-0000-000064120000}"/>
    <cellStyle name="Comma 4 2 57 2" xfId="10853" xr:uid="{00000000-0005-0000-0000-000065120000}"/>
    <cellStyle name="Comma 4 2 58" xfId="3514" xr:uid="{00000000-0005-0000-0000-000066120000}"/>
    <cellStyle name="Comma 4 2 58 2" xfId="10854" xr:uid="{00000000-0005-0000-0000-000067120000}"/>
    <cellStyle name="Comma 4 2 59" xfId="3515" xr:uid="{00000000-0005-0000-0000-000068120000}"/>
    <cellStyle name="Comma 4 2 59 2" xfId="10855" xr:uid="{00000000-0005-0000-0000-000069120000}"/>
    <cellStyle name="Comma 4 2 6" xfId="3516" xr:uid="{00000000-0005-0000-0000-00006A120000}"/>
    <cellStyle name="Comma 4 2 6 2" xfId="10856" xr:uid="{00000000-0005-0000-0000-00006B120000}"/>
    <cellStyle name="Comma 4 2 60" xfId="3517" xr:uid="{00000000-0005-0000-0000-00006C120000}"/>
    <cellStyle name="Comma 4 2 60 2" xfId="10857" xr:uid="{00000000-0005-0000-0000-00006D120000}"/>
    <cellStyle name="Comma 4 2 61" xfId="3518" xr:uid="{00000000-0005-0000-0000-00006E120000}"/>
    <cellStyle name="Comma 4 2 61 2" xfId="10858" xr:uid="{00000000-0005-0000-0000-00006F120000}"/>
    <cellStyle name="Comma 4 2 62" xfId="3519" xr:uid="{00000000-0005-0000-0000-000070120000}"/>
    <cellStyle name="Comma 4 2 62 2" xfId="10859" xr:uid="{00000000-0005-0000-0000-000071120000}"/>
    <cellStyle name="Comma 4 2 63" xfId="3520" xr:uid="{00000000-0005-0000-0000-000072120000}"/>
    <cellStyle name="Comma 4 2 63 2" xfId="10860" xr:uid="{00000000-0005-0000-0000-000073120000}"/>
    <cellStyle name="Comma 4 2 64" xfId="3521" xr:uid="{00000000-0005-0000-0000-000074120000}"/>
    <cellStyle name="Comma 4 2 64 2" xfId="10861" xr:uid="{00000000-0005-0000-0000-000075120000}"/>
    <cellStyle name="Comma 4 2 65" xfId="3522" xr:uid="{00000000-0005-0000-0000-000076120000}"/>
    <cellStyle name="Comma 4 2 65 2" xfId="10862" xr:uid="{00000000-0005-0000-0000-000077120000}"/>
    <cellStyle name="Comma 4 2 66" xfId="3523" xr:uid="{00000000-0005-0000-0000-000078120000}"/>
    <cellStyle name="Comma 4 2 66 2" xfId="10863" xr:uid="{00000000-0005-0000-0000-000079120000}"/>
    <cellStyle name="Comma 4 2 67" xfId="3524" xr:uid="{00000000-0005-0000-0000-00007A120000}"/>
    <cellStyle name="Comma 4 2 67 2" xfId="10864" xr:uid="{00000000-0005-0000-0000-00007B120000}"/>
    <cellStyle name="Comma 4 2 68" xfId="3525" xr:uid="{00000000-0005-0000-0000-00007C120000}"/>
    <cellStyle name="Comma 4 2 68 2" xfId="10865" xr:uid="{00000000-0005-0000-0000-00007D120000}"/>
    <cellStyle name="Comma 4 2 69" xfId="3526" xr:uid="{00000000-0005-0000-0000-00007E120000}"/>
    <cellStyle name="Comma 4 2 69 2" xfId="10866" xr:uid="{00000000-0005-0000-0000-00007F120000}"/>
    <cellStyle name="Comma 4 2 7" xfId="3527" xr:uid="{00000000-0005-0000-0000-000080120000}"/>
    <cellStyle name="Comma 4 2 7 2" xfId="10867" xr:uid="{00000000-0005-0000-0000-000081120000}"/>
    <cellStyle name="Comma 4 2 70" xfId="3528" xr:uid="{00000000-0005-0000-0000-000082120000}"/>
    <cellStyle name="Comma 4 2 70 2" xfId="10868" xr:uid="{00000000-0005-0000-0000-000083120000}"/>
    <cellStyle name="Comma 4 2 71" xfId="3529" xr:uid="{00000000-0005-0000-0000-000084120000}"/>
    <cellStyle name="Comma 4 2 71 2" xfId="10869" xr:uid="{00000000-0005-0000-0000-000085120000}"/>
    <cellStyle name="Comma 4 2 72" xfId="3530" xr:uid="{00000000-0005-0000-0000-000086120000}"/>
    <cellStyle name="Comma 4 2 72 2" xfId="10870" xr:uid="{00000000-0005-0000-0000-000087120000}"/>
    <cellStyle name="Comma 4 2 73" xfId="3531" xr:uid="{00000000-0005-0000-0000-000088120000}"/>
    <cellStyle name="Comma 4 2 73 2" xfId="10871" xr:uid="{00000000-0005-0000-0000-000089120000}"/>
    <cellStyle name="Comma 4 2 74" xfId="3532" xr:uid="{00000000-0005-0000-0000-00008A120000}"/>
    <cellStyle name="Comma 4 2 74 2" xfId="10872" xr:uid="{00000000-0005-0000-0000-00008B120000}"/>
    <cellStyle name="Comma 4 2 75" xfId="3533" xr:uid="{00000000-0005-0000-0000-00008C120000}"/>
    <cellStyle name="Comma 4 2 75 2" xfId="10873" xr:uid="{00000000-0005-0000-0000-00008D120000}"/>
    <cellStyle name="Comma 4 2 76" xfId="3534" xr:uid="{00000000-0005-0000-0000-00008E120000}"/>
    <cellStyle name="Comma 4 2 76 2" xfId="10874" xr:uid="{00000000-0005-0000-0000-00008F120000}"/>
    <cellStyle name="Comma 4 2 77" xfId="3535" xr:uid="{00000000-0005-0000-0000-000090120000}"/>
    <cellStyle name="Comma 4 2 77 2" xfId="10875" xr:uid="{00000000-0005-0000-0000-000091120000}"/>
    <cellStyle name="Comma 4 2 78" xfId="3536" xr:uid="{00000000-0005-0000-0000-000092120000}"/>
    <cellStyle name="Comma 4 2 78 2" xfId="10876" xr:uid="{00000000-0005-0000-0000-000093120000}"/>
    <cellStyle name="Comma 4 2 79" xfId="3537" xr:uid="{00000000-0005-0000-0000-000094120000}"/>
    <cellStyle name="Comma 4 2 79 2" xfId="10877" xr:uid="{00000000-0005-0000-0000-000095120000}"/>
    <cellStyle name="Comma 4 2 8" xfId="3538" xr:uid="{00000000-0005-0000-0000-000096120000}"/>
    <cellStyle name="Comma 4 2 8 2" xfId="10878" xr:uid="{00000000-0005-0000-0000-000097120000}"/>
    <cellStyle name="Comma 4 2 80" xfId="3539" xr:uid="{00000000-0005-0000-0000-000098120000}"/>
    <cellStyle name="Comma 4 2 80 2" xfId="10879" xr:uid="{00000000-0005-0000-0000-000099120000}"/>
    <cellStyle name="Comma 4 2 81" xfId="3540" xr:uid="{00000000-0005-0000-0000-00009A120000}"/>
    <cellStyle name="Comma 4 2 81 2" xfId="10880" xr:uid="{00000000-0005-0000-0000-00009B120000}"/>
    <cellStyle name="Comma 4 2 82" xfId="3541" xr:uid="{00000000-0005-0000-0000-00009C120000}"/>
    <cellStyle name="Comma 4 2 82 2" xfId="10881" xr:uid="{00000000-0005-0000-0000-00009D120000}"/>
    <cellStyle name="Comma 4 2 83" xfId="3542" xr:uid="{00000000-0005-0000-0000-00009E120000}"/>
    <cellStyle name="Comma 4 2 83 2" xfId="10882" xr:uid="{00000000-0005-0000-0000-00009F120000}"/>
    <cellStyle name="Comma 4 2 84" xfId="3543" xr:uid="{00000000-0005-0000-0000-0000A0120000}"/>
    <cellStyle name="Comma 4 2 84 2" xfId="10883" xr:uid="{00000000-0005-0000-0000-0000A1120000}"/>
    <cellStyle name="Comma 4 2 85" xfId="3544" xr:uid="{00000000-0005-0000-0000-0000A2120000}"/>
    <cellStyle name="Comma 4 2 85 2" xfId="10884" xr:uid="{00000000-0005-0000-0000-0000A3120000}"/>
    <cellStyle name="Comma 4 2 86" xfId="3545" xr:uid="{00000000-0005-0000-0000-0000A4120000}"/>
    <cellStyle name="Comma 4 2 86 2" xfId="10885" xr:uid="{00000000-0005-0000-0000-0000A5120000}"/>
    <cellStyle name="Comma 4 2 87" xfId="3546" xr:uid="{00000000-0005-0000-0000-0000A6120000}"/>
    <cellStyle name="Comma 4 2 87 2" xfId="10886" xr:uid="{00000000-0005-0000-0000-0000A7120000}"/>
    <cellStyle name="Comma 4 2 88" xfId="3547" xr:uid="{00000000-0005-0000-0000-0000A8120000}"/>
    <cellStyle name="Comma 4 2 88 2" xfId="10887" xr:uid="{00000000-0005-0000-0000-0000A9120000}"/>
    <cellStyle name="Comma 4 2 89" xfId="3548" xr:uid="{00000000-0005-0000-0000-0000AA120000}"/>
    <cellStyle name="Comma 4 2 89 2" xfId="10888" xr:uid="{00000000-0005-0000-0000-0000AB120000}"/>
    <cellStyle name="Comma 4 2 9" xfId="3549" xr:uid="{00000000-0005-0000-0000-0000AC120000}"/>
    <cellStyle name="Comma 4 2 9 2" xfId="10889" xr:uid="{00000000-0005-0000-0000-0000AD120000}"/>
    <cellStyle name="Comma 4 2 90" xfId="3550" xr:uid="{00000000-0005-0000-0000-0000AE120000}"/>
    <cellStyle name="Comma 4 2 90 2" xfId="10890" xr:uid="{00000000-0005-0000-0000-0000AF120000}"/>
    <cellStyle name="Comma 4 2 91" xfId="3551" xr:uid="{00000000-0005-0000-0000-0000B0120000}"/>
    <cellStyle name="Comma 4 2 91 2" xfId="10891" xr:uid="{00000000-0005-0000-0000-0000B1120000}"/>
    <cellStyle name="Comma 4 2 92" xfId="3552" xr:uid="{00000000-0005-0000-0000-0000B2120000}"/>
    <cellStyle name="Comma 4 2 92 2" xfId="10892" xr:uid="{00000000-0005-0000-0000-0000B3120000}"/>
    <cellStyle name="Comma 4 2 93" xfId="3553" xr:uid="{00000000-0005-0000-0000-0000B4120000}"/>
    <cellStyle name="Comma 4 2 93 2" xfId="10893" xr:uid="{00000000-0005-0000-0000-0000B5120000}"/>
    <cellStyle name="Comma 4 2 94" xfId="3554" xr:uid="{00000000-0005-0000-0000-0000B6120000}"/>
    <cellStyle name="Comma 4 2 94 2" xfId="10894" xr:uid="{00000000-0005-0000-0000-0000B7120000}"/>
    <cellStyle name="Comma 4 2 95" xfId="3555" xr:uid="{00000000-0005-0000-0000-0000B8120000}"/>
    <cellStyle name="Comma 4 2 95 2" xfId="10895" xr:uid="{00000000-0005-0000-0000-0000B9120000}"/>
    <cellStyle name="Comma 4 2 96" xfId="3556" xr:uid="{00000000-0005-0000-0000-0000BA120000}"/>
    <cellStyle name="Comma 4 2 96 2" xfId="10896" xr:uid="{00000000-0005-0000-0000-0000BB120000}"/>
    <cellStyle name="Comma 4 2 97" xfId="3557" xr:uid="{00000000-0005-0000-0000-0000BC120000}"/>
    <cellStyle name="Comma 4 2 97 2" xfId="10897" xr:uid="{00000000-0005-0000-0000-0000BD120000}"/>
    <cellStyle name="Comma 4 2 98" xfId="3558" xr:uid="{00000000-0005-0000-0000-0000BE120000}"/>
    <cellStyle name="Comma 4 2 98 2" xfId="10898" xr:uid="{00000000-0005-0000-0000-0000BF120000}"/>
    <cellStyle name="Comma 4 2 99" xfId="3559" xr:uid="{00000000-0005-0000-0000-0000C0120000}"/>
    <cellStyle name="Comma 4 2 99 2" xfId="10899" xr:uid="{00000000-0005-0000-0000-0000C1120000}"/>
    <cellStyle name="Comma 4 20" xfId="3560" xr:uid="{00000000-0005-0000-0000-0000C2120000}"/>
    <cellStyle name="Comma 4 20 2" xfId="10900" xr:uid="{00000000-0005-0000-0000-0000C3120000}"/>
    <cellStyle name="Comma 4 21" xfId="3561" xr:uid="{00000000-0005-0000-0000-0000C4120000}"/>
    <cellStyle name="Comma 4 21 2" xfId="10901" xr:uid="{00000000-0005-0000-0000-0000C5120000}"/>
    <cellStyle name="Comma 4 22" xfId="3562" xr:uid="{00000000-0005-0000-0000-0000C6120000}"/>
    <cellStyle name="Comma 4 22 2" xfId="10902" xr:uid="{00000000-0005-0000-0000-0000C7120000}"/>
    <cellStyle name="Comma 4 23" xfId="3563" xr:uid="{00000000-0005-0000-0000-0000C8120000}"/>
    <cellStyle name="Comma 4 23 2" xfId="10903" xr:uid="{00000000-0005-0000-0000-0000C9120000}"/>
    <cellStyle name="Comma 4 24" xfId="3564" xr:uid="{00000000-0005-0000-0000-0000CA120000}"/>
    <cellStyle name="Comma 4 24 2" xfId="10904" xr:uid="{00000000-0005-0000-0000-0000CB120000}"/>
    <cellStyle name="Comma 4 25" xfId="3565" xr:uid="{00000000-0005-0000-0000-0000CC120000}"/>
    <cellStyle name="Comma 4 25 2" xfId="10905" xr:uid="{00000000-0005-0000-0000-0000CD120000}"/>
    <cellStyle name="Comma 4 26" xfId="3566" xr:uid="{00000000-0005-0000-0000-0000CE120000}"/>
    <cellStyle name="Comma 4 26 2" xfId="10906" xr:uid="{00000000-0005-0000-0000-0000CF120000}"/>
    <cellStyle name="Comma 4 27" xfId="3567" xr:uid="{00000000-0005-0000-0000-0000D0120000}"/>
    <cellStyle name="Comma 4 27 2" xfId="10907" xr:uid="{00000000-0005-0000-0000-0000D1120000}"/>
    <cellStyle name="Comma 4 28" xfId="3568" xr:uid="{00000000-0005-0000-0000-0000D2120000}"/>
    <cellStyle name="Comma 4 28 2" xfId="10908" xr:uid="{00000000-0005-0000-0000-0000D3120000}"/>
    <cellStyle name="Comma 4 29" xfId="3569" xr:uid="{00000000-0005-0000-0000-0000D4120000}"/>
    <cellStyle name="Comma 4 29 2" xfId="10909" xr:uid="{00000000-0005-0000-0000-0000D5120000}"/>
    <cellStyle name="Comma 4 3" xfId="3570" xr:uid="{00000000-0005-0000-0000-0000D6120000}"/>
    <cellStyle name="Comma 4 3 10" xfId="3571" xr:uid="{00000000-0005-0000-0000-0000D7120000}"/>
    <cellStyle name="Comma 4 3 10 2" xfId="10911" xr:uid="{00000000-0005-0000-0000-0000D8120000}"/>
    <cellStyle name="Comma 4 3 11" xfId="3572" xr:uid="{00000000-0005-0000-0000-0000D9120000}"/>
    <cellStyle name="Comma 4 3 11 2" xfId="10912" xr:uid="{00000000-0005-0000-0000-0000DA120000}"/>
    <cellStyle name="Comma 4 3 12" xfId="3573" xr:uid="{00000000-0005-0000-0000-0000DB120000}"/>
    <cellStyle name="Comma 4 3 12 2" xfId="10913" xr:uid="{00000000-0005-0000-0000-0000DC120000}"/>
    <cellStyle name="Comma 4 3 13" xfId="3574" xr:uid="{00000000-0005-0000-0000-0000DD120000}"/>
    <cellStyle name="Comma 4 3 13 2" xfId="10914" xr:uid="{00000000-0005-0000-0000-0000DE120000}"/>
    <cellStyle name="Comma 4 3 14" xfId="3575" xr:uid="{00000000-0005-0000-0000-0000DF120000}"/>
    <cellStyle name="Comma 4 3 14 2" xfId="10915" xr:uid="{00000000-0005-0000-0000-0000E0120000}"/>
    <cellStyle name="Comma 4 3 15" xfId="3576" xr:uid="{00000000-0005-0000-0000-0000E1120000}"/>
    <cellStyle name="Comma 4 3 15 2" xfId="10916" xr:uid="{00000000-0005-0000-0000-0000E2120000}"/>
    <cellStyle name="Comma 4 3 16" xfId="3577" xr:uid="{00000000-0005-0000-0000-0000E3120000}"/>
    <cellStyle name="Comma 4 3 16 2" xfId="10917" xr:uid="{00000000-0005-0000-0000-0000E4120000}"/>
    <cellStyle name="Comma 4 3 17" xfId="3578" xr:uid="{00000000-0005-0000-0000-0000E5120000}"/>
    <cellStyle name="Comma 4 3 17 2" xfId="10918" xr:uid="{00000000-0005-0000-0000-0000E6120000}"/>
    <cellStyle name="Comma 4 3 18" xfId="10910" xr:uid="{00000000-0005-0000-0000-0000E7120000}"/>
    <cellStyle name="Comma 4 3 2" xfId="3579" xr:uid="{00000000-0005-0000-0000-0000E8120000}"/>
    <cellStyle name="Comma 4 3 2 2" xfId="10919" xr:uid="{00000000-0005-0000-0000-0000E9120000}"/>
    <cellStyle name="Comma 4 3 3" xfId="3580" xr:uid="{00000000-0005-0000-0000-0000EA120000}"/>
    <cellStyle name="Comma 4 3 3 2" xfId="10920" xr:uid="{00000000-0005-0000-0000-0000EB120000}"/>
    <cellStyle name="Comma 4 3 4" xfId="3581" xr:uid="{00000000-0005-0000-0000-0000EC120000}"/>
    <cellStyle name="Comma 4 3 4 2" xfId="10921" xr:uid="{00000000-0005-0000-0000-0000ED120000}"/>
    <cellStyle name="Comma 4 3 5" xfId="3582" xr:uid="{00000000-0005-0000-0000-0000EE120000}"/>
    <cellStyle name="Comma 4 3 5 2" xfId="10922" xr:uid="{00000000-0005-0000-0000-0000EF120000}"/>
    <cellStyle name="Comma 4 3 6" xfId="3583" xr:uid="{00000000-0005-0000-0000-0000F0120000}"/>
    <cellStyle name="Comma 4 3 6 2" xfId="10923" xr:uid="{00000000-0005-0000-0000-0000F1120000}"/>
    <cellStyle name="Comma 4 3 7" xfId="3584" xr:uid="{00000000-0005-0000-0000-0000F2120000}"/>
    <cellStyle name="Comma 4 3 7 2" xfId="10924" xr:uid="{00000000-0005-0000-0000-0000F3120000}"/>
    <cellStyle name="Comma 4 3 8" xfId="3585" xr:uid="{00000000-0005-0000-0000-0000F4120000}"/>
    <cellStyle name="Comma 4 3 8 2" xfId="10925" xr:uid="{00000000-0005-0000-0000-0000F5120000}"/>
    <cellStyle name="Comma 4 3 9" xfId="3586" xr:uid="{00000000-0005-0000-0000-0000F6120000}"/>
    <cellStyle name="Comma 4 3 9 2" xfId="10926" xr:uid="{00000000-0005-0000-0000-0000F7120000}"/>
    <cellStyle name="Comma 4 30" xfId="3587" xr:uid="{00000000-0005-0000-0000-0000F8120000}"/>
    <cellStyle name="Comma 4 30 2" xfId="10927" xr:uid="{00000000-0005-0000-0000-0000F9120000}"/>
    <cellStyle name="Comma 4 31" xfId="3588" xr:uid="{00000000-0005-0000-0000-0000FA120000}"/>
    <cellStyle name="Comma 4 31 2" xfId="10928" xr:uid="{00000000-0005-0000-0000-0000FB120000}"/>
    <cellStyle name="Comma 4 32" xfId="3589" xr:uid="{00000000-0005-0000-0000-0000FC120000}"/>
    <cellStyle name="Comma 4 32 2" xfId="10929" xr:uid="{00000000-0005-0000-0000-0000FD120000}"/>
    <cellStyle name="Comma 4 33" xfId="3590" xr:uid="{00000000-0005-0000-0000-0000FE120000}"/>
    <cellStyle name="Comma 4 33 2" xfId="10930" xr:uid="{00000000-0005-0000-0000-0000FF120000}"/>
    <cellStyle name="Comma 4 34" xfId="3591" xr:uid="{00000000-0005-0000-0000-000000130000}"/>
    <cellStyle name="Comma 4 34 2" xfId="10931" xr:uid="{00000000-0005-0000-0000-000001130000}"/>
    <cellStyle name="Comma 4 35" xfId="3592" xr:uid="{00000000-0005-0000-0000-000002130000}"/>
    <cellStyle name="Comma 4 35 2" xfId="10932" xr:uid="{00000000-0005-0000-0000-000003130000}"/>
    <cellStyle name="Comma 4 36" xfId="3593" xr:uid="{00000000-0005-0000-0000-000004130000}"/>
    <cellStyle name="Comma 4 36 2" xfId="10933" xr:uid="{00000000-0005-0000-0000-000005130000}"/>
    <cellStyle name="Comma 4 37" xfId="3594" xr:uid="{00000000-0005-0000-0000-000006130000}"/>
    <cellStyle name="Comma 4 37 2" xfId="10934" xr:uid="{00000000-0005-0000-0000-000007130000}"/>
    <cellStyle name="Comma 4 38" xfId="3595" xr:uid="{00000000-0005-0000-0000-000008130000}"/>
    <cellStyle name="Comma 4 38 2" xfId="10935" xr:uid="{00000000-0005-0000-0000-000009130000}"/>
    <cellStyle name="Comma 4 39" xfId="3596" xr:uid="{00000000-0005-0000-0000-00000A130000}"/>
    <cellStyle name="Comma 4 39 2" xfId="10936" xr:uid="{00000000-0005-0000-0000-00000B130000}"/>
    <cellStyle name="Comma 4 4" xfId="3597" xr:uid="{00000000-0005-0000-0000-00000C130000}"/>
    <cellStyle name="Comma 4 4 10" xfId="3598" xr:uid="{00000000-0005-0000-0000-00000D130000}"/>
    <cellStyle name="Comma 4 4 10 2" xfId="10938" xr:uid="{00000000-0005-0000-0000-00000E130000}"/>
    <cellStyle name="Comma 4 4 11" xfId="3599" xr:uid="{00000000-0005-0000-0000-00000F130000}"/>
    <cellStyle name="Comma 4 4 11 2" xfId="10939" xr:uid="{00000000-0005-0000-0000-000010130000}"/>
    <cellStyle name="Comma 4 4 12" xfId="3600" xr:uid="{00000000-0005-0000-0000-000011130000}"/>
    <cellStyle name="Comma 4 4 12 2" xfId="10940" xr:uid="{00000000-0005-0000-0000-000012130000}"/>
    <cellStyle name="Comma 4 4 13" xfId="3601" xr:uid="{00000000-0005-0000-0000-000013130000}"/>
    <cellStyle name="Comma 4 4 13 2" xfId="10941" xr:uid="{00000000-0005-0000-0000-000014130000}"/>
    <cellStyle name="Comma 4 4 14" xfId="3602" xr:uid="{00000000-0005-0000-0000-000015130000}"/>
    <cellStyle name="Comma 4 4 14 2" xfId="10942" xr:uid="{00000000-0005-0000-0000-000016130000}"/>
    <cellStyle name="Comma 4 4 15" xfId="3603" xr:uid="{00000000-0005-0000-0000-000017130000}"/>
    <cellStyle name="Comma 4 4 15 2" xfId="10943" xr:uid="{00000000-0005-0000-0000-000018130000}"/>
    <cellStyle name="Comma 4 4 16" xfId="3604" xr:uid="{00000000-0005-0000-0000-000019130000}"/>
    <cellStyle name="Comma 4 4 16 2" xfId="10944" xr:uid="{00000000-0005-0000-0000-00001A130000}"/>
    <cellStyle name="Comma 4 4 17" xfId="3605" xr:uid="{00000000-0005-0000-0000-00001B130000}"/>
    <cellStyle name="Comma 4 4 17 2" xfId="10945" xr:uid="{00000000-0005-0000-0000-00001C130000}"/>
    <cellStyle name="Comma 4 4 18" xfId="10937" xr:uid="{00000000-0005-0000-0000-00001D130000}"/>
    <cellStyle name="Comma 4 4 2" xfId="3606" xr:uid="{00000000-0005-0000-0000-00001E130000}"/>
    <cellStyle name="Comma 4 4 2 2" xfId="10946" xr:uid="{00000000-0005-0000-0000-00001F130000}"/>
    <cellStyle name="Comma 4 4 3" xfId="3607" xr:uid="{00000000-0005-0000-0000-000020130000}"/>
    <cellStyle name="Comma 4 4 3 2" xfId="10947" xr:uid="{00000000-0005-0000-0000-000021130000}"/>
    <cellStyle name="Comma 4 4 4" xfId="3608" xr:uid="{00000000-0005-0000-0000-000022130000}"/>
    <cellStyle name="Comma 4 4 4 2" xfId="10948" xr:uid="{00000000-0005-0000-0000-000023130000}"/>
    <cellStyle name="Comma 4 4 5" xfId="3609" xr:uid="{00000000-0005-0000-0000-000024130000}"/>
    <cellStyle name="Comma 4 4 5 2" xfId="10949" xr:uid="{00000000-0005-0000-0000-000025130000}"/>
    <cellStyle name="Comma 4 4 6" xfId="3610" xr:uid="{00000000-0005-0000-0000-000026130000}"/>
    <cellStyle name="Comma 4 4 6 2" xfId="10950" xr:uid="{00000000-0005-0000-0000-000027130000}"/>
    <cellStyle name="Comma 4 4 7" xfId="3611" xr:uid="{00000000-0005-0000-0000-000028130000}"/>
    <cellStyle name="Comma 4 4 7 2" xfId="10951" xr:uid="{00000000-0005-0000-0000-000029130000}"/>
    <cellStyle name="Comma 4 4 8" xfId="3612" xr:uid="{00000000-0005-0000-0000-00002A130000}"/>
    <cellStyle name="Comma 4 4 8 2" xfId="10952" xr:uid="{00000000-0005-0000-0000-00002B130000}"/>
    <cellStyle name="Comma 4 4 9" xfId="3613" xr:uid="{00000000-0005-0000-0000-00002C130000}"/>
    <cellStyle name="Comma 4 4 9 2" xfId="10953" xr:uid="{00000000-0005-0000-0000-00002D130000}"/>
    <cellStyle name="Comma 4 40" xfId="3614" xr:uid="{00000000-0005-0000-0000-00002E130000}"/>
    <cellStyle name="Comma 4 40 2" xfId="10954" xr:uid="{00000000-0005-0000-0000-00002F130000}"/>
    <cellStyle name="Comma 4 41" xfId="3615" xr:uid="{00000000-0005-0000-0000-000030130000}"/>
    <cellStyle name="Comma 4 41 2" xfId="10955" xr:uid="{00000000-0005-0000-0000-000031130000}"/>
    <cellStyle name="Comma 4 42" xfId="3616" xr:uid="{00000000-0005-0000-0000-000032130000}"/>
    <cellStyle name="Comma 4 42 2" xfId="10956" xr:uid="{00000000-0005-0000-0000-000033130000}"/>
    <cellStyle name="Comma 4 43" xfId="3617" xr:uid="{00000000-0005-0000-0000-000034130000}"/>
    <cellStyle name="Comma 4 43 2" xfId="10957" xr:uid="{00000000-0005-0000-0000-000035130000}"/>
    <cellStyle name="Comma 4 44" xfId="3618" xr:uid="{00000000-0005-0000-0000-000036130000}"/>
    <cellStyle name="Comma 4 44 2" xfId="10958" xr:uid="{00000000-0005-0000-0000-000037130000}"/>
    <cellStyle name="Comma 4 45" xfId="3619" xr:uid="{00000000-0005-0000-0000-000038130000}"/>
    <cellStyle name="Comma 4 45 2" xfId="10959" xr:uid="{00000000-0005-0000-0000-000039130000}"/>
    <cellStyle name="Comma 4 46" xfId="3620" xr:uid="{00000000-0005-0000-0000-00003A130000}"/>
    <cellStyle name="Comma 4 46 2" xfId="10960" xr:uid="{00000000-0005-0000-0000-00003B130000}"/>
    <cellStyle name="Comma 4 47" xfId="3621" xr:uid="{00000000-0005-0000-0000-00003C130000}"/>
    <cellStyle name="Comma 4 47 2" xfId="10961" xr:uid="{00000000-0005-0000-0000-00003D130000}"/>
    <cellStyle name="Comma 4 48" xfId="3622" xr:uid="{00000000-0005-0000-0000-00003E130000}"/>
    <cellStyle name="Comma 4 48 2" xfId="10962" xr:uid="{00000000-0005-0000-0000-00003F130000}"/>
    <cellStyle name="Comma 4 49" xfId="3623" xr:uid="{00000000-0005-0000-0000-000040130000}"/>
    <cellStyle name="Comma 4 49 2" xfId="10963" xr:uid="{00000000-0005-0000-0000-000041130000}"/>
    <cellStyle name="Comma 4 5" xfId="3624" xr:uid="{00000000-0005-0000-0000-000042130000}"/>
    <cellStyle name="Comma 4 5 2" xfId="10964" xr:uid="{00000000-0005-0000-0000-000043130000}"/>
    <cellStyle name="Comma 4 50" xfId="3625" xr:uid="{00000000-0005-0000-0000-000044130000}"/>
    <cellStyle name="Comma 4 50 2" xfId="10965" xr:uid="{00000000-0005-0000-0000-000045130000}"/>
    <cellStyle name="Comma 4 51" xfId="3626" xr:uid="{00000000-0005-0000-0000-000046130000}"/>
    <cellStyle name="Comma 4 51 2" xfId="10966" xr:uid="{00000000-0005-0000-0000-000047130000}"/>
    <cellStyle name="Comma 4 52" xfId="3627" xr:uid="{00000000-0005-0000-0000-000048130000}"/>
    <cellStyle name="Comma 4 52 2" xfId="10967" xr:uid="{00000000-0005-0000-0000-000049130000}"/>
    <cellStyle name="Comma 4 53" xfId="3628" xr:uid="{00000000-0005-0000-0000-00004A130000}"/>
    <cellStyle name="Comma 4 53 2" xfId="10968" xr:uid="{00000000-0005-0000-0000-00004B130000}"/>
    <cellStyle name="Comma 4 54" xfId="3629" xr:uid="{00000000-0005-0000-0000-00004C130000}"/>
    <cellStyle name="Comma 4 54 2" xfId="10969" xr:uid="{00000000-0005-0000-0000-00004D130000}"/>
    <cellStyle name="Comma 4 55" xfId="3630" xr:uid="{00000000-0005-0000-0000-00004E130000}"/>
    <cellStyle name="Comma 4 55 2" xfId="10970" xr:uid="{00000000-0005-0000-0000-00004F130000}"/>
    <cellStyle name="Comma 4 56" xfId="3631" xr:uid="{00000000-0005-0000-0000-000050130000}"/>
    <cellStyle name="Comma 4 56 2" xfId="10971" xr:uid="{00000000-0005-0000-0000-000051130000}"/>
    <cellStyle name="Comma 4 57" xfId="3632" xr:uid="{00000000-0005-0000-0000-000052130000}"/>
    <cellStyle name="Comma 4 57 2" xfId="10972" xr:uid="{00000000-0005-0000-0000-000053130000}"/>
    <cellStyle name="Comma 4 58" xfId="3633" xr:uid="{00000000-0005-0000-0000-000054130000}"/>
    <cellStyle name="Comma 4 58 2" xfId="10973" xr:uid="{00000000-0005-0000-0000-000055130000}"/>
    <cellStyle name="Comma 4 59" xfId="3634" xr:uid="{00000000-0005-0000-0000-000056130000}"/>
    <cellStyle name="Comma 4 59 2" xfId="10974" xr:uid="{00000000-0005-0000-0000-000057130000}"/>
    <cellStyle name="Comma 4 6" xfId="3635" xr:uid="{00000000-0005-0000-0000-000058130000}"/>
    <cellStyle name="Comma 4 6 2" xfId="10975" xr:uid="{00000000-0005-0000-0000-000059130000}"/>
    <cellStyle name="Comma 4 60" xfId="3636" xr:uid="{00000000-0005-0000-0000-00005A130000}"/>
    <cellStyle name="Comma 4 60 2" xfId="10976" xr:uid="{00000000-0005-0000-0000-00005B130000}"/>
    <cellStyle name="Comma 4 61" xfId="3637" xr:uid="{00000000-0005-0000-0000-00005C130000}"/>
    <cellStyle name="Comma 4 61 2" xfId="10977" xr:uid="{00000000-0005-0000-0000-00005D130000}"/>
    <cellStyle name="Comma 4 62" xfId="3638" xr:uid="{00000000-0005-0000-0000-00005E130000}"/>
    <cellStyle name="Comma 4 62 2" xfId="10978" xr:uid="{00000000-0005-0000-0000-00005F130000}"/>
    <cellStyle name="Comma 4 63" xfId="3639" xr:uid="{00000000-0005-0000-0000-000060130000}"/>
    <cellStyle name="Comma 4 63 2" xfId="10979" xr:uid="{00000000-0005-0000-0000-000061130000}"/>
    <cellStyle name="Comma 4 64" xfId="3640" xr:uid="{00000000-0005-0000-0000-000062130000}"/>
    <cellStyle name="Comma 4 64 2" xfId="10980" xr:uid="{00000000-0005-0000-0000-000063130000}"/>
    <cellStyle name="Comma 4 65" xfId="3641" xr:uid="{00000000-0005-0000-0000-000064130000}"/>
    <cellStyle name="Comma 4 65 2" xfId="10981" xr:uid="{00000000-0005-0000-0000-000065130000}"/>
    <cellStyle name="Comma 4 66" xfId="3642" xr:uid="{00000000-0005-0000-0000-000066130000}"/>
    <cellStyle name="Comma 4 66 2" xfId="10982" xr:uid="{00000000-0005-0000-0000-000067130000}"/>
    <cellStyle name="Comma 4 67" xfId="3643" xr:uid="{00000000-0005-0000-0000-000068130000}"/>
    <cellStyle name="Comma 4 67 2" xfId="10983" xr:uid="{00000000-0005-0000-0000-000069130000}"/>
    <cellStyle name="Comma 4 68" xfId="3644" xr:uid="{00000000-0005-0000-0000-00006A130000}"/>
    <cellStyle name="Comma 4 68 2" xfId="10984" xr:uid="{00000000-0005-0000-0000-00006B130000}"/>
    <cellStyle name="Comma 4 69" xfId="3645" xr:uid="{00000000-0005-0000-0000-00006C130000}"/>
    <cellStyle name="Comma 4 69 2" xfId="10985" xr:uid="{00000000-0005-0000-0000-00006D130000}"/>
    <cellStyle name="Comma 4 7" xfId="3646" xr:uid="{00000000-0005-0000-0000-00006E130000}"/>
    <cellStyle name="Comma 4 7 2" xfId="10986" xr:uid="{00000000-0005-0000-0000-00006F130000}"/>
    <cellStyle name="Comma 4 70" xfId="3647" xr:uid="{00000000-0005-0000-0000-000070130000}"/>
    <cellStyle name="Comma 4 70 2" xfId="10987" xr:uid="{00000000-0005-0000-0000-000071130000}"/>
    <cellStyle name="Comma 4 71" xfId="3648" xr:uid="{00000000-0005-0000-0000-000072130000}"/>
    <cellStyle name="Comma 4 71 2" xfId="10988" xr:uid="{00000000-0005-0000-0000-000073130000}"/>
    <cellStyle name="Comma 4 72" xfId="3649" xr:uid="{00000000-0005-0000-0000-000074130000}"/>
    <cellStyle name="Comma 4 72 2" xfId="10989" xr:uid="{00000000-0005-0000-0000-000075130000}"/>
    <cellStyle name="Comma 4 73" xfId="3650" xr:uid="{00000000-0005-0000-0000-000076130000}"/>
    <cellStyle name="Comma 4 73 2" xfId="10990" xr:uid="{00000000-0005-0000-0000-000077130000}"/>
    <cellStyle name="Comma 4 74" xfId="3651" xr:uid="{00000000-0005-0000-0000-000078130000}"/>
    <cellStyle name="Comma 4 74 2" xfId="10991" xr:uid="{00000000-0005-0000-0000-000079130000}"/>
    <cellStyle name="Comma 4 75" xfId="3652" xr:uid="{00000000-0005-0000-0000-00007A130000}"/>
    <cellStyle name="Comma 4 75 2" xfId="10992" xr:uid="{00000000-0005-0000-0000-00007B130000}"/>
    <cellStyle name="Comma 4 76" xfId="3653" xr:uid="{00000000-0005-0000-0000-00007C130000}"/>
    <cellStyle name="Comma 4 76 2" xfId="10993" xr:uid="{00000000-0005-0000-0000-00007D130000}"/>
    <cellStyle name="Comma 4 77" xfId="3654" xr:uid="{00000000-0005-0000-0000-00007E130000}"/>
    <cellStyle name="Comma 4 77 2" xfId="10994" xr:uid="{00000000-0005-0000-0000-00007F130000}"/>
    <cellStyle name="Comma 4 78" xfId="3655" xr:uid="{00000000-0005-0000-0000-000080130000}"/>
    <cellStyle name="Comma 4 78 2" xfId="10995" xr:uid="{00000000-0005-0000-0000-000081130000}"/>
    <cellStyle name="Comma 4 79" xfId="4412" xr:uid="{00000000-0005-0000-0000-000082130000}"/>
    <cellStyle name="Comma 4 79 2" xfId="4623" xr:uid="{00000000-0005-0000-0000-000083130000}"/>
    <cellStyle name="Comma 4 79 2 2" xfId="4859" xr:uid="{00000000-0005-0000-0000-000084130000}"/>
    <cellStyle name="Comma 4 79 2 2 2" xfId="8602" xr:uid="{00000000-0005-0000-0000-000085130000}"/>
    <cellStyle name="Comma 4 79 2 2 2 2" xfId="15150" xr:uid="{00000000-0005-0000-0000-000086130000}"/>
    <cellStyle name="Comma 4 79 2 2 3" xfId="6883" xr:uid="{00000000-0005-0000-0000-000087130000}"/>
    <cellStyle name="Comma 4 79 2 2 3 2" xfId="13569" xr:uid="{00000000-0005-0000-0000-000088130000}"/>
    <cellStyle name="Comma 4 79 2 2 4" xfId="11784" xr:uid="{00000000-0005-0000-0000-000089130000}"/>
    <cellStyle name="Comma 4 79 2 3" xfId="5450" xr:uid="{00000000-0005-0000-0000-00008A130000}"/>
    <cellStyle name="Comma 4 79 2 3 2" xfId="9193" xr:uid="{00000000-0005-0000-0000-00008B130000}"/>
    <cellStyle name="Comma 4 79 2 3 2 2" xfId="15737" xr:uid="{00000000-0005-0000-0000-00008C130000}"/>
    <cellStyle name="Comma 4 79 2 3 3" xfId="7474" xr:uid="{00000000-0005-0000-0000-00008D130000}"/>
    <cellStyle name="Comma 4 79 2 3 3 2" xfId="14156" xr:uid="{00000000-0005-0000-0000-00008E130000}"/>
    <cellStyle name="Comma 4 79 2 3 4" xfId="12371" xr:uid="{00000000-0005-0000-0000-00008F130000}"/>
    <cellStyle name="Comma 4 79 2 4" xfId="5888" xr:uid="{00000000-0005-0000-0000-000090130000}"/>
    <cellStyle name="Comma 4 79 2 4 2" xfId="9629" xr:uid="{00000000-0005-0000-0000-000091130000}"/>
    <cellStyle name="Comma 4 79 2 4 2 2" xfId="16131" xr:uid="{00000000-0005-0000-0000-000092130000}"/>
    <cellStyle name="Comma 4 79 2 4 3" xfId="7910" xr:uid="{00000000-0005-0000-0000-000093130000}"/>
    <cellStyle name="Comma 4 79 2 4 3 2" xfId="14550" xr:uid="{00000000-0005-0000-0000-000094130000}"/>
    <cellStyle name="Comma 4 79 2 4 4" xfId="12781" xr:uid="{00000000-0005-0000-0000-000095130000}"/>
    <cellStyle name="Comma 4 79 2 5" xfId="9855" xr:uid="{00000000-0005-0000-0000-000096130000}"/>
    <cellStyle name="Comma 4 79 2 5 2" xfId="16336" xr:uid="{00000000-0005-0000-0000-000097130000}"/>
    <cellStyle name="Comma 4 79 2 6" xfId="8387" xr:uid="{00000000-0005-0000-0000-000098130000}"/>
    <cellStyle name="Comma 4 79 2 6 2" xfId="14944" xr:uid="{00000000-0005-0000-0000-000099130000}"/>
    <cellStyle name="Comma 4 79 2 7" xfId="6668" xr:uid="{00000000-0005-0000-0000-00009A130000}"/>
    <cellStyle name="Comma 4 79 2 7 2" xfId="13358" xr:uid="{00000000-0005-0000-0000-00009B130000}"/>
    <cellStyle name="Comma 4 79 2 8" xfId="11568" xr:uid="{00000000-0005-0000-0000-00009C130000}"/>
    <cellStyle name="Comma 4 79 3" xfId="4858" xr:uid="{00000000-0005-0000-0000-00009D130000}"/>
    <cellStyle name="Comma 4 79 3 2" xfId="8601" xr:uid="{00000000-0005-0000-0000-00009E130000}"/>
    <cellStyle name="Comma 4 79 3 2 2" xfId="15149" xr:uid="{00000000-0005-0000-0000-00009F130000}"/>
    <cellStyle name="Comma 4 79 3 3" xfId="6882" xr:uid="{00000000-0005-0000-0000-0000A0130000}"/>
    <cellStyle name="Comma 4 79 3 3 2" xfId="13568" xr:uid="{00000000-0005-0000-0000-0000A1130000}"/>
    <cellStyle name="Comma 4 79 3 4" xfId="11783" xr:uid="{00000000-0005-0000-0000-0000A2130000}"/>
    <cellStyle name="Comma 4 79 4" xfId="5253" xr:uid="{00000000-0005-0000-0000-0000A3130000}"/>
    <cellStyle name="Comma 4 79 4 2" xfId="8996" xr:uid="{00000000-0005-0000-0000-0000A4130000}"/>
    <cellStyle name="Comma 4 79 4 2 2" xfId="15540" xr:uid="{00000000-0005-0000-0000-0000A5130000}"/>
    <cellStyle name="Comma 4 79 4 3" xfId="7277" xr:uid="{00000000-0005-0000-0000-0000A6130000}"/>
    <cellStyle name="Comma 4 79 4 3 2" xfId="13959" xr:uid="{00000000-0005-0000-0000-0000A7130000}"/>
    <cellStyle name="Comma 4 79 4 4" xfId="12174" xr:uid="{00000000-0005-0000-0000-0000A8130000}"/>
    <cellStyle name="Comma 4 79 5" xfId="5691" xr:uid="{00000000-0005-0000-0000-0000A9130000}"/>
    <cellStyle name="Comma 4 79 5 2" xfId="9432" xr:uid="{00000000-0005-0000-0000-0000AA130000}"/>
    <cellStyle name="Comma 4 79 5 2 2" xfId="15934" xr:uid="{00000000-0005-0000-0000-0000AB130000}"/>
    <cellStyle name="Comma 4 79 5 3" xfId="7713" xr:uid="{00000000-0005-0000-0000-0000AC130000}"/>
    <cellStyle name="Comma 4 79 5 3 2" xfId="14353" xr:uid="{00000000-0005-0000-0000-0000AD130000}"/>
    <cellStyle name="Comma 4 79 5 4" xfId="12584" xr:uid="{00000000-0005-0000-0000-0000AE130000}"/>
    <cellStyle name="Comma 4 79 6" xfId="9854" xr:uid="{00000000-0005-0000-0000-0000AF130000}"/>
    <cellStyle name="Comma 4 79 6 2" xfId="16335" xr:uid="{00000000-0005-0000-0000-0000B0130000}"/>
    <cellStyle name="Comma 4 79 7" xfId="8190" xr:uid="{00000000-0005-0000-0000-0000B1130000}"/>
    <cellStyle name="Comma 4 79 7 2" xfId="14747" xr:uid="{00000000-0005-0000-0000-0000B2130000}"/>
    <cellStyle name="Comma 4 79 8" xfId="6471" xr:uid="{00000000-0005-0000-0000-0000B3130000}"/>
    <cellStyle name="Comma 4 79 8 2" xfId="13161" xr:uid="{00000000-0005-0000-0000-0000B4130000}"/>
    <cellStyle name="Comma 4 79 9" xfId="11368" xr:uid="{00000000-0005-0000-0000-0000B5130000}"/>
    <cellStyle name="Comma 4 8" xfId="3656" xr:uid="{00000000-0005-0000-0000-0000B6130000}"/>
    <cellStyle name="Comma 4 8 2" xfId="10996" xr:uid="{00000000-0005-0000-0000-0000B7130000}"/>
    <cellStyle name="Comma 4 80" xfId="4426" xr:uid="{00000000-0005-0000-0000-0000B8130000}"/>
    <cellStyle name="Comma 4 80 2" xfId="4635" xr:uid="{00000000-0005-0000-0000-0000B9130000}"/>
    <cellStyle name="Comma 4 80 2 2" xfId="4861" xr:uid="{00000000-0005-0000-0000-0000BA130000}"/>
    <cellStyle name="Comma 4 80 2 2 2" xfId="8604" xr:uid="{00000000-0005-0000-0000-0000BB130000}"/>
    <cellStyle name="Comma 4 80 2 2 2 2" xfId="15152" xr:uid="{00000000-0005-0000-0000-0000BC130000}"/>
    <cellStyle name="Comma 4 80 2 2 3" xfId="6885" xr:uid="{00000000-0005-0000-0000-0000BD130000}"/>
    <cellStyle name="Comma 4 80 2 2 3 2" xfId="13571" xr:uid="{00000000-0005-0000-0000-0000BE130000}"/>
    <cellStyle name="Comma 4 80 2 2 4" xfId="11786" xr:uid="{00000000-0005-0000-0000-0000BF130000}"/>
    <cellStyle name="Comma 4 80 2 3" xfId="5462" xr:uid="{00000000-0005-0000-0000-0000C0130000}"/>
    <cellStyle name="Comma 4 80 2 3 2" xfId="9205" xr:uid="{00000000-0005-0000-0000-0000C1130000}"/>
    <cellStyle name="Comma 4 80 2 3 2 2" xfId="15749" xr:uid="{00000000-0005-0000-0000-0000C2130000}"/>
    <cellStyle name="Comma 4 80 2 3 3" xfId="7486" xr:uid="{00000000-0005-0000-0000-0000C3130000}"/>
    <cellStyle name="Comma 4 80 2 3 3 2" xfId="14168" xr:uid="{00000000-0005-0000-0000-0000C4130000}"/>
    <cellStyle name="Comma 4 80 2 3 4" xfId="12383" xr:uid="{00000000-0005-0000-0000-0000C5130000}"/>
    <cellStyle name="Comma 4 80 2 4" xfId="5900" xr:uid="{00000000-0005-0000-0000-0000C6130000}"/>
    <cellStyle name="Comma 4 80 2 4 2" xfId="9641" xr:uid="{00000000-0005-0000-0000-0000C7130000}"/>
    <cellStyle name="Comma 4 80 2 4 2 2" xfId="16143" xr:uid="{00000000-0005-0000-0000-0000C8130000}"/>
    <cellStyle name="Comma 4 80 2 4 3" xfId="7922" xr:uid="{00000000-0005-0000-0000-0000C9130000}"/>
    <cellStyle name="Comma 4 80 2 4 3 2" xfId="14562" xr:uid="{00000000-0005-0000-0000-0000CA130000}"/>
    <cellStyle name="Comma 4 80 2 4 4" xfId="12793" xr:uid="{00000000-0005-0000-0000-0000CB130000}"/>
    <cellStyle name="Comma 4 80 2 5" xfId="9857" xr:uid="{00000000-0005-0000-0000-0000CC130000}"/>
    <cellStyle name="Comma 4 80 2 5 2" xfId="16338" xr:uid="{00000000-0005-0000-0000-0000CD130000}"/>
    <cellStyle name="Comma 4 80 2 6" xfId="8399" xr:uid="{00000000-0005-0000-0000-0000CE130000}"/>
    <cellStyle name="Comma 4 80 2 6 2" xfId="14956" xr:uid="{00000000-0005-0000-0000-0000CF130000}"/>
    <cellStyle name="Comma 4 80 2 7" xfId="6680" xr:uid="{00000000-0005-0000-0000-0000D0130000}"/>
    <cellStyle name="Comma 4 80 2 7 2" xfId="13370" xr:uid="{00000000-0005-0000-0000-0000D1130000}"/>
    <cellStyle name="Comma 4 80 2 8" xfId="11580" xr:uid="{00000000-0005-0000-0000-0000D2130000}"/>
    <cellStyle name="Comma 4 80 3" xfId="4860" xr:uid="{00000000-0005-0000-0000-0000D3130000}"/>
    <cellStyle name="Comma 4 80 3 2" xfId="8603" xr:uid="{00000000-0005-0000-0000-0000D4130000}"/>
    <cellStyle name="Comma 4 80 3 2 2" xfId="15151" xr:uid="{00000000-0005-0000-0000-0000D5130000}"/>
    <cellStyle name="Comma 4 80 3 3" xfId="6884" xr:uid="{00000000-0005-0000-0000-0000D6130000}"/>
    <cellStyle name="Comma 4 80 3 3 2" xfId="13570" xr:uid="{00000000-0005-0000-0000-0000D7130000}"/>
    <cellStyle name="Comma 4 80 3 4" xfId="11785" xr:uid="{00000000-0005-0000-0000-0000D8130000}"/>
    <cellStyle name="Comma 4 80 4" xfId="5265" xr:uid="{00000000-0005-0000-0000-0000D9130000}"/>
    <cellStyle name="Comma 4 80 4 2" xfId="9008" xr:uid="{00000000-0005-0000-0000-0000DA130000}"/>
    <cellStyle name="Comma 4 80 4 2 2" xfId="15552" xr:uid="{00000000-0005-0000-0000-0000DB130000}"/>
    <cellStyle name="Comma 4 80 4 3" xfId="7289" xr:uid="{00000000-0005-0000-0000-0000DC130000}"/>
    <cellStyle name="Comma 4 80 4 3 2" xfId="13971" xr:uid="{00000000-0005-0000-0000-0000DD130000}"/>
    <cellStyle name="Comma 4 80 4 4" xfId="12186" xr:uid="{00000000-0005-0000-0000-0000DE130000}"/>
    <cellStyle name="Comma 4 80 5" xfId="5703" xr:uid="{00000000-0005-0000-0000-0000DF130000}"/>
    <cellStyle name="Comma 4 80 5 2" xfId="9444" xr:uid="{00000000-0005-0000-0000-0000E0130000}"/>
    <cellStyle name="Comma 4 80 5 2 2" xfId="15946" xr:uid="{00000000-0005-0000-0000-0000E1130000}"/>
    <cellStyle name="Comma 4 80 5 3" xfId="7725" xr:uid="{00000000-0005-0000-0000-0000E2130000}"/>
    <cellStyle name="Comma 4 80 5 3 2" xfId="14365" xr:uid="{00000000-0005-0000-0000-0000E3130000}"/>
    <cellStyle name="Comma 4 80 5 4" xfId="12596" xr:uid="{00000000-0005-0000-0000-0000E4130000}"/>
    <cellStyle name="Comma 4 80 6" xfId="9856" xr:uid="{00000000-0005-0000-0000-0000E5130000}"/>
    <cellStyle name="Comma 4 80 6 2" xfId="16337" xr:uid="{00000000-0005-0000-0000-0000E6130000}"/>
    <cellStyle name="Comma 4 80 7" xfId="8202" xr:uid="{00000000-0005-0000-0000-0000E7130000}"/>
    <cellStyle name="Comma 4 80 7 2" xfId="14759" xr:uid="{00000000-0005-0000-0000-0000E8130000}"/>
    <cellStyle name="Comma 4 80 8" xfId="6483" xr:uid="{00000000-0005-0000-0000-0000E9130000}"/>
    <cellStyle name="Comma 4 80 8 2" xfId="13173" xr:uid="{00000000-0005-0000-0000-0000EA130000}"/>
    <cellStyle name="Comma 4 80 9" xfId="11381" xr:uid="{00000000-0005-0000-0000-0000EB130000}"/>
    <cellStyle name="Comma 4 81" xfId="4476" xr:uid="{00000000-0005-0000-0000-0000EC130000}"/>
    <cellStyle name="Comma 4 81 2" xfId="11421" xr:uid="{00000000-0005-0000-0000-0000ED130000}"/>
    <cellStyle name="Comma 4 82" xfId="10275" xr:uid="{00000000-0005-0000-0000-0000EE130000}"/>
    <cellStyle name="Comma 4 9" xfId="3657" xr:uid="{00000000-0005-0000-0000-0000EF130000}"/>
    <cellStyle name="Comma 4 9 2" xfId="10997" xr:uid="{00000000-0005-0000-0000-0000F0130000}"/>
    <cellStyle name="Comma 40" xfId="10243" xr:uid="{00000000-0005-0000-0000-0000F1130000}"/>
    <cellStyle name="Comma 5" xfId="3658" xr:uid="{00000000-0005-0000-0000-0000F2130000}"/>
    <cellStyle name="Comma 5 10" xfId="3659" xr:uid="{00000000-0005-0000-0000-0000F3130000}"/>
    <cellStyle name="Comma 5 10 2" xfId="10999" xr:uid="{00000000-0005-0000-0000-0000F4130000}"/>
    <cellStyle name="Comma 5 11" xfId="3660" xr:uid="{00000000-0005-0000-0000-0000F5130000}"/>
    <cellStyle name="Comma 5 11 2" xfId="11000" xr:uid="{00000000-0005-0000-0000-0000F6130000}"/>
    <cellStyle name="Comma 5 12" xfId="3661" xr:uid="{00000000-0005-0000-0000-0000F7130000}"/>
    <cellStyle name="Comma 5 12 2" xfId="11001" xr:uid="{00000000-0005-0000-0000-0000F8130000}"/>
    <cellStyle name="Comma 5 13" xfId="3662" xr:uid="{00000000-0005-0000-0000-0000F9130000}"/>
    <cellStyle name="Comma 5 13 2" xfId="11002" xr:uid="{00000000-0005-0000-0000-0000FA130000}"/>
    <cellStyle name="Comma 5 14" xfId="3663" xr:uid="{00000000-0005-0000-0000-0000FB130000}"/>
    <cellStyle name="Comma 5 14 2" xfId="11003" xr:uid="{00000000-0005-0000-0000-0000FC130000}"/>
    <cellStyle name="Comma 5 15" xfId="3664" xr:uid="{00000000-0005-0000-0000-0000FD130000}"/>
    <cellStyle name="Comma 5 15 2" xfId="11004" xr:uid="{00000000-0005-0000-0000-0000FE130000}"/>
    <cellStyle name="Comma 5 16" xfId="3665" xr:uid="{00000000-0005-0000-0000-0000FF130000}"/>
    <cellStyle name="Comma 5 16 2" xfId="11005" xr:uid="{00000000-0005-0000-0000-000000140000}"/>
    <cellStyle name="Comma 5 17" xfId="3666" xr:uid="{00000000-0005-0000-0000-000001140000}"/>
    <cellStyle name="Comma 5 17 2" xfId="11006" xr:uid="{00000000-0005-0000-0000-000002140000}"/>
    <cellStyle name="Comma 5 18" xfId="3667" xr:uid="{00000000-0005-0000-0000-000003140000}"/>
    <cellStyle name="Comma 5 18 2" xfId="11007" xr:uid="{00000000-0005-0000-0000-000004140000}"/>
    <cellStyle name="Comma 5 19" xfId="3668" xr:uid="{00000000-0005-0000-0000-000005140000}"/>
    <cellStyle name="Comma 5 19 2" xfId="11008" xr:uid="{00000000-0005-0000-0000-000006140000}"/>
    <cellStyle name="Comma 5 2" xfId="3669" xr:uid="{00000000-0005-0000-0000-000007140000}"/>
    <cellStyle name="Comma 5 2 10" xfId="3670" xr:uid="{00000000-0005-0000-0000-000008140000}"/>
    <cellStyle name="Comma 5 2 10 2" xfId="11010" xr:uid="{00000000-0005-0000-0000-000009140000}"/>
    <cellStyle name="Comma 5 2 11" xfId="3671" xr:uid="{00000000-0005-0000-0000-00000A140000}"/>
    <cellStyle name="Comma 5 2 11 2" xfId="11011" xr:uid="{00000000-0005-0000-0000-00000B140000}"/>
    <cellStyle name="Comma 5 2 12" xfId="3672" xr:uid="{00000000-0005-0000-0000-00000C140000}"/>
    <cellStyle name="Comma 5 2 12 2" xfId="11012" xr:uid="{00000000-0005-0000-0000-00000D140000}"/>
    <cellStyle name="Comma 5 2 13" xfId="3673" xr:uid="{00000000-0005-0000-0000-00000E140000}"/>
    <cellStyle name="Comma 5 2 13 2" xfId="11013" xr:uid="{00000000-0005-0000-0000-00000F140000}"/>
    <cellStyle name="Comma 5 2 14" xfId="3674" xr:uid="{00000000-0005-0000-0000-000010140000}"/>
    <cellStyle name="Comma 5 2 14 2" xfId="11014" xr:uid="{00000000-0005-0000-0000-000011140000}"/>
    <cellStyle name="Comma 5 2 15" xfId="3675" xr:uid="{00000000-0005-0000-0000-000012140000}"/>
    <cellStyle name="Comma 5 2 15 2" xfId="11015" xr:uid="{00000000-0005-0000-0000-000013140000}"/>
    <cellStyle name="Comma 5 2 16" xfId="3676" xr:uid="{00000000-0005-0000-0000-000014140000}"/>
    <cellStyle name="Comma 5 2 16 2" xfId="11016" xr:uid="{00000000-0005-0000-0000-000015140000}"/>
    <cellStyle name="Comma 5 2 17" xfId="3677" xr:uid="{00000000-0005-0000-0000-000016140000}"/>
    <cellStyle name="Comma 5 2 17 2" xfId="11017" xr:uid="{00000000-0005-0000-0000-000017140000}"/>
    <cellStyle name="Comma 5 2 18" xfId="11009" xr:uid="{00000000-0005-0000-0000-000018140000}"/>
    <cellStyle name="Comma 5 2 2" xfId="3678" xr:uid="{00000000-0005-0000-0000-000019140000}"/>
    <cellStyle name="Comma 5 2 2 10" xfId="3679" xr:uid="{00000000-0005-0000-0000-00001A140000}"/>
    <cellStyle name="Comma 5 2 2 10 2" xfId="11019" xr:uid="{00000000-0005-0000-0000-00001B140000}"/>
    <cellStyle name="Comma 5 2 2 11" xfId="3680" xr:uid="{00000000-0005-0000-0000-00001C140000}"/>
    <cellStyle name="Comma 5 2 2 11 2" xfId="11020" xr:uid="{00000000-0005-0000-0000-00001D140000}"/>
    <cellStyle name="Comma 5 2 2 12" xfId="3681" xr:uid="{00000000-0005-0000-0000-00001E140000}"/>
    <cellStyle name="Comma 5 2 2 12 2" xfId="11021" xr:uid="{00000000-0005-0000-0000-00001F140000}"/>
    <cellStyle name="Comma 5 2 2 13" xfId="3682" xr:uid="{00000000-0005-0000-0000-000020140000}"/>
    <cellStyle name="Comma 5 2 2 13 2" xfId="11022" xr:uid="{00000000-0005-0000-0000-000021140000}"/>
    <cellStyle name="Comma 5 2 2 14" xfId="3683" xr:uid="{00000000-0005-0000-0000-000022140000}"/>
    <cellStyle name="Comma 5 2 2 14 2" xfId="11023" xr:uid="{00000000-0005-0000-0000-000023140000}"/>
    <cellStyle name="Comma 5 2 2 15" xfId="3684" xr:uid="{00000000-0005-0000-0000-000024140000}"/>
    <cellStyle name="Comma 5 2 2 15 2" xfId="11024" xr:uid="{00000000-0005-0000-0000-000025140000}"/>
    <cellStyle name="Comma 5 2 2 16" xfId="3685" xr:uid="{00000000-0005-0000-0000-000026140000}"/>
    <cellStyle name="Comma 5 2 2 16 2" xfId="11025" xr:uid="{00000000-0005-0000-0000-000027140000}"/>
    <cellStyle name="Comma 5 2 2 17" xfId="11018" xr:uid="{00000000-0005-0000-0000-000028140000}"/>
    <cellStyle name="Comma 5 2 2 2" xfId="3686" xr:uid="{00000000-0005-0000-0000-000029140000}"/>
    <cellStyle name="Comma 5 2 2 2 10" xfId="3687" xr:uid="{00000000-0005-0000-0000-00002A140000}"/>
    <cellStyle name="Comma 5 2 2 2 10 2" xfId="11027" xr:uid="{00000000-0005-0000-0000-00002B140000}"/>
    <cellStyle name="Comma 5 2 2 2 11" xfId="3688" xr:uid="{00000000-0005-0000-0000-00002C140000}"/>
    <cellStyle name="Comma 5 2 2 2 11 2" xfId="11028" xr:uid="{00000000-0005-0000-0000-00002D140000}"/>
    <cellStyle name="Comma 5 2 2 2 12" xfId="3689" xr:uid="{00000000-0005-0000-0000-00002E140000}"/>
    <cellStyle name="Comma 5 2 2 2 12 2" xfId="11029" xr:uid="{00000000-0005-0000-0000-00002F140000}"/>
    <cellStyle name="Comma 5 2 2 2 13" xfId="3690" xr:uid="{00000000-0005-0000-0000-000030140000}"/>
    <cellStyle name="Comma 5 2 2 2 13 2" xfId="11030" xr:uid="{00000000-0005-0000-0000-000031140000}"/>
    <cellStyle name="Comma 5 2 2 2 14" xfId="11026" xr:uid="{00000000-0005-0000-0000-000032140000}"/>
    <cellStyle name="Comma 5 2 2 2 2" xfId="3691" xr:uid="{00000000-0005-0000-0000-000033140000}"/>
    <cellStyle name="Comma 5 2 2 2 2 2" xfId="11031" xr:uid="{00000000-0005-0000-0000-000034140000}"/>
    <cellStyle name="Comma 5 2 2 2 3" xfId="3692" xr:uid="{00000000-0005-0000-0000-000035140000}"/>
    <cellStyle name="Comma 5 2 2 2 3 2" xfId="11032" xr:uid="{00000000-0005-0000-0000-000036140000}"/>
    <cellStyle name="Comma 5 2 2 2 4" xfId="3693" xr:uid="{00000000-0005-0000-0000-000037140000}"/>
    <cellStyle name="Comma 5 2 2 2 4 2" xfId="11033" xr:uid="{00000000-0005-0000-0000-000038140000}"/>
    <cellStyle name="Comma 5 2 2 2 5" xfId="3694" xr:uid="{00000000-0005-0000-0000-000039140000}"/>
    <cellStyle name="Comma 5 2 2 2 5 2" xfId="11034" xr:uid="{00000000-0005-0000-0000-00003A140000}"/>
    <cellStyle name="Comma 5 2 2 2 6" xfId="3695" xr:uid="{00000000-0005-0000-0000-00003B140000}"/>
    <cellStyle name="Comma 5 2 2 2 6 2" xfId="11035" xr:uid="{00000000-0005-0000-0000-00003C140000}"/>
    <cellStyle name="Comma 5 2 2 2 7" xfId="3696" xr:uid="{00000000-0005-0000-0000-00003D140000}"/>
    <cellStyle name="Comma 5 2 2 2 7 2" xfId="11036" xr:uid="{00000000-0005-0000-0000-00003E140000}"/>
    <cellStyle name="Comma 5 2 2 2 8" xfId="3697" xr:uid="{00000000-0005-0000-0000-00003F140000}"/>
    <cellStyle name="Comma 5 2 2 2 8 2" xfId="11037" xr:uid="{00000000-0005-0000-0000-000040140000}"/>
    <cellStyle name="Comma 5 2 2 2 9" xfId="3698" xr:uid="{00000000-0005-0000-0000-000041140000}"/>
    <cellStyle name="Comma 5 2 2 2 9 2" xfId="11038" xr:uid="{00000000-0005-0000-0000-000042140000}"/>
    <cellStyle name="Comma 5 2 2 3" xfId="3699" xr:uid="{00000000-0005-0000-0000-000043140000}"/>
    <cellStyle name="Comma 5 2 2 3 10" xfId="3700" xr:uid="{00000000-0005-0000-0000-000044140000}"/>
    <cellStyle name="Comma 5 2 2 3 10 2" xfId="11040" xr:uid="{00000000-0005-0000-0000-000045140000}"/>
    <cellStyle name="Comma 5 2 2 3 11" xfId="3701" xr:uid="{00000000-0005-0000-0000-000046140000}"/>
    <cellStyle name="Comma 5 2 2 3 11 2" xfId="11041" xr:uid="{00000000-0005-0000-0000-000047140000}"/>
    <cellStyle name="Comma 5 2 2 3 12" xfId="3702" xr:uid="{00000000-0005-0000-0000-000048140000}"/>
    <cellStyle name="Comma 5 2 2 3 12 2" xfId="11042" xr:uid="{00000000-0005-0000-0000-000049140000}"/>
    <cellStyle name="Comma 5 2 2 3 13" xfId="3703" xr:uid="{00000000-0005-0000-0000-00004A140000}"/>
    <cellStyle name="Comma 5 2 2 3 13 2" xfId="11043" xr:uid="{00000000-0005-0000-0000-00004B140000}"/>
    <cellStyle name="Comma 5 2 2 3 14" xfId="11039" xr:uid="{00000000-0005-0000-0000-00004C140000}"/>
    <cellStyle name="Comma 5 2 2 3 2" xfId="3704" xr:uid="{00000000-0005-0000-0000-00004D140000}"/>
    <cellStyle name="Comma 5 2 2 3 2 2" xfId="11044" xr:uid="{00000000-0005-0000-0000-00004E140000}"/>
    <cellStyle name="Comma 5 2 2 3 3" xfId="3705" xr:uid="{00000000-0005-0000-0000-00004F140000}"/>
    <cellStyle name="Comma 5 2 2 3 3 2" xfId="11045" xr:uid="{00000000-0005-0000-0000-000050140000}"/>
    <cellStyle name="Comma 5 2 2 3 4" xfId="3706" xr:uid="{00000000-0005-0000-0000-000051140000}"/>
    <cellStyle name="Comma 5 2 2 3 4 2" xfId="11046" xr:uid="{00000000-0005-0000-0000-000052140000}"/>
    <cellStyle name="Comma 5 2 2 3 5" xfId="3707" xr:uid="{00000000-0005-0000-0000-000053140000}"/>
    <cellStyle name="Comma 5 2 2 3 5 2" xfId="11047" xr:uid="{00000000-0005-0000-0000-000054140000}"/>
    <cellStyle name="Comma 5 2 2 3 6" xfId="3708" xr:uid="{00000000-0005-0000-0000-000055140000}"/>
    <cellStyle name="Comma 5 2 2 3 6 2" xfId="11048" xr:uid="{00000000-0005-0000-0000-000056140000}"/>
    <cellStyle name="Comma 5 2 2 3 7" xfId="3709" xr:uid="{00000000-0005-0000-0000-000057140000}"/>
    <cellStyle name="Comma 5 2 2 3 7 2" xfId="11049" xr:uid="{00000000-0005-0000-0000-000058140000}"/>
    <cellStyle name="Comma 5 2 2 3 8" xfId="3710" xr:uid="{00000000-0005-0000-0000-000059140000}"/>
    <cellStyle name="Comma 5 2 2 3 8 2" xfId="11050" xr:uid="{00000000-0005-0000-0000-00005A140000}"/>
    <cellStyle name="Comma 5 2 2 3 9" xfId="3711" xr:uid="{00000000-0005-0000-0000-00005B140000}"/>
    <cellStyle name="Comma 5 2 2 3 9 2" xfId="11051" xr:uid="{00000000-0005-0000-0000-00005C140000}"/>
    <cellStyle name="Comma 5 2 2 4" xfId="3712" xr:uid="{00000000-0005-0000-0000-00005D140000}"/>
    <cellStyle name="Comma 5 2 2 4 10" xfId="3713" xr:uid="{00000000-0005-0000-0000-00005E140000}"/>
    <cellStyle name="Comma 5 2 2 4 10 2" xfId="11053" xr:uid="{00000000-0005-0000-0000-00005F140000}"/>
    <cellStyle name="Comma 5 2 2 4 11" xfId="3714" xr:uid="{00000000-0005-0000-0000-000060140000}"/>
    <cellStyle name="Comma 5 2 2 4 11 2" xfId="11054" xr:uid="{00000000-0005-0000-0000-000061140000}"/>
    <cellStyle name="Comma 5 2 2 4 12" xfId="3715" xr:uid="{00000000-0005-0000-0000-000062140000}"/>
    <cellStyle name="Comma 5 2 2 4 12 2" xfId="11055" xr:uid="{00000000-0005-0000-0000-000063140000}"/>
    <cellStyle name="Comma 5 2 2 4 13" xfId="3716" xr:uid="{00000000-0005-0000-0000-000064140000}"/>
    <cellStyle name="Comma 5 2 2 4 13 2" xfId="11056" xr:uid="{00000000-0005-0000-0000-000065140000}"/>
    <cellStyle name="Comma 5 2 2 4 14" xfId="3717" xr:uid="{00000000-0005-0000-0000-000066140000}"/>
    <cellStyle name="Comma 5 2 2 4 14 2" xfId="3718" xr:uid="{00000000-0005-0000-0000-000067140000}"/>
    <cellStyle name="Comma 5 2 2 4 14 2 2" xfId="11058" xr:uid="{00000000-0005-0000-0000-000068140000}"/>
    <cellStyle name="Comma 5 2 2 4 14 3" xfId="3719" xr:uid="{00000000-0005-0000-0000-000069140000}"/>
    <cellStyle name="Comma 5 2 2 4 14 3 2" xfId="3720" xr:uid="{00000000-0005-0000-0000-00006A140000}"/>
    <cellStyle name="Comma 5 2 2 4 14 3 2 2" xfId="11060" xr:uid="{00000000-0005-0000-0000-00006B140000}"/>
    <cellStyle name="Comma 5 2 2 4 14 3 3" xfId="11059" xr:uid="{00000000-0005-0000-0000-00006C140000}"/>
    <cellStyle name="Comma 5 2 2 4 14 4" xfId="11057" xr:uid="{00000000-0005-0000-0000-00006D140000}"/>
    <cellStyle name="Comma 5 2 2 4 15" xfId="11052" xr:uid="{00000000-0005-0000-0000-00006E140000}"/>
    <cellStyle name="Comma 5 2 2 4 2" xfId="3721" xr:uid="{00000000-0005-0000-0000-00006F140000}"/>
    <cellStyle name="Comma 5 2 2 4 2 2" xfId="11061" xr:uid="{00000000-0005-0000-0000-000070140000}"/>
    <cellStyle name="Comma 5 2 2 4 3" xfId="3722" xr:uid="{00000000-0005-0000-0000-000071140000}"/>
    <cellStyle name="Comma 5 2 2 4 3 2" xfId="11062" xr:uid="{00000000-0005-0000-0000-000072140000}"/>
    <cellStyle name="Comma 5 2 2 4 4" xfId="3723" xr:uid="{00000000-0005-0000-0000-000073140000}"/>
    <cellStyle name="Comma 5 2 2 4 4 2" xfId="11063" xr:uid="{00000000-0005-0000-0000-000074140000}"/>
    <cellStyle name="Comma 5 2 2 4 5" xfId="3724" xr:uid="{00000000-0005-0000-0000-000075140000}"/>
    <cellStyle name="Comma 5 2 2 4 5 2" xfId="11064" xr:uid="{00000000-0005-0000-0000-000076140000}"/>
    <cellStyle name="Comma 5 2 2 4 6" xfId="3725" xr:uid="{00000000-0005-0000-0000-000077140000}"/>
    <cellStyle name="Comma 5 2 2 4 6 2" xfId="11065" xr:uid="{00000000-0005-0000-0000-000078140000}"/>
    <cellStyle name="Comma 5 2 2 4 7" xfId="3726" xr:uid="{00000000-0005-0000-0000-000079140000}"/>
    <cellStyle name="Comma 5 2 2 4 7 2" xfId="11066" xr:uid="{00000000-0005-0000-0000-00007A140000}"/>
    <cellStyle name="Comma 5 2 2 4 8" xfId="3727" xr:uid="{00000000-0005-0000-0000-00007B140000}"/>
    <cellStyle name="Comma 5 2 2 4 8 2" xfId="11067" xr:uid="{00000000-0005-0000-0000-00007C140000}"/>
    <cellStyle name="Comma 5 2 2 4 9" xfId="3728" xr:uid="{00000000-0005-0000-0000-00007D140000}"/>
    <cellStyle name="Comma 5 2 2 4 9 2" xfId="11068" xr:uid="{00000000-0005-0000-0000-00007E140000}"/>
    <cellStyle name="Comma 5 2 2 5" xfId="3729" xr:uid="{00000000-0005-0000-0000-00007F140000}"/>
    <cellStyle name="Comma 5 2 2 5 2" xfId="11069" xr:uid="{00000000-0005-0000-0000-000080140000}"/>
    <cellStyle name="Comma 5 2 2 6" xfId="3730" xr:uid="{00000000-0005-0000-0000-000081140000}"/>
    <cellStyle name="Comma 5 2 2 6 2" xfId="11070" xr:uid="{00000000-0005-0000-0000-000082140000}"/>
    <cellStyle name="Comma 5 2 2 7" xfId="3731" xr:uid="{00000000-0005-0000-0000-000083140000}"/>
    <cellStyle name="Comma 5 2 2 7 2" xfId="11071" xr:uid="{00000000-0005-0000-0000-000084140000}"/>
    <cellStyle name="Comma 5 2 2 8" xfId="3732" xr:uid="{00000000-0005-0000-0000-000085140000}"/>
    <cellStyle name="Comma 5 2 2 8 2" xfId="11072" xr:uid="{00000000-0005-0000-0000-000086140000}"/>
    <cellStyle name="Comma 5 2 2 9" xfId="3733" xr:uid="{00000000-0005-0000-0000-000087140000}"/>
    <cellStyle name="Comma 5 2 2 9 2" xfId="11073" xr:uid="{00000000-0005-0000-0000-000088140000}"/>
    <cellStyle name="Comma 5 2 3" xfId="3734" xr:uid="{00000000-0005-0000-0000-000089140000}"/>
    <cellStyle name="Comma 5 2 3 10" xfId="3735" xr:uid="{00000000-0005-0000-0000-00008A140000}"/>
    <cellStyle name="Comma 5 2 3 10 2" xfId="11075" xr:uid="{00000000-0005-0000-0000-00008B140000}"/>
    <cellStyle name="Comma 5 2 3 11" xfId="3736" xr:uid="{00000000-0005-0000-0000-00008C140000}"/>
    <cellStyle name="Comma 5 2 3 11 2" xfId="11076" xr:uid="{00000000-0005-0000-0000-00008D140000}"/>
    <cellStyle name="Comma 5 2 3 12" xfId="3737" xr:uid="{00000000-0005-0000-0000-00008E140000}"/>
    <cellStyle name="Comma 5 2 3 12 2" xfId="11077" xr:uid="{00000000-0005-0000-0000-00008F140000}"/>
    <cellStyle name="Comma 5 2 3 13" xfId="3738" xr:uid="{00000000-0005-0000-0000-000090140000}"/>
    <cellStyle name="Comma 5 2 3 13 2" xfId="11078" xr:uid="{00000000-0005-0000-0000-000091140000}"/>
    <cellStyle name="Comma 5 2 3 14" xfId="11074" xr:uid="{00000000-0005-0000-0000-000092140000}"/>
    <cellStyle name="Comma 5 2 3 2" xfId="3739" xr:uid="{00000000-0005-0000-0000-000093140000}"/>
    <cellStyle name="Comma 5 2 3 2 2" xfId="11079" xr:uid="{00000000-0005-0000-0000-000094140000}"/>
    <cellStyle name="Comma 5 2 3 3" xfId="3740" xr:uid="{00000000-0005-0000-0000-000095140000}"/>
    <cellStyle name="Comma 5 2 3 3 2" xfId="11080" xr:uid="{00000000-0005-0000-0000-000096140000}"/>
    <cellStyle name="Comma 5 2 3 4" xfId="3741" xr:uid="{00000000-0005-0000-0000-000097140000}"/>
    <cellStyle name="Comma 5 2 3 4 2" xfId="11081" xr:uid="{00000000-0005-0000-0000-000098140000}"/>
    <cellStyle name="Comma 5 2 3 5" xfId="3742" xr:uid="{00000000-0005-0000-0000-000099140000}"/>
    <cellStyle name="Comma 5 2 3 5 2" xfId="11082" xr:uid="{00000000-0005-0000-0000-00009A140000}"/>
    <cellStyle name="Comma 5 2 3 6" xfId="3743" xr:uid="{00000000-0005-0000-0000-00009B140000}"/>
    <cellStyle name="Comma 5 2 3 6 2" xfId="11083" xr:uid="{00000000-0005-0000-0000-00009C140000}"/>
    <cellStyle name="Comma 5 2 3 7" xfId="3744" xr:uid="{00000000-0005-0000-0000-00009D140000}"/>
    <cellStyle name="Comma 5 2 3 7 2" xfId="11084" xr:uid="{00000000-0005-0000-0000-00009E140000}"/>
    <cellStyle name="Comma 5 2 3 8" xfId="3745" xr:uid="{00000000-0005-0000-0000-00009F140000}"/>
    <cellStyle name="Comma 5 2 3 8 2" xfId="11085" xr:uid="{00000000-0005-0000-0000-0000A0140000}"/>
    <cellStyle name="Comma 5 2 3 9" xfId="3746" xr:uid="{00000000-0005-0000-0000-0000A1140000}"/>
    <cellStyle name="Comma 5 2 3 9 2" xfId="11086" xr:uid="{00000000-0005-0000-0000-0000A2140000}"/>
    <cellStyle name="Comma 5 2 4" xfId="3747" xr:uid="{00000000-0005-0000-0000-0000A3140000}"/>
    <cellStyle name="Comma 5 2 4 2" xfId="11087" xr:uid="{00000000-0005-0000-0000-0000A4140000}"/>
    <cellStyle name="Comma 5 2 5" xfId="3748" xr:uid="{00000000-0005-0000-0000-0000A5140000}"/>
    <cellStyle name="Comma 5 2 5 2" xfId="11088" xr:uid="{00000000-0005-0000-0000-0000A6140000}"/>
    <cellStyle name="Comma 5 2 6" xfId="3749" xr:uid="{00000000-0005-0000-0000-0000A7140000}"/>
    <cellStyle name="Comma 5 2 6 2" xfId="11089" xr:uid="{00000000-0005-0000-0000-0000A8140000}"/>
    <cellStyle name="Comma 5 2 7" xfId="3750" xr:uid="{00000000-0005-0000-0000-0000A9140000}"/>
    <cellStyle name="Comma 5 2 7 2" xfId="11090" xr:uid="{00000000-0005-0000-0000-0000AA140000}"/>
    <cellStyle name="Comma 5 2 8" xfId="3751" xr:uid="{00000000-0005-0000-0000-0000AB140000}"/>
    <cellStyle name="Comma 5 2 8 2" xfId="11091" xr:uid="{00000000-0005-0000-0000-0000AC140000}"/>
    <cellStyle name="Comma 5 2 9" xfId="3752" xr:uid="{00000000-0005-0000-0000-0000AD140000}"/>
    <cellStyle name="Comma 5 2 9 2" xfId="11092" xr:uid="{00000000-0005-0000-0000-0000AE140000}"/>
    <cellStyle name="Comma 5 20" xfId="3753" xr:uid="{00000000-0005-0000-0000-0000AF140000}"/>
    <cellStyle name="Comma 5 20 2" xfId="11093" xr:uid="{00000000-0005-0000-0000-0000B0140000}"/>
    <cellStyle name="Comma 5 21" xfId="3754" xr:uid="{00000000-0005-0000-0000-0000B1140000}"/>
    <cellStyle name="Comma 5 21 2" xfId="11094" xr:uid="{00000000-0005-0000-0000-0000B2140000}"/>
    <cellStyle name="Comma 5 22" xfId="3755" xr:uid="{00000000-0005-0000-0000-0000B3140000}"/>
    <cellStyle name="Comma 5 22 2" xfId="11095" xr:uid="{00000000-0005-0000-0000-0000B4140000}"/>
    <cellStyle name="Comma 5 23" xfId="3756" xr:uid="{00000000-0005-0000-0000-0000B5140000}"/>
    <cellStyle name="Comma 5 23 2" xfId="11096" xr:uid="{00000000-0005-0000-0000-0000B6140000}"/>
    <cellStyle name="Comma 5 24" xfId="3757" xr:uid="{00000000-0005-0000-0000-0000B7140000}"/>
    <cellStyle name="Comma 5 24 2" xfId="11097" xr:uid="{00000000-0005-0000-0000-0000B8140000}"/>
    <cellStyle name="Comma 5 25" xfId="3758" xr:uid="{00000000-0005-0000-0000-0000B9140000}"/>
    <cellStyle name="Comma 5 25 2" xfId="11098" xr:uid="{00000000-0005-0000-0000-0000BA140000}"/>
    <cellStyle name="Comma 5 26" xfId="3759" xr:uid="{00000000-0005-0000-0000-0000BB140000}"/>
    <cellStyle name="Comma 5 26 2" xfId="11099" xr:uid="{00000000-0005-0000-0000-0000BC140000}"/>
    <cellStyle name="Comma 5 27" xfId="3760" xr:uid="{00000000-0005-0000-0000-0000BD140000}"/>
    <cellStyle name="Comma 5 27 2" xfId="11100" xr:uid="{00000000-0005-0000-0000-0000BE140000}"/>
    <cellStyle name="Comma 5 28" xfId="3761" xr:uid="{00000000-0005-0000-0000-0000BF140000}"/>
    <cellStyle name="Comma 5 28 2" xfId="11101" xr:uid="{00000000-0005-0000-0000-0000C0140000}"/>
    <cellStyle name="Comma 5 29" xfId="3762" xr:uid="{00000000-0005-0000-0000-0000C1140000}"/>
    <cellStyle name="Comma 5 29 2" xfId="11102" xr:uid="{00000000-0005-0000-0000-0000C2140000}"/>
    <cellStyle name="Comma 5 3" xfId="3763" xr:uid="{00000000-0005-0000-0000-0000C3140000}"/>
    <cellStyle name="Comma 5 3 10" xfId="3764" xr:uid="{00000000-0005-0000-0000-0000C4140000}"/>
    <cellStyle name="Comma 5 3 10 2" xfId="11104" xr:uid="{00000000-0005-0000-0000-0000C5140000}"/>
    <cellStyle name="Comma 5 3 11" xfId="3765" xr:uid="{00000000-0005-0000-0000-0000C6140000}"/>
    <cellStyle name="Comma 5 3 11 2" xfId="11105" xr:uid="{00000000-0005-0000-0000-0000C7140000}"/>
    <cellStyle name="Comma 5 3 12" xfId="3766" xr:uid="{00000000-0005-0000-0000-0000C8140000}"/>
    <cellStyle name="Comma 5 3 12 2" xfId="11106" xr:uid="{00000000-0005-0000-0000-0000C9140000}"/>
    <cellStyle name="Comma 5 3 13" xfId="3767" xr:uid="{00000000-0005-0000-0000-0000CA140000}"/>
    <cellStyle name="Comma 5 3 13 2" xfId="11107" xr:uid="{00000000-0005-0000-0000-0000CB140000}"/>
    <cellStyle name="Comma 5 3 14" xfId="3768" xr:uid="{00000000-0005-0000-0000-0000CC140000}"/>
    <cellStyle name="Comma 5 3 14 2" xfId="11108" xr:uid="{00000000-0005-0000-0000-0000CD140000}"/>
    <cellStyle name="Comma 5 3 15" xfId="3769" xr:uid="{00000000-0005-0000-0000-0000CE140000}"/>
    <cellStyle name="Comma 5 3 15 2" xfId="11109" xr:uid="{00000000-0005-0000-0000-0000CF140000}"/>
    <cellStyle name="Comma 5 3 16" xfId="3770" xr:uid="{00000000-0005-0000-0000-0000D0140000}"/>
    <cellStyle name="Comma 5 3 16 2" xfId="11110" xr:uid="{00000000-0005-0000-0000-0000D1140000}"/>
    <cellStyle name="Comma 5 3 17" xfId="3771" xr:uid="{00000000-0005-0000-0000-0000D2140000}"/>
    <cellStyle name="Comma 5 3 17 2" xfId="11111" xr:uid="{00000000-0005-0000-0000-0000D3140000}"/>
    <cellStyle name="Comma 5 3 18" xfId="11103" xr:uid="{00000000-0005-0000-0000-0000D4140000}"/>
    <cellStyle name="Comma 5 3 2" xfId="3772" xr:uid="{00000000-0005-0000-0000-0000D5140000}"/>
    <cellStyle name="Comma 5 3 2 2" xfId="11112" xr:uid="{00000000-0005-0000-0000-0000D6140000}"/>
    <cellStyle name="Comma 5 3 3" xfId="3773" xr:uid="{00000000-0005-0000-0000-0000D7140000}"/>
    <cellStyle name="Comma 5 3 3 2" xfId="11113" xr:uid="{00000000-0005-0000-0000-0000D8140000}"/>
    <cellStyle name="Comma 5 3 4" xfId="3774" xr:uid="{00000000-0005-0000-0000-0000D9140000}"/>
    <cellStyle name="Comma 5 3 4 2" xfId="11114" xr:uid="{00000000-0005-0000-0000-0000DA140000}"/>
    <cellStyle name="Comma 5 3 5" xfId="3775" xr:uid="{00000000-0005-0000-0000-0000DB140000}"/>
    <cellStyle name="Comma 5 3 5 2" xfId="11115" xr:uid="{00000000-0005-0000-0000-0000DC140000}"/>
    <cellStyle name="Comma 5 3 6" xfId="3776" xr:uid="{00000000-0005-0000-0000-0000DD140000}"/>
    <cellStyle name="Comma 5 3 6 2" xfId="11116" xr:uid="{00000000-0005-0000-0000-0000DE140000}"/>
    <cellStyle name="Comma 5 3 7" xfId="3777" xr:uid="{00000000-0005-0000-0000-0000DF140000}"/>
    <cellStyle name="Comma 5 3 7 2" xfId="11117" xr:uid="{00000000-0005-0000-0000-0000E0140000}"/>
    <cellStyle name="Comma 5 3 8" xfId="3778" xr:uid="{00000000-0005-0000-0000-0000E1140000}"/>
    <cellStyle name="Comma 5 3 8 2" xfId="11118" xr:uid="{00000000-0005-0000-0000-0000E2140000}"/>
    <cellStyle name="Comma 5 3 9" xfId="3779" xr:uid="{00000000-0005-0000-0000-0000E3140000}"/>
    <cellStyle name="Comma 5 3 9 2" xfId="11119" xr:uid="{00000000-0005-0000-0000-0000E4140000}"/>
    <cellStyle name="Comma 5 30" xfId="3780" xr:uid="{00000000-0005-0000-0000-0000E5140000}"/>
    <cellStyle name="Comma 5 30 2" xfId="11120" xr:uid="{00000000-0005-0000-0000-0000E6140000}"/>
    <cellStyle name="Comma 5 31" xfId="3781" xr:uid="{00000000-0005-0000-0000-0000E7140000}"/>
    <cellStyle name="Comma 5 31 2" xfId="11121" xr:uid="{00000000-0005-0000-0000-0000E8140000}"/>
    <cellStyle name="Comma 5 32" xfId="3782" xr:uid="{00000000-0005-0000-0000-0000E9140000}"/>
    <cellStyle name="Comma 5 32 2" xfId="11122" xr:uid="{00000000-0005-0000-0000-0000EA140000}"/>
    <cellStyle name="Comma 5 33" xfId="3783" xr:uid="{00000000-0005-0000-0000-0000EB140000}"/>
    <cellStyle name="Comma 5 33 2" xfId="11123" xr:uid="{00000000-0005-0000-0000-0000EC140000}"/>
    <cellStyle name="Comma 5 34" xfId="3784" xr:uid="{00000000-0005-0000-0000-0000ED140000}"/>
    <cellStyle name="Comma 5 34 2" xfId="11124" xr:uid="{00000000-0005-0000-0000-0000EE140000}"/>
    <cellStyle name="Comma 5 35" xfId="3785" xr:uid="{00000000-0005-0000-0000-0000EF140000}"/>
    <cellStyle name="Comma 5 35 2" xfId="11125" xr:uid="{00000000-0005-0000-0000-0000F0140000}"/>
    <cellStyle name="Comma 5 36" xfId="3786" xr:uid="{00000000-0005-0000-0000-0000F1140000}"/>
    <cellStyle name="Comma 5 36 2" xfId="11126" xr:uid="{00000000-0005-0000-0000-0000F2140000}"/>
    <cellStyle name="Comma 5 37" xfId="3787" xr:uid="{00000000-0005-0000-0000-0000F3140000}"/>
    <cellStyle name="Comma 5 37 2" xfId="11127" xr:uid="{00000000-0005-0000-0000-0000F4140000}"/>
    <cellStyle name="Comma 5 38" xfId="3788" xr:uid="{00000000-0005-0000-0000-0000F5140000}"/>
    <cellStyle name="Comma 5 38 2" xfId="11128" xr:uid="{00000000-0005-0000-0000-0000F6140000}"/>
    <cellStyle name="Comma 5 39" xfId="3789" xr:uid="{00000000-0005-0000-0000-0000F7140000}"/>
    <cellStyle name="Comma 5 39 2" xfId="11129" xr:uid="{00000000-0005-0000-0000-0000F8140000}"/>
    <cellStyle name="Comma 5 4" xfId="3790" xr:uid="{00000000-0005-0000-0000-0000F9140000}"/>
    <cellStyle name="Comma 5 4 2" xfId="11130" xr:uid="{00000000-0005-0000-0000-0000FA140000}"/>
    <cellStyle name="Comma 5 40" xfId="3791" xr:uid="{00000000-0005-0000-0000-0000FB140000}"/>
    <cellStyle name="Comma 5 40 2" xfId="11131" xr:uid="{00000000-0005-0000-0000-0000FC140000}"/>
    <cellStyle name="Comma 5 41" xfId="3792" xr:uid="{00000000-0005-0000-0000-0000FD140000}"/>
    <cellStyle name="Comma 5 41 2" xfId="11132" xr:uid="{00000000-0005-0000-0000-0000FE140000}"/>
    <cellStyle name="Comma 5 42" xfId="3793" xr:uid="{00000000-0005-0000-0000-0000FF140000}"/>
    <cellStyle name="Comma 5 42 2" xfId="11133" xr:uid="{00000000-0005-0000-0000-000000150000}"/>
    <cellStyle name="Comma 5 43" xfId="3794" xr:uid="{00000000-0005-0000-0000-000001150000}"/>
    <cellStyle name="Comma 5 43 2" xfId="11134" xr:uid="{00000000-0005-0000-0000-000002150000}"/>
    <cellStyle name="Comma 5 44" xfId="3795" xr:uid="{00000000-0005-0000-0000-000003150000}"/>
    <cellStyle name="Comma 5 44 2" xfId="11135" xr:uid="{00000000-0005-0000-0000-000004150000}"/>
    <cellStyle name="Comma 5 45" xfId="3796" xr:uid="{00000000-0005-0000-0000-000005150000}"/>
    <cellStyle name="Comma 5 45 2" xfId="11136" xr:uid="{00000000-0005-0000-0000-000006150000}"/>
    <cellStyle name="Comma 5 46" xfId="3797" xr:uid="{00000000-0005-0000-0000-000007150000}"/>
    <cellStyle name="Comma 5 46 2" xfId="11137" xr:uid="{00000000-0005-0000-0000-000008150000}"/>
    <cellStyle name="Comma 5 47" xfId="3798" xr:uid="{00000000-0005-0000-0000-000009150000}"/>
    <cellStyle name="Comma 5 47 2" xfId="11138" xr:uid="{00000000-0005-0000-0000-00000A150000}"/>
    <cellStyle name="Comma 5 48" xfId="3799" xr:uid="{00000000-0005-0000-0000-00000B150000}"/>
    <cellStyle name="Comma 5 48 2" xfId="11139" xr:uid="{00000000-0005-0000-0000-00000C150000}"/>
    <cellStyle name="Comma 5 49" xfId="3800" xr:uid="{00000000-0005-0000-0000-00000D150000}"/>
    <cellStyle name="Comma 5 49 2" xfId="11140" xr:uid="{00000000-0005-0000-0000-00000E150000}"/>
    <cellStyle name="Comma 5 5" xfId="3801" xr:uid="{00000000-0005-0000-0000-00000F150000}"/>
    <cellStyle name="Comma 5 5 2" xfId="11141" xr:uid="{00000000-0005-0000-0000-000010150000}"/>
    <cellStyle name="Comma 5 50" xfId="3802" xr:uid="{00000000-0005-0000-0000-000011150000}"/>
    <cellStyle name="Comma 5 50 2" xfId="11142" xr:uid="{00000000-0005-0000-0000-000012150000}"/>
    <cellStyle name="Comma 5 51" xfId="3803" xr:uid="{00000000-0005-0000-0000-000013150000}"/>
    <cellStyle name="Comma 5 51 2" xfId="11143" xr:uid="{00000000-0005-0000-0000-000014150000}"/>
    <cellStyle name="Comma 5 52" xfId="3804" xr:uid="{00000000-0005-0000-0000-000015150000}"/>
    <cellStyle name="Comma 5 52 2" xfId="11144" xr:uid="{00000000-0005-0000-0000-000016150000}"/>
    <cellStyle name="Comma 5 53" xfId="3805" xr:uid="{00000000-0005-0000-0000-000017150000}"/>
    <cellStyle name="Comma 5 53 2" xfId="11145" xr:uid="{00000000-0005-0000-0000-000018150000}"/>
    <cellStyle name="Comma 5 54" xfId="3806" xr:uid="{00000000-0005-0000-0000-000019150000}"/>
    <cellStyle name="Comma 5 54 2" xfId="11146" xr:uid="{00000000-0005-0000-0000-00001A150000}"/>
    <cellStyle name="Comma 5 55" xfId="3807" xr:uid="{00000000-0005-0000-0000-00001B150000}"/>
    <cellStyle name="Comma 5 55 2" xfId="11147" xr:uid="{00000000-0005-0000-0000-00001C150000}"/>
    <cellStyle name="Comma 5 56" xfId="3808" xr:uid="{00000000-0005-0000-0000-00001D150000}"/>
    <cellStyle name="Comma 5 56 2" xfId="11148" xr:uid="{00000000-0005-0000-0000-00001E150000}"/>
    <cellStyle name="Comma 5 57" xfId="3809" xr:uid="{00000000-0005-0000-0000-00001F150000}"/>
    <cellStyle name="Comma 5 57 2" xfId="11149" xr:uid="{00000000-0005-0000-0000-000020150000}"/>
    <cellStyle name="Comma 5 58" xfId="3810" xr:uid="{00000000-0005-0000-0000-000021150000}"/>
    <cellStyle name="Comma 5 58 2" xfId="11150" xr:uid="{00000000-0005-0000-0000-000022150000}"/>
    <cellStyle name="Comma 5 59" xfId="3811" xr:uid="{00000000-0005-0000-0000-000023150000}"/>
    <cellStyle name="Comma 5 59 2" xfId="11151" xr:uid="{00000000-0005-0000-0000-000024150000}"/>
    <cellStyle name="Comma 5 6" xfId="3812" xr:uid="{00000000-0005-0000-0000-000025150000}"/>
    <cellStyle name="Comma 5 6 2" xfId="11152" xr:uid="{00000000-0005-0000-0000-000026150000}"/>
    <cellStyle name="Comma 5 60" xfId="3813" xr:uid="{00000000-0005-0000-0000-000027150000}"/>
    <cellStyle name="Comma 5 60 2" xfId="11153" xr:uid="{00000000-0005-0000-0000-000028150000}"/>
    <cellStyle name="Comma 5 61" xfId="3814" xr:uid="{00000000-0005-0000-0000-000029150000}"/>
    <cellStyle name="Comma 5 61 2" xfId="11154" xr:uid="{00000000-0005-0000-0000-00002A150000}"/>
    <cellStyle name="Comma 5 62" xfId="3815" xr:uid="{00000000-0005-0000-0000-00002B150000}"/>
    <cellStyle name="Comma 5 62 2" xfId="11155" xr:uid="{00000000-0005-0000-0000-00002C150000}"/>
    <cellStyle name="Comma 5 63" xfId="3816" xr:uid="{00000000-0005-0000-0000-00002D150000}"/>
    <cellStyle name="Comma 5 63 2" xfId="11156" xr:uid="{00000000-0005-0000-0000-00002E150000}"/>
    <cellStyle name="Comma 5 64" xfId="3817" xr:uid="{00000000-0005-0000-0000-00002F150000}"/>
    <cellStyle name="Comma 5 64 2" xfId="11157" xr:uid="{00000000-0005-0000-0000-000030150000}"/>
    <cellStyle name="Comma 5 65" xfId="3818" xr:uid="{00000000-0005-0000-0000-000031150000}"/>
    <cellStyle name="Comma 5 65 2" xfId="11158" xr:uid="{00000000-0005-0000-0000-000032150000}"/>
    <cellStyle name="Comma 5 66" xfId="3819" xr:uid="{00000000-0005-0000-0000-000033150000}"/>
    <cellStyle name="Comma 5 66 2" xfId="11159" xr:uid="{00000000-0005-0000-0000-000034150000}"/>
    <cellStyle name="Comma 5 67" xfId="3820" xr:uid="{00000000-0005-0000-0000-000035150000}"/>
    <cellStyle name="Comma 5 67 2" xfId="11160" xr:uid="{00000000-0005-0000-0000-000036150000}"/>
    <cellStyle name="Comma 5 68" xfId="3821" xr:uid="{00000000-0005-0000-0000-000037150000}"/>
    <cellStyle name="Comma 5 68 2" xfId="11161" xr:uid="{00000000-0005-0000-0000-000038150000}"/>
    <cellStyle name="Comma 5 69" xfId="3822" xr:uid="{00000000-0005-0000-0000-000039150000}"/>
    <cellStyle name="Comma 5 69 2" xfId="11162" xr:uid="{00000000-0005-0000-0000-00003A150000}"/>
    <cellStyle name="Comma 5 7" xfId="3823" xr:uid="{00000000-0005-0000-0000-00003B150000}"/>
    <cellStyle name="Comma 5 7 2" xfId="11163" xr:uid="{00000000-0005-0000-0000-00003C150000}"/>
    <cellStyle name="Comma 5 70" xfId="3824" xr:uid="{00000000-0005-0000-0000-00003D150000}"/>
    <cellStyle name="Comma 5 70 2" xfId="11164" xr:uid="{00000000-0005-0000-0000-00003E150000}"/>
    <cellStyle name="Comma 5 71" xfId="3825" xr:uid="{00000000-0005-0000-0000-00003F150000}"/>
    <cellStyle name="Comma 5 71 2" xfId="11165" xr:uid="{00000000-0005-0000-0000-000040150000}"/>
    <cellStyle name="Comma 5 72" xfId="3826" xr:uid="{00000000-0005-0000-0000-000041150000}"/>
    <cellStyle name="Comma 5 72 2" xfId="11166" xr:uid="{00000000-0005-0000-0000-000042150000}"/>
    <cellStyle name="Comma 5 73" xfId="3827" xr:uid="{00000000-0005-0000-0000-000043150000}"/>
    <cellStyle name="Comma 5 73 2" xfId="11167" xr:uid="{00000000-0005-0000-0000-000044150000}"/>
    <cellStyle name="Comma 5 74" xfId="3828" xr:uid="{00000000-0005-0000-0000-000045150000}"/>
    <cellStyle name="Comma 5 74 2" xfId="11168" xr:uid="{00000000-0005-0000-0000-000046150000}"/>
    <cellStyle name="Comma 5 75" xfId="3829" xr:uid="{00000000-0005-0000-0000-000047150000}"/>
    <cellStyle name="Comma 5 75 2" xfId="11169" xr:uid="{00000000-0005-0000-0000-000048150000}"/>
    <cellStyle name="Comma 5 76" xfId="3830" xr:uid="{00000000-0005-0000-0000-000049150000}"/>
    <cellStyle name="Comma 5 76 2" xfId="11170" xr:uid="{00000000-0005-0000-0000-00004A150000}"/>
    <cellStyle name="Comma 5 77" xfId="3831" xr:uid="{00000000-0005-0000-0000-00004B150000}"/>
    <cellStyle name="Comma 5 77 2" xfId="11171" xr:uid="{00000000-0005-0000-0000-00004C150000}"/>
    <cellStyle name="Comma 5 78" xfId="3832" xr:uid="{00000000-0005-0000-0000-00004D150000}"/>
    <cellStyle name="Comma 5 78 2" xfId="11172" xr:uid="{00000000-0005-0000-0000-00004E150000}"/>
    <cellStyle name="Comma 5 79" xfId="3833" xr:uid="{00000000-0005-0000-0000-00004F150000}"/>
    <cellStyle name="Comma 5 79 2" xfId="11173" xr:uid="{00000000-0005-0000-0000-000050150000}"/>
    <cellStyle name="Comma 5 8" xfId="3834" xr:uid="{00000000-0005-0000-0000-000051150000}"/>
    <cellStyle name="Comma 5 8 2" xfId="11174" xr:uid="{00000000-0005-0000-0000-000052150000}"/>
    <cellStyle name="Comma 5 80" xfId="4413" xr:uid="{00000000-0005-0000-0000-000053150000}"/>
    <cellStyle name="Comma 5 80 2" xfId="4624" xr:uid="{00000000-0005-0000-0000-000054150000}"/>
    <cellStyle name="Comma 5 80 2 2" xfId="4863" xr:uid="{00000000-0005-0000-0000-000055150000}"/>
    <cellStyle name="Comma 5 80 2 2 2" xfId="8606" xr:uid="{00000000-0005-0000-0000-000056150000}"/>
    <cellStyle name="Comma 5 80 2 2 2 2" xfId="15154" xr:uid="{00000000-0005-0000-0000-000057150000}"/>
    <cellStyle name="Comma 5 80 2 2 3" xfId="6887" xr:uid="{00000000-0005-0000-0000-000058150000}"/>
    <cellStyle name="Comma 5 80 2 2 3 2" xfId="13573" xr:uid="{00000000-0005-0000-0000-000059150000}"/>
    <cellStyle name="Comma 5 80 2 2 4" xfId="11788" xr:uid="{00000000-0005-0000-0000-00005A150000}"/>
    <cellStyle name="Comma 5 80 2 3" xfId="5451" xr:uid="{00000000-0005-0000-0000-00005B150000}"/>
    <cellStyle name="Comma 5 80 2 3 2" xfId="9194" xr:uid="{00000000-0005-0000-0000-00005C150000}"/>
    <cellStyle name="Comma 5 80 2 3 2 2" xfId="15738" xr:uid="{00000000-0005-0000-0000-00005D150000}"/>
    <cellStyle name="Comma 5 80 2 3 3" xfId="7475" xr:uid="{00000000-0005-0000-0000-00005E150000}"/>
    <cellStyle name="Comma 5 80 2 3 3 2" xfId="14157" xr:uid="{00000000-0005-0000-0000-00005F150000}"/>
    <cellStyle name="Comma 5 80 2 3 4" xfId="12372" xr:uid="{00000000-0005-0000-0000-000060150000}"/>
    <cellStyle name="Comma 5 80 2 4" xfId="5889" xr:uid="{00000000-0005-0000-0000-000061150000}"/>
    <cellStyle name="Comma 5 80 2 4 2" xfId="9630" xr:uid="{00000000-0005-0000-0000-000062150000}"/>
    <cellStyle name="Comma 5 80 2 4 2 2" xfId="16132" xr:uid="{00000000-0005-0000-0000-000063150000}"/>
    <cellStyle name="Comma 5 80 2 4 3" xfId="7911" xr:uid="{00000000-0005-0000-0000-000064150000}"/>
    <cellStyle name="Comma 5 80 2 4 3 2" xfId="14551" xr:uid="{00000000-0005-0000-0000-000065150000}"/>
    <cellStyle name="Comma 5 80 2 4 4" xfId="12782" xr:uid="{00000000-0005-0000-0000-000066150000}"/>
    <cellStyle name="Comma 5 80 2 5" xfId="9859" xr:uid="{00000000-0005-0000-0000-000067150000}"/>
    <cellStyle name="Comma 5 80 2 5 2" xfId="16340" xr:uid="{00000000-0005-0000-0000-000068150000}"/>
    <cellStyle name="Comma 5 80 2 6" xfId="8388" xr:uid="{00000000-0005-0000-0000-000069150000}"/>
    <cellStyle name="Comma 5 80 2 6 2" xfId="14945" xr:uid="{00000000-0005-0000-0000-00006A150000}"/>
    <cellStyle name="Comma 5 80 2 7" xfId="6669" xr:uid="{00000000-0005-0000-0000-00006B150000}"/>
    <cellStyle name="Comma 5 80 2 7 2" xfId="13359" xr:uid="{00000000-0005-0000-0000-00006C150000}"/>
    <cellStyle name="Comma 5 80 2 8" xfId="11569" xr:uid="{00000000-0005-0000-0000-00006D150000}"/>
    <cellStyle name="Comma 5 80 3" xfId="4862" xr:uid="{00000000-0005-0000-0000-00006E150000}"/>
    <cellStyle name="Comma 5 80 3 2" xfId="8605" xr:uid="{00000000-0005-0000-0000-00006F150000}"/>
    <cellStyle name="Comma 5 80 3 2 2" xfId="15153" xr:uid="{00000000-0005-0000-0000-000070150000}"/>
    <cellStyle name="Comma 5 80 3 3" xfId="6886" xr:uid="{00000000-0005-0000-0000-000071150000}"/>
    <cellStyle name="Comma 5 80 3 3 2" xfId="13572" xr:uid="{00000000-0005-0000-0000-000072150000}"/>
    <cellStyle name="Comma 5 80 3 4" xfId="11787" xr:uid="{00000000-0005-0000-0000-000073150000}"/>
    <cellStyle name="Comma 5 80 4" xfId="5254" xr:uid="{00000000-0005-0000-0000-000074150000}"/>
    <cellStyle name="Comma 5 80 4 2" xfId="8997" xr:uid="{00000000-0005-0000-0000-000075150000}"/>
    <cellStyle name="Comma 5 80 4 2 2" xfId="15541" xr:uid="{00000000-0005-0000-0000-000076150000}"/>
    <cellStyle name="Comma 5 80 4 3" xfId="7278" xr:uid="{00000000-0005-0000-0000-000077150000}"/>
    <cellStyle name="Comma 5 80 4 3 2" xfId="13960" xr:uid="{00000000-0005-0000-0000-000078150000}"/>
    <cellStyle name="Comma 5 80 4 4" xfId="12175" xr:uid="{00000000-0005-0000-0000-000079150000}"/>
    <cellStyle name="Comma 5 80 5" xfId="5692" xr:uid="{00000000-0005-0000-0000-00007A150000}"/>
    <cellStyle name="Comma 5 80 5 2" xfId="9433" xr:uid="{00000000-0005-0000-0000-00007B150000}"/>
    <cellStyle name="Comma 5 80 5 2 2" xfId="15935" xr:uid="{00000000-0005-0000-0000-00007C150000}"/>
    <cellStyle name="Comma 5 80 5 3" xfId="7714" xr:uid="{00000000-0005-0000-0000-00007D150000}"/>
    <cellStyle name="Comma 5 80 5 3 2" xfId="14354" xr:uid="{00000000-0005-0000-0000-00007E150000}"/>
    <cellStyle name="Comma 5 80 5 4" xfId="12585" xr:uid="{00000000-0005-0000-0000-00007F150000}"/>
    <cellStyle name="Comma 5 80 6" xfId="9858" xr:uid="{00000000-0005-0000-0000-000080150000}"/>
    <cellStyle name="Comma 5 80 6 2" xfId="16339" xr:uid="{00000000-0005-0000-0000-000081150000}"/>
    <cellStyle name="Comma 5 80 7" xfId="8191" xr:uid="{00000000-0005-0000-0000-000082150000}"/>
    <cellStyle name="Comma 5 80 7 2" xfId="14748" xr:uid="{00000000-0005-0000-0000-000083150000}"/>
    <cellStyle name="Comma 5 80 8" xfId="6472" xr:uid="{00000000-0005-0000-0000-000084150000}"/>
    <cellStyle name="Comma 5 80 8 2" xfId="13162" xr:uid="{00000000-0005-0000-0000-000085150000}"/>
    <cellStyle name="Comma 5 80 9" xfId="11369" xr:uid="{00000000-0005-0000-0000-000086150000}"/>
    <cellStyle name="Comma 5 81" xfId="4427" xr:uid="{00000000-0005-0000-0000-000087150000}"/>
    <cellStyle name="Comma 5 81 2" xfId="4636" xr:uid="{00000000-0005-0000-0000-000088150000}"/>
    <cellStyle name="Comma 5 81 2 2" xfId="4865" xr:uid="{00000000-0005-0000-0000-000089150000}"/>
    <cellStyle name="Comma 5 81 2 2 2" xfId="8608" xr:uid="{00000000-0005-0000-0000-00008A150000}"/>
    <cellStyle name="Comma 5 81 2 2 2 2" xfId="15156" xr:uid="{00000000-0005-0000-0000-00008B150000}"/>
    <cellStyle name="Comma 5 81 2 2 3" xfId="6889" xr:uid="{00000000-0005-0000-0000-00008C150000}"/>
    <cellStyle name="Comma 5 81 2 2 3 2" xfId="13575" xr:uid="{00000000-0005-0000-0000-00008D150000}"/>
    <cellStyle name="Comma 5 81 2 2 4" xfId="11790" xr:uid="{00000000-0005-0000-0000-00008E150000}"/>
    <cellStyle name="Comma 5 81 2 3" xfId="5463" xr:uid="{00000000-0005-0000-0000-00008F150000}"/>
    <cellStyle name="Comma 5 81 2 3 2" xfId="9206" xr:uid="{00000000-0005-0000-0000-000090150000}"/>
    <cellStyle name="Comma 5 81 2 3 2 2" xfId="15750" xr:uid="{00000000-0005-0000-0000-000091150000}"/>
    <cellStyle name="Comma 5 81 2 3 3" xfId="7487" xr:uid="{00000000-0005-0000-0000-000092150000}"/>
    <cellStyle name="Comma 5 81 2 3 3 2" xfId="14169" xr:uid="{00000000-0005-0000-0000-000093150000}"/>
    <cellStyle name="Comma 5 81 2 3 4" xfId="12384" xr:uid="{00000000-0005-0000-0000-000094150000}"/>
    <cellStyle name="Comma 5 81 2 4" xfId="5901" xr:uid="{00000000-0005-0000-0000-000095150000}"/>
    <cellStyle name="Comma 5 81 2 4 2" xfId="9642" xr:uid="{00000000-0005-0000-0000-000096150000}"/>
    <cellStyle name="Comma 5 81 2 4 2 2" xfId="16144" xr:uid="{00000000-0005-0000-0000-000097150000}"/>
    <cellStyle name="Comma 5 81 2 4 3" xfId="7923" xr:uid="{00000000-0005-0000-0000-000098150000}"/>
    <cellStyle name="Comma 5 81 2 4 3 2" xfId="14563" xr:uid="{00000000-0005-0000-0000-000099150000}"/>
    <cellStyle name="Comma 5 81 2 4 4" xfId="12794" xr:uid="{00000000-0005-0000-0000-00009A150000}"/>
    <cellStyle name="Comma 5 81 2 5" xfId="9861" xr:uid="{00000000-0005-0000-0000-00009B150000}"/>
    <cellStyle name="Comma 5 81 2 5 2" xfId="16342" xr:uid="{00000000-0005-0000-0000-00009C150000}"/>
    <cellStyle name="Comma 5 81 2 6" xfId="8400" xr:uid="{00000000-0005-0000-0000-00009D150000}"/>
    <cellStyle name="Comma 5 81 2 6 2" xfId="14957" xr:uid="{00000000-0005-0000-0000-00009E150000}"/>
    <cellStyle name="Comma 5 81 2 7" xfId="6681" xr:uid="{00000000-0005-0000-0000-00009F150000}"/>
    <cellStyle name="Comma 5 81 2 7 2" xfId="13371" xr:uid="{00000000-0005-0000-0000-0000A0150000}"/>
    <cellStyle name="Comma 5 81 2 8" xfId="11581" xr:uid="{00000000-0005-0000-0000-0000A1150000}"/>
    <cellStyle name="Comma 5 81 3" xfId="4864" xr:uid="{00000000-0005-0000-0000-0000A2150000}"/>
    <cellStyle name="Comma 5 81 3 2" xfId="8607" xr:uid="{00000000-0005-0000-0000-0000A3150000}"/>
    <cellStyle name="Comma 5 81 3 2 2" xfId="15155" xr:uid="{00000000-0005-0000-0000-0000A4150000}"/>
    <cellStyle name="Comma 5 81 3 3" xfId="6888" xr:uid="{00000000-0005-0000-0000-0000A5150000}"/>
    <cellStyle name="Comma 5 81 3 3 2" xfId="13574" xr:uid="{00000000-0005-0000-0000-0000A6150000}"/>
    <cellStyle name="Comma 5 81 3 4" xfId="11789" xr:uid="{00000000-0005-0000-0000-0000A7150000}"/>
    <cellStyle name="Comma 5 81 4" xfId="5266" xr:uid="{00000000-0005-0000-0000-0000A8150000}"/>
    <cellStyle name="Comma 5 81 4 2" xfId="9009" xr:uid="{00000000-0005-0000-0000-0000A9150000}"/>
    <cellStyle name="Comma 5 81 4 2 2" xfId="15553" xr:uid="{00000000-0005-0000-0000-0000AA150000}"/>
    <cellStyle name="Comma 5 81 4 3" xfId="7290" xr:uid="{00000000-0005-0000-0000-0000AB150000}"/>
    <cellStyle name="Comma 5 81 4 3 2" xfId="13972" xr:uid="{00000000-0005-0000-0000-0000AC150000}"/>
    <cellStyle name="Comma 5 81 4 4" xfId="12187" xr:uid="{00000000-0005-0000-0000-0000AD150000}"/>
    <cellStyle name="Comma 5 81 5" xfId="5704" xr:uid="{00000000-0005-0000-0000-0000AE150000}"/>
    <cellStyle name="Comma 5 81 5 2" xfId="9445" xr:uid="{00000000-0005-0000-0000-0000AF150000}"/>
    <cellStyle name="Comma 5 81 5 2 2" xfId="15947" xr:uid="{00000000-0005-0000-0000-0000B0150000}"/>
    <cellStyle name="Comma 5 81 5 3" xfId="7726" xr:uid="{00000000-0005-0000-0000-0000B1150000}"/>
    <cellStyle name="Comma 5 81 5 3 2" xfId="14366" xr:uid="{00000000-0005-0000-0000-0000B2150000}"/>
    <cellStyle name="Comma 5 81 5 4" xfId="12597" xr:uid="{00000000-0005-0000-0000-0000B3150000}"/>
    <cellStyle name="Comma 5 81 6" xfId="9860" xr:uid="{00000000-0005-0000-0000-0000B4150000}"/>
    <cellStyle name="Comma 5 81 6 2" xfId="16341" xr:uid="{00000000-0005-0000-0000-0000B5150000}"/>
    <cellStyle name="Comma 5 81 7" xfId="8203" xr:uid="{00000000-0005-0000-0000-0000B6150000}"/>
    <cellStyle name="Comma 5 81 7 2" xfId="14760" xr:uid="{00000000-0005-0000-0000-0000B7150000}"/>
    <cellStyle name="Comma 5 81 8" xfId="6484" xr:uid="{00000000-0005-0000-0000-0000B8150000}"/>
    <cellStyle name="Comma 5 81 8 2" xfId="13174" xr:uid="{00000000-0005-0000-0000-0000B9150000}"/>
    <cellStyle name="Comma 5 81 9" xfId="11382" xr:uid="{00000000-0005-0000-0000-0000BA150000}"/>
    <cellStyle name="Comma 5 82" xfId="10998" xr:uid="{00000000-0005-0000-0000-0000BB150000}"/>
    <cellStyle name="Comma 5 9" xfId="3835" xr:uid="{00000000-0005-0000-0000-0000BC150000}"/>
    <cellStyle name="Comma 5 9 2" xfId="11175" xr:uid="{00000000-0005-0000-0000-0000BD150000}"/>
    <cellStyle name="Comma 6" xfId="3836" xr:uid="{00000000-0005-0000-0000-0000BE150000}"/>
    <cellStyle name="Comma 6 10" xfId="3837" xr:uid="{00000000-0005-0000-0000-0000BF150000}"/>
    <cellStyle name="Comma 6 10 2" xfId="11177" xr:uid="{00000000-0005-0000-0000-0000C0150000}"/>
    <cellStyle name="Comma 6 11" xfId="3838" xr:uid="{00000000-0005-0000-0000-0000C1150000}"/>
    <cellStyle name="Comma 6 11 2" xfId="11178" xr:uid="{00000000-0005-0000-0000-0000C2150000}"/>
    <cellStyle name="Comma 6 12" xfId="3839" xr:uid="{00000000-0005-0000-0000-0000C3150000}"/>
    <cellStyle name="Comma 6 12 2" xfId="11179" xr:uid="{00000000-0005-0000-0000-0000C4150000}"/>
    <cellStyle name="Comma 6 13" xfId="3840" xr:uid="{00000000-0005-0000-0000-0000C5150000}"/>
    <cellStyle name="Comma 6 13 2" xfId="11180" xr:uid="{00000000-0005-0000-0000-0000C6150000}"/>
    <cellStyle name="Comma 6 14" xfId="3841" xr:uid="{00000000-0005-0000-0000-0000C7150000}"/>
    <cellStyle name="Comma 6 14 2" xfId="11181" xr:uid="{00000000-0005-0000-0000-0000C8150000}"/>
    <cellStyle name="Comma 6 15" xfId="3842" xr:uid="{00000000-0005-0000-0000-0000C9150000}"/>
    <cellStyle name="Comma 6 15 2" xfId="11182" xr:uid="{00000000-0005-0000-0000-0000CA150000}"/>
    <cellStyle name="Comma 6 16" xfId="3843" xr:uid="{00000000-0005-0000-0000-0000CB150000}"/>
    <cellStyle name="Comma 6 16 2" xfId="11183" xr:uid="{00000000-0005-0000-0000-0000CC150000}"/>
    <cellStyle name="Comma 6 17" xfId="3844" xr:uid="{00000000-0005-0000-0000-0000CD150000}"/>
    <cellStyle name="Comma 6 17 2" xfId="11184" xr:uid="{00000000-0005-0000-0000-0000CE150000}"/>
    <cellStyle name="Comma 6 18" xfId="3845" xr:uid="{00000000-0005-0000-0000-0000CF150000}"/>
    <cellStyle name="Comma 6 18 2" xfId="11185" xr:uid="{00000000-0005-0000-0000-0000D0150000}"/>
    <cellStyle name="Comma 6 19" xfId="3846" xr:uid="{00000000-0005-0000-0000-0000D1150000}"/>
    <cellStyle name="Comma 6 19 2" xfId="11186" xr:uid="{00000000-0005-0000-0000-0000D2150000}"/>
    <cellStyle name="Comma 6 2" xfId="3847" xr:uid="{00000000-0005-0000-0000-0000D3150000}"/>
    <cellStyle name="Comma 6 2 10" xfId="3848" xr:uid="{00000000-0005-0000-0000-0000D4150000}"/>
    <cellStyle name="Comma 6 2 10 2" xfId="11188" xr:uid="{00000000-0005-0000-0000-0000D5150000}"/>
    <cellStyle name="Comma 6 2 11" xfId="3849" xr:uid="{00000000-0005-0000-0000-0000D6150000}"/>
    <cellStyle name="Comma 6 2 11 2" xfId="11189" xr:uid="{00000000-0005-0000-0000-0000D7150000}"/>
    <cellStyle name="Comma 6 2 12" xfId="3850" xr:uid="{00000000-0005-0000-0000-0000D8150000}"/>
    <cellStyle name="Comma 6 2 12 2" xfId="11190" xr:uid="{00000000-0005-0000-0000-0000D9150000}"/>
    <cellStyle name="Comma 6 2 13" xfId="3851" xr:uid="{00000000-0005-0000-0000-0000DA150000}"/>
    <cellStyle name="Comma 6 2 13 2" xfId="11191" xr:uid="{00000000-0005-0000-0000-0000DB150000}"/>
    <cellStyle name="Comma 6 2 14" xfId="11187" xr:uid="{00000000-0005-0000-0000-0000DC150000}"/>
    <cellStyle name="Comma 6 2 2" xfId="3852" xr:uid="{00000000-0005-0000-0000-0000DD150000}"/>
    <cellStyle name="Comma 6 2 2 2" xfId="11192" xr:uid="{00000000-0005-0000-0000-0000DE150000}"/>
    <cellStyle name="Comma 6 2 3" xfId="3853" xr:uid="{00000000-0005-0000-0000-0000DF150000}"/>
    <cellStyle name="Comma 6 2 3 2" xfId="11193" xr:uid="{00000000-0005-0000-0000-0000E0150000}"/>
    <cellStyle name="Comma 6 2 4" xfId="3854" xr:uid="{00000000-0005-0000-0000-0000E1150000}"/>
    <cellStyle name="Comma 6 2 4 2" xfId="11194" xr:uid="{00000000-0005-0000-0000-0000E2150000}"/>
    <cellStyle name="Comma 6 2 5" xfId="3855" xr:uid="{00000000-0005-0000-0000-0000E3150000}"/>
    <cellStyle name="Comma 6 2 5 2" xfId="11195" xr:uid="{00000000-0005-0000-0000-0000E4150000}"/>
    <cellStyle name="Comma 6 2 6" xfId="3856" xr:uid="{00000000-0005-0000-0000-0000E5150000}"/>
    <cellStyle name="Comma 6 2 6 2" xfId="11196" xr:uid="{00000000-0005-0000-0000-0000E6150000}"/>
    <cellStyle name="Comma 6 2 7" xfId="3857" xr:uid="{00000000-0005-0000-0000-0000E7150000}"/>
    <cellStyle name="Comma 6 2 7 2" xfId="11197" xr:uid="{00000000-0005-0000-0000-0000E8150000}"/>
    <cellStyle name="Comma 6 2 8" xfId="3858" xr:uid="{00000000-0005-0000-0000-0000E9150000}"/>
    <cellStyle name="Comma 6 2 8 2" xfId="11198" xr:uid="{00000000-0005-0000-0000-0000EA150000}"/>
    <cellStyle name="Comma 6 2 9" xfId="3859" xr:uid="{00000000-0005-0000-0000-0000EB150000}"/>
    <cellStyle name="Comma 6 2 9 2" xfId="11199" xr:uid="{00000000-0005-0000-0000-0000EC150000}"/>
    <cellStyle name="Comma 6 20" xfId="11176" xr:uid="{00000000-0005-0000-0000-0000ED150000}"/>
    <cellStyle name="Comma 6 3" xfId="3860" xr:uid="{00000000-0005-0000-0000-0000EE150000}"/>
    <cellStyle name="Comma 6 3 2" xfId="11200" xr:uid="{00000000-0005-0000-0000-0000EF150000}"/>
    <cellStyle name="Comma 6 4" xfId="3861" xr:uid="{00000000-0005-0000-0000-0000F0150000}"/>
    <cellStyle name="Comma 6 4 2" xfId="11201" xr:uid="{00000000-0005-0000-0000-0000F1150000}"/>
    <cellStyle name="Comma 6 5" xfId="3862" xr:uid="{00000000-0005-0000-0000-0000F2150000}"/>
    <cellStyle name="Comma 6 5 2" xfId="11202" xr:uid="{00000000-0005-0000-0000-0000F3150000}"/>
    <cellStyle name="Comma 6 6" xfId="3863" xr:uid="{00000000-0005-0000-0000-0000F4150000}"/>
    <cellStyle name="Comma 6 6 2" xfId="11203" xr:uid="{00000000-0005-0000-0000-0000F5150000}"/>
    <cellStyle name="Comma 6 7" xfId="3864" xr:uid="{00000000-0005-0000-0000-0000F6150000}"/>
    <cellStyle name="Comma 6 7 2" xfId="11204" xr:uid="{00000000-0005-0000-0000-0000F7150000}"/>
    <cellStyle name="Comma 6 8" xfId="3865" xr:uid="{00000000-0005-0000-0000-0000F8150000}"/>
    <cellStyle name="Comma 6 8 2" xfId="11205" xr:uid="{00000000-0005-0000-0000-0000F9150000}"/>
    <cellStyle name="Comma 6 9" xfId="3866" xr:uid="{00000000-0005-0000-0000-0000FA150000}"/>
    <cellStyle name="Comma 6 9 2" xfId="11206" xr:uid="{00000000-0005-0000-0000-0000FB150000}"/>
    <cellStyle name="Comma 7" xfId="3867" xr:uid="{00000000-0005-0000-0000-0000FC150000}"/>
    <cellStyle name="Comma 7 10" xfId="3868" xr:uid="{00000000-0005-0000-0000-0000FD150000}"/>
    <cellStyle name="Comma 7 10 2" xfId="11208" xr:uid="{00000000-0005-0000-0000-0000FE150000}"/>
    <cellStyle name="Comma 7 11" xfId="3869" xr:uid="{00000000-0005-0000-0000-0000FF150000}"/>
    <cellStyle name="Comma 7 11 2" xfId="11209" xr:uid="{00000000-0005-0000-0000-000000160000}"/>
    <cellStyle name="Comma 7 12" xfId="3870" xr:uid="{00000000-0005-0000-0000-000001160000}"/>
    <cellStyle name="Comma 7 12 2" xfId="11210" xr:uid="{00000000-0005-0000-0000-000002160000}"/>
    <cellStyle name="Comma 7 13" xfId="3871" xr:uid="{00000000-0005-0000-0000-000003160000}"/>
    <cellStyle name="Comma 7 13 2" xfId="11211" xr:uid="{00000000-0005-0000-0000-000004160000}"/>
    <cellStyle name="Comma 7 14" xfId="11207" xr:uid="{00000000-0005-0000-0000-000005160000}"/>
    <cellStyle name="Comma 7 2" xfId="3872" xr:uid="{00000000-0005-0000-0000-000006160000}"/>
    <cellStyle name="Comma 7 2 2" xfId="11212" xr:uid="{00000000-0005-0000-0000-000007160000}"/>
    <cellStyle name="Comma 7 3" xfId="3873" xr:uid="{00000000-0005-0000-0000-000008160000}"/>
    <cellStyle name="Comma 7 3 2" xfId="11213" xr:uid="{00000000-0005-0000-0000-000009160000}"/>
    <cellStyle name="Comma 7 4" xfId="3874" xr:uid="{00000000-0005-0000-0000-00000A160000}"/>
    <cellStyle name="Comma 7 4 2" xfId="11214" xr:uid="{00000000-0005-0000-0000-00000B160000}"/>
    <cellStyle name="Comma 7 5" xfId="3875" xr:uid="{00000000-0005-0000-0000-00000C160000}"/>
    <cellStyle name="Comma 7 5 2" xfId="11215" xr:uid="{00000000-0005-0000-0000-00000D160000}"/>
    <cellStyle name="Comma 7 6" xfId="3876" xr:uid="{00000000-0005-0000-0000-00000E160000}"/>
    <cellStyle name="Comma 7 6 2" xfId="11216" xr:uid="{00000000-0005-0000-0000-00000F160000}"/>
    <cellStyle name="Comma 7 7" xfId="3877" xr:uid="{00000000-0005-0000-0000-000010160000}"/>
    <cellStyle name="Comma 7 7 2" xfId="11217" xr:uid="{00000000-0005-0000-0000-000011160000}"/>
    <cellStyle name="Comma 7 8" xfId="3878" xr:uid="{00000000-0005-0000-0000-000012160000}"/>
    <cellStyle name="Comma 7 8 2" xfId="11218" xr:uid="{00000000-0005-0000-0000-000013160000}"/>
    <cellStyle name="Comma 7 9" xfId="3879" xr:uid="{00000000-0005-0000-0000-000014160000}"/>
    <cellStyle name="Comma 7 9 2" xfId="11219" xr:uid="{00000000-0005-0000-0000-000015160000}"/>
    <cellStyle name="Comma 8" xfId="3880" xr:uid="{00000000-0005-0000-0000-000016160000}"/>
    <cellStyle name="Comma 8 2" xfId="11220" xr:uid="{00000000-0005-0000-0000-000017160000}"/>
    <cellStyle name="Comma 9" xfId="3881" xr:uid="{00000000-0005-0000-0000-000018160000}"/>
    <cellStyle name="Comma 9 2" xfId="11221" xr:uid="{00000000-0005-0000-0000-000019160000}"/>
    <cellStyle name="Comma Dashed" xfId="3882" xr:uid="{00000000-0005-0000-0000-00001A160000}"/>
    <cellStyle name="Comma Nil" xfId="3883" xr:uid="{00000000-0005-0000-0000-00001B160000}"/>
    <cellStyle name="Comma*" xfId="3884" xr:uid="{00000000-0005-0000-0000-00001C160000}"/>
    <cellStyle name="comma[0]" xfId="3885" xr:uid="{00000000-0005-0000-0000-00001D160000}"/>
    <cellStyle name="Comma_Book1" xfId="2" xr:uid="{00000000-0005-0000-0000-00001E160000}"/>
    <cellStyle name="Comma0" xfId="3886" xr:uid="{00000000-0005-0000-0000-00001F160000}"/>
    <cellStyle name="Comma1" xfId="3887" xr:uid="{00000000-0005-0000-0000-000020160000}"/>
    <cellStyle name="Comma2" xfId="3888" xr:uid="{00000000-0005-0000-0000-000021160000}"/>
    <cellStyle name="Comment" xfId="3889" xr:uid="{00000000-0005-0000-0000-000022160000}"/>
    <cellStyle name="CompanyName" xfId="3890" xr:uid="{00000000-0005-0000-0000-000023160000}"/>
    <cellStyle name="Copied" xfId="3891" xr:uid="{00000000-0005-0000-0000-000024160000}"/>
    <cellStyle name="Copy0_" xfId="3892" xr:uid="{00000000-0005-0000-0000-000025160000}"/>
    <cellStyle name="Copy1_" xfId="3893" xr:uid="{00000000-0005-0000-0000-000026160000}"/>
    <cellStyle name="Copy2_" xfId="3894" xr:uid="{00000000-0005-0000-0000-000027160000}"/>
    <cellStyle name="CountryTitle" xfId="3895" xr:uid="{00000000-0005-0000-0000-000028160000}"/>
    <cellStyle name="CoverRatio" xfId="3896" xr:uid="{00000000-0005-0000-0000-000029160000}"/>
    <cellStyle name="Currency - two places" xfId="3897" xr:uid="{00000000-0005-0000-0000-00002A160000}"/>
    <cellStyle name="Currency (0)" xfId="3898" xr:uid="{00000000-0005-0000-0000-00002B160000}"/>
    <cellStyle name="Currency (2)" xfId="3899" xr:uid="{00000000-0005-0000-0000-00002C160000}"/>
    <cellStyle name="Currency (2dp)" xfId="3900" xr:uid="{00000000-0005-0000-0000-00002D160000}"/>
    <cellStyle name="Currency (2dp) Dashed" xfId="3901" xr:uid="{00000000-0005-0000-0000-00002E160000}"/>
    <cellStyle name="Currency (2dp) Nil" xfId="3902" xr:uid="{00000000-0005-0000-0000-00002F160000}"/>
    <cellStyle name="Currency (2dp+nz)" xfId="3903" xr:uid="{00000000-0005-0000-0000-000030160000}"/>
    <cellStyle name="Currency (nz)" xfId="3904" xr:uid="{00000000-0005-0000-0000-000031160000}"/>
    <cellStyle name="Currency [0.00]" xfId="3905" xr:uid="{00000000-0005-0000-0000-000032160000}"/>
    <cellStyle name="Currency [0] U" xfId="3906" xr:uid="{00000000-0005-0000-0000-000033160000}"/>
    <cellStyle name="Currency [2]" xfId="3907" xr:uid="{00000000-0005-0000-0000-000034160000}"/>
    <cellStyle name="Currency [2] U" xfId="3908" xr:uid="{00000000-0005-0000-0000-000035160000}"/>
    <cellStyle name="Currency 0" xfId="3909" xr:uid="{00000000-0005-0000-0000-000036160000}"/>
    <cellStyle name="Currency 2" xfId="9" xr:uid="{00000000-0005-0000-0000-000037160000}"/>
    <cellStyle name="Currency 2 10" xfId="4452" xr:uid="{00000000-0005-0000-0000-000038160000}"/>
    <cellStyle name="Currency 2 10 2" xfId="4866" xr:uid="{00000000-0005-0000-0000-000039160000}"/>
    <cellStyle name="Currency 2 10 2 2" xfId="8609" xr:uid="{00000000-0005-0000-0000-00003A160000}"/>
    <cellStyle name="Currency 2 10 2 2 2" xfId="15157" xr:uid="{00000000-0005-0000-0000-00003B160000}"/>
    <cellStyle name="Currency 2 10 2 3" xfId="6890" xr:uid="{00000000-0005-0000-0000-00003C160000}"/>
    <cellStyle name="Currency 2 10 2 3 2" xfId="13576" xr:uid="{00000000-0005-0000-0000-00003D160000}"/>
    <cellStyle name="Currency 2 10 2 4" xfId="11791" xr:uid="{00000000-0005-0000-0000-00003E160000}"/>
    <cellStyle name="Currency 2 10 3" xfId="5280" xr:uid="{00000000-0005-0000-0000-00003F160000}"/>
    <cellStyle name="Currency 2 10 3 2" xfId="9023" xr:uid="{00000000-0005-0000-0000-000040160000}"/>
    <cellStyle name="Currency 2 10 3 2 2" xfId="15567" xr:uid="{00000000-0005-0000-0000-000041160000}"/>
    <cellStyle name="Currency 2 10 3 3" xfId="7304" xr:uid="{00000000-0005-0000-0000-000042160000}"/>
    <cellStyle name="Currency 2 10 3 3 2" xfId="13986" xr:uid="{00000000-0005-0000-0000-000043160000}"/>
    <cellStyle name="Currency 2 10 3 4" xfId="12201" xr:uid="{00000000-0005-0000-0000-000044160000}"/>
    <cellStyle name="Currency 2 10 4" xfId="5718" xr:uid="{00000000-0005-0000-0000-000045160000}"/>
    <cellStyle name="Currency 2 10 4 2" xfId="9459" xr:uid="{00000000-0005-0000-0000-000046160000}"/>
    <cellStyle name="Currency 2 10 4 2 2" xfId="15961" xr:uid="{00000000-0005-0000-0000-000047160000}"/>
    <cellStyle name="Currency 2 10 4 3" xfId="7740" xr:uid="{00000000-0005-0000-0000-000048160000}"/>
    <cellStyle name="Currency 2 10 4 3 2" xfId="14380" xr:uid="{00000000-0005-0000-0000-000049160000}"/>
    <cellStyle name="Currency 2 10 4 4" xfId="12611" xr:uid="{00000000-0005-0000-0000-00004A160000}"/>
    <cellStyle name="Currency 2 10 5" xfId="9862" xr:uid="{00000000-0005-0000-0000-00004B160000}"/>
    <cellStyle name="Currency 2 10 5 2" xfId="16343" xr:uid="{00000000-0005-0000-0000-00004C160000}"/>
    <cellStyle name="Currency 2 10 6" xfId="8217" xr:uid="{00000000-0005-0000-0000-00004D160000}"/>
    <cellStyle name="Currency 2 10 6 2" xfId="14774" xr:uid="{00000000-0005-0000-0000-00004E160000}"/>
    <cellStyle name="Currency 2 10 7" xfId="6498" xr:uid="{00000000-0005-0000-0000-00004F160000}"/>
    <cellStyle name="Currency 2 10 7 2" xfId="13188" xr:uid="{00000000-0005-0000-0000-000050160000}"/>
    <cellStyle name="Currency 2 10 8" xfId="11397" xr:uid="{00000000-0005-0000-0000-000051160000}"/>
    <cellStyle name="Currency 2 11" xfId="4673" xr:uid="{00000000-0005-0000-0000-000052160000}"/>
    <cellStyle name="Currency 2 11 2" xfId="8419" xr:uid="{00000000-0005-0000-0000-000053160000}"/>
    <cellStyle name="Currency 2 11 2 2" xfId="14971" xr:uid="{00000000-0005-0000-0000-000054160000}"/>
    <cellStyle name="Currency 2 11 3" xfId="6700" xr:uid="{00000000-0005-0000-0000-000055160000}"/>
    <cellStyle name="Currency 2 11 3 2" xfId="13390" xr:uid="{00000000-0005-0000-0000-000056160000}"/>
    <cellStyle name="Currency 2 11 4" xfId="11604" xr:uid="{00000000-0005-0000-0000-000057160000}"/>
    <cellStyle name="Currency 2 12" xfId="5079" xr:uid="{00000000-0005-0000-0000-000058160000}"/>
    <cellStyle name="Currency 2 12 2" xfId="8822" xr:uid="{00000000-0005-0000-0000-000059160000}"/>
    <cellStyle name="Currency 2 12 2 2" xfId="15370" xr:uid="{00000000-0005-0000-0000-00005A160000}"/>
    <cellStyle name="Currency 2 12 3" xfId="7103" xr:uid="{00000000-0005-0000-0000-00005B160000}"/>
    <cellStyle name="Currency 2 12 3 2" xfId="13789" xr:uid="{00000000-0005-0000-0000-00005C160000}"/>
    <cellStyle name="Currency 2 12 4" xfId="12004" xr:uid="{00000000-0005-0000-0000-00005D160000}"/>
    <cellStyle name="Currency 2 13" xfId="5516" xr:uid="{00000000-0005-0000-0000-00005E160000}"/>
    <cellStyle name="Currency 2 13 2" xfId="9257" xr:uid="{00000000-0005-0000-0000-00005F160000}"/>
    <cellStyle name="Currency 2 13 2 2" xfId="15764" xr:uid="{00000000-0005-0000-0000-000060160000}"/>
    <cellStyle name="Currency 2 13 3" xfId="7538" xr:uid="{00000000-0005-0000-0000-000061160000}"/>
    <cellStyle name="Currency 2 13 3 2" xfId="14183" xr:uid="{00000000-0005-0000-0000-000062160000}"/>
    <cellStyle name="Currency 2 13 4" xfId="12409" xr:uid="{00000000-0005-0000-0000-000063160000}"/>
    <cellStyle name="Currency 2 14" xfId="9653" xr:uid="{00000000-0005-0000-0000-000064160000}"/>
    <cellStyle name="Currency 2 14 2" xfId="16155" xr:uid="{00000000-0005-0000-0000-000065160000}"/>
    <cellStyle name="Currency 2 15" xfId="7937" xr:uid="{00000000-0005-0000-0000-000066160000}"/>
    <cellStyle name="Currency 2 15 2" xfId="14577" xr:uid="{00000000-0005-0000-0000-000067160000}"/>
    <cellStyle name="Currency 2 16" xfId="5916" xr:uid="{00000000-0005-0000-0000-000068160000}"/>
    <cellStyle name="Currency 2 16 2" xfId="12809" xr:uid="{00000000-0005-0000-0000-000069160000}"/>
    <cellStyle name="Currency 2 17" xfId="10248" xr:uid="{00000000-0005-0000-0000-00006A160000}"/>
    <cellStyle name="Currency 2 2" xfId="13" xr:uid="{00000000-0005-0000-0000-00006B160000}"/>
    <cellStyle name="Currency 2 2 2" xfId="4414" xr:uid="{00000000-0005-0000-0000-00006C160000}"/>
    <cellStyle name="Currency 2 2 2 2" xfId="11370" xr:uid="{00000000-0005-0000-0000-00006D160000}"/>
    <cellStyle name="Currency 2 2 3" xfId="10251" xr:uid="{00000000-0005-0000-0000-00006E160000}"/>
    <cellStyle name="Currency 2 3" xfId="16" xr:uid="{00000000-0005-0000-0000-00006F160000}"/>
    <cellStyle name="Currency 2 3 10" xfId="9654" xr:uid="{00000000-0005-0000-0000-000070160000}"/>
    <cellStyle name="Currency 2 3 10 2" xfId="16156" xr:uid="{00000000-0005-0000-0000-000071160000}"/>
    <cellStyle name="Currency 2 3 11" xfId="7938" xr:uid="{00000000-0005-0000-0000-000072160000}"/>
    <cellStyle name="Currency 2 3 11 2" xfId="14578" xr:uid="{00000000-0005-0000-0000-000073160000}"/>
    <cellStyle name="Currency 2 3 12" xfId="5917" xr:uid="{00000000-0005-0000-0000-000074160000}"/>
    <cellStyle name="Currency 2 3 12 2" xfId="12810" xr:uid="{00000000-0005-0000-0000-000075160000}"/>
    <cellStyle name="Currency 2 3 13" xfId="10252" xr:uid="{00000000-0005-0000-0000-000076160000}"/>
    <cellStyle name="Currency 2 3 2" xfId="38" xr:uid="{00000000-0005-0000-0000-000077160000}"/>
    <cellStyle name="Currency 2 3 2 10" xfId="5936" xr:uid="{00000000-0005-0000-0000-000078160000}"/>
    <cellStyle name="Currency 2 3 2 10 2" xfId="12829" xr:uid="{00000000-0005-0000-0000-000079160000}"/>
    <cellStyle name="Currency 2 3 2 11" xfId="10271" xr:uid="{00000000-0005-0000-0000-00007A160000}"/>
    <cellStyle name="Currency 2 3 2 2" xfId="3910" xr:uid="{00000000-0005-0000-0000-00007B160000}"/>
    <cellStyle name="Currency 2 3 2 2 2" xfId="4485" xr:uid="{00000000-0005-0000-0000-00007C160000}"/>
    <cellStyle name="Currency 2 3 2 2 2 2" xfId="4867" xr:uid="{00000000-0005-0000-0000-00007D160000}"/>
    <cellStyle name="Currency 2 3 2 2 2 2 2" xfId="8610" xr:uid="{00000000-0005-0000-0000-00007E160000}"/>
    <cellStyle name="Currency 2 3 2 2 2 2 2 2" xfId="15158" xr:uid="{00000000-0005-0000-0000-00007F160000}"/>
    <cellStyle name="Currency 2 3 2 2 2 2 3" xfId="6891" xr:uid="{00000000-0005-0000-0000-000080160000}"/>
    <cellStyle name="Currency 2 3 2 2 2 2 3 2" xfId="13577" xr:uid="{00000000-0005-0000-0000-000081160000}"/>
    <cellStyle name="Currency 2 3 2 2 2 2 4" xfId="11792" xr:uid="{00000000-0005-0000-0000-000082160000}"/>
    <cellStyle name="Currency 2 3 2 2 2 3" xfId="5312" xr:uid="{00000000-0005-0000-0000-000083160000}"/>
    <cellStyle name="Currency 2 3 2 2 2 3 2" xfId="9055" xr:uid="{00000000-0005-0000-0000-000084160000}"/>
    <cellStyle name="Currency 2 3 2 2 2 3 2 2" xfId="15599" xr:uid="{00000000-0005-0000-0000-000085160000}"/>
    <cellStyle name="Currency 2 3 2 2 2 3 3" xfId="7336" xr:uid="{00000000-0005-0000-0000-000086160000}"/>
    <cellStyle name="Currency 2 3 2 2 2 3 3 2" xfId="14018" xr:uid="{00000000-0005-0000-0000-000087160000}"/>
    <cellStyle name="Currency 2 3 2 2 2 3 4" xfId="12233" xr:uid="{00000000-0005-0000-0000-000088160000}"/>
    <cellStyle name="Currency 2 3 2 2 2 4" xfId="5750" xr:uid="{00000000-0005-0000-0000-000089160000}"/>
    <cellStyle name="Currency 2 3 2 2 2 4 2" xfId="9491" xr:uid="{00000000-0005-0000-0000-00008A160000}"/>
    <cellStyle name="Currency 2 3 2 2 2 4 2 2" xfId="15993" xr:uid="{00000000-0005-0000-0000-00008B160000}"/>
    <cellStyle name="Currency 2 3 2 2 2 4 3" xfId="7772" xr:uid="{00000000-0005-0000-0000-00008C160000}"/>
    <cellStyle name="Currency 2 3 2 2 2 4 3 2" xfId="14412" xr:uid="{00000000-0005-0000-0000-00008D160000}"/>
    <cellStyle name="Currency 2 3 2 2 2 4 4" xfId="12643" xr:uid="{00000000-0005-0000-0000-00008E160000}"/>
    <cellStyle name="Currency 2 3 2 2 2 5" xfId="9863" xr:uid="{00000000-0005-0000-0000-00008F160000}"/>
    <cellStyle name="Currency 2 3 2 2 2 5 2" xfId="16344" xr:uid="{00000000-0005-0000-0000-000090160000}"/>
    <cellStyle name="Currency 2 3 2 2 2 6" xfId="8249" xr:uid="{00000000-0005-0000-0000-000091160000}"/>
    <cellStyle name="Currency 2 3 2 2 2 6 2" xfId="14806" xr:uid="{00000000-0005-0000-0000-000092160000}"/>
    <cellStyle name="Currency 2 3 2 2 2 7" xfId="6530" xr:uid="{00000000-0005-0000-0000-000093160000}"/>
    <cellStyle name="Currency 2 3 2 2 2 7 2" xfId="13220" xr:uid="{00000000-0005-0000-0000-000094160000}"/>
    <cellStyle name="Currency 2 3 2 2 2 8" xfId="11430" xr:uid="{00000000-0005-0000-0000-000095160000}"/>
    <cellStyle name="Currency 2 3 2 2 3" xfId="4766" xr:uid="{00000000-0005-0000-0000-000096160000}"/>
    <cellStyle name="Currency 2 3 2 2 3 2" xfId="8509" xr:uid="{00000000-0005-0000-0000-000097160000}"/>
    <cellStyle name="Currency 2 3 2 2 3 2 2" xfId="15061" xr:uid="{00000000-0005-0000-0000-000098160000}"/>
    <cellStyle name="Currency 2 3 2 2 3 3" xfId="6790" xr:uid="{00000000-0005-0000-0000-000099160000}"/>
    <cellStyle name="Currency 2 3 2 2 3 3 2" xfId="13480" xr:uid="{00000000-0005-0000-0000-00009A160000}"/>
    <cellStyle name="Currency 2 3 2 2 3 4" xfId="11695" xr:uid="{00000000-0005-0000-0000-00009B160000}"/>
    <cellStyle name="Currency 2 3 2 2 4" xfId="5115" xr:uid="{00000000-0005-0000-0000-00009C160000}"/>
    <cellStyle name="Currency 2 3 2 2 4 2" xfId="8858" xr:uid="{00000000-0005-0000-0000-00009D160000}"/>
    <cellStyle name="Currency 2 3 2 2 4 2 2" xfId="15402" xr:uid="{00000000-0005-0000-0000-00009E160000}"/>
    <cellStyle name="Currency 2 3 2 2 4 3" xfId="7139" xr:uid="{00000000-0005-0000-0000-00009F160000}"/>
    <cellStyle name="Currency 2 3 2 2 4 3 2" xfId="13821" xr:uid="{00000000-0005-0000-0000-0000A0160000}"/>
    <cellStyle name="Currency 2 3 2 2 4 4" xfId="12036" xr:uid="{00000000-0005-0000-0000-0000A1160000}"/>
    <cellStyle name="Currency 2 3 2 2 5" xfId="5548" xr:uid="{00000000-0005-0000-0000-0000A2160000}"/>
    <cellStyle name="Currency 2 3 2 2 5 2" xfId="9289" xr:uid="{00000000-0005-0000-0000-0000A3160000}"/>
    <cellStyle name="Currency 2 3 2 2 5 2 2" xfId="15796" xr:uid="{00000000-0005-0000-0000-0000A4160000}"/>
    <cellStyle name="Currency 2 3 2 2 5 3" xfId="7570" xr:uid="{00000000-0005-0000-0000-0000A5160000}"/>
    <cellStyle name="Currency 2 3 2 2 5 3 2" xfId="14215" xr:uid="{00000000-0005-0000-0000-0000A6160000}"/>
    <cellStyle name="Currency 2 3 2 2 5 4" xfId="12441" xr:uid="{00000000-0005-0000-0000-0000A7160000}"/>
    <cellStyle name="Currency 2 3 2 2 6" xfId="9756" xr:uid="{00000000-0005-0000-0000-0000A8160000}"/>
    <cellStyle name="Currency 2 3 2 2 6 2" xfId="16247" xr:uid="{00000000-0005-0000-0000-0000A9160000}"/>
    <cellStyle name="Currency 2 3 2 2 7" xfId="8006" xr:uid="{00000000-0005-0000-0000-0000AA160000}"/>
    <cellStyle name="Currency 2 3 2 2 7 2" xfId="14609" xr:uid="{00000000-0005-0000-0000-0000AB160000}"/>
    <cellStyle name="Currency 2 3 2 2 8" xfId="6269" xr:uid="{00000000-0005-0000-0000-0000AC160000}"/>
    <cellStyle name="Currency 2 3 2 2 8 2" xfId="12994" xr:uid="{00000000-0005-0000-0000-0000AD160000}"/>
    <cellStyle name="Currency 2 3 2 2 9" xfId="11222" xr:uid="{00000000-0005-0000-0000-0000AE160000}"/>
    <cellStyle name="Currency 2 3 2 3" xfId="3911" xr:uid="{00000000-0005-0000-0000-0000AF160000}"/>
    <cellStyle name="Currency 2 3 2 3 2" xfId="4486" xr:uid="{00000000-0005-0000-0000-0000B0160000}"/>
    <cellStyle name="Currency 2 3 2 3 2 2" xfId="4868" xr:uid="{00000000-0005-0000-0000-0000B1160000}"/>
    <cellStyle name="Currency 2 3 2 3 2 2 2" xfId="8611" xr:uid="{00000000-0005-0000-0000-0000B2160000}"/>
    <cellStyle name="Currency 2 3 2 3 2 2 2 2" xfId="15159" xr:uid="{00000000-0005-0000-0000-0000B3160000}"/>
    <cellStyle name="Currency 2 3 2 3 2 2 3" xfId="6892" xr:uid="{00000000-0005-0000-0000-0000B4160000}"/>
    <cellStyle name="Currency 2 3 2 3 2 2 3 2" xfId="13578" xr:uid="{00000000-0005-0000-0000-0000B5160000}"/>
    <cellStyle name="Currency 2 3 2 3 2 2 4" xfId="11793" xr:uid="{00000000-0005-0000-0000-0000B6160000}"/>
    <cellStyle name="Currency 2 3 2 3 2 3" xfId="5313" xr:uid="{00000000-0005-0000-0000-0000B7160000}"/>
    <cellStyle name="Currency 2 3 2 3 2 3 2" xfId="9056" xr:uid="{00000000-0005-0000-0000-0000B8160000}"/>
    <cellStyle name="Currency 2 3 2 3 2 3 2 2" xfId="15600" xr:uid="{00000000-0005-0000-0000-0000B9160000}"/>
    <cellStyle name="Currency 2 3 2 3 2 3 3" xfId="7337" xr:uid="{00000000-0005-0000-0000-0000BA160000}"/>
    <cellStyle name="Currency 2 3 2 3 2 3 3 2" xfId="14019" xr:uid="{00000000-0005-0000-0000-0000BB160000}"/>
    <cellStyle name="Currency 2 3 2 3 2 3 4" xfId="12234" xr:uid="{00000000-0005-0000-0000-0000BC160000}"/>
    <cellStyle name="Currency 2 3 2 3 2 4" xfId="5751" xr:uid="{00000000-0005-0000-0000-0000BD160000}"/>
    <cellStyle name="Currency 2 3 2 3 2 4 2" xfId="9492" xr:uid="{00000000-0005-0000-0000-0000BE160000}"/>
    <cellStyle name="Currency 2 3 2 3 2 4 2 2" xfId="15994" xr:uid="{00000000-0005-0000-0000-0000BF160000}"/>
    <cellStyle name="Currency 2 3 2 3 2 4 3" xfId="7773" xr:uid="{00000000-0005-0000-0000-0000C0160000}"/>
    <cellStyle name="Currency 2 3 2 3 2 4 3 2" xfId="14413" xr:uid="{00000000-0005-0000-0000-0000C1160000}"/>
    <cellStyle name="Currency 2 3 2 3 2 4 4" xfId="12644" xr:uid="{00000000-0005-0000-0000-0000C2160000}"/>
    <cellStyle name="Currency 2 3 2 3 2 5" xfId="9864" xr:uid="{00000000-0005-0000-0000-0000C3160000}"/>
    <cellStyle name="Currency 2 3 2 3 2 5 2" xfId="16345" xr:uid="{00000000-0005-0000-0000-0000C4160000}"/>
    <cellStyle name="Currency 2 3 2 3 2 6" xfId="8250" xr:uid="{00000000-0005-0000-0000-0000C5160000}"/>
    <cellStyle name="Currency 2 3 2 3 2 6 2" xfId="14807" xr:uid="{00000000-0005-0000-0000-0000C6160000}"/>
    <cellStyle name="Currency 2 3 2 3 2 7" xfId="6531" xr:uid="{00000000-0005-0000-0000-0000C7160000}"/>
    <cellStyle name="Currency 2 3 2 3 2 7 2" xfId="13221" xr:uid="{00000000-0005-0000-0000-0000C8160000}"/>
    <cellStyle name="Currency 2 3 2 3 2 8" xfId="11431" xr:uid="{00000000-0005-0000-0000-0000C9160000}"/>
    <cellStyle name="Currency 2 3 2 3 3" xfId="4837" xr:uid="{00000000-0005-0000-0000-0000CA160000}"/>
    <cellStyle name="Currency 2 3 2 3 3 2" xfId="8580" xr:uid="{00000000-0005-0000-0000-0000CB160000}"/>
    <cellStyle name="Currency 2 3 2 3 3 2 2" xfId="15128" xr:uid="{00000000-0005-0000-0000-0000CC160000}"/>
    <cellStyle name="Currency 2 3 2 3 3 3" xfId="6861" xr:uid="{00000000-0005-0000-0000-0000CD160000}"/>
    <cellStyle name="Currency 2 3 2 3 3 3 2" xfId="13547" xr:uid="{00000000-0005-0000-0000-0000CE160000}"/>
    <cellStyle name="Currency 2 3 2 3 3 4" xfId="11762" xr:uid="{00000000-0005-0000-0000-0000CF160000}"/>
    <cellStyle name="Currency 2 3 2 3 4" xfId="5116" xr:uid="{00000000-0005-0000-0000-0000D0160000}"/>
    <cellStyle name="Currency 2 3 2 3 4 2" xfId="8859" xr:uid="{00000000-0005-0000-0000-0000D1160000}"/>
    <cellStyle name="Currency 2 3 2 3 4 2 2" xfId="15403" xr:uid="{00000000-0005-0000-0000-0000D2160000}"/>
    <cellStyle name="Currency 2 3 2 3 4 3" xfId="7140" xr:uid="{00000000-0005-0000-0000-0000D3160000}"/>
    <cellStyle name="Currency 2 3 2 3 4 3 2" xfId="13822" xr:uid="{00000000-0005-0000-0000-0000D4160000}"/>
    <cellStyle name="Currency 2 3 2 3 4 4" xfId="12037" xr:uid="{00000000-0005-0000-0000-0000D5160000}"/>
    <cellStyle name="Currency 2 3 2 3 5" xfId="5549" xr:uid="{00000000-0005-0000-0000-0000D6160000}"/>
    <cellStyle name="Currency 2 3 2 3 5 2" xfId="9290" xr:uid="{00000000-0005-0000-0000-0000D7160000}"/>
    <cellStyle name="Currency 2 3 2 3 5 2 2" xfId="15797" xr:uid="{00000000-0005-0000-0000-0000D8160000}"/>
    <cellStyle name="Currency 2 3 2 3 5 3" xfId="7571" xr:uid="{00000000-0005-0000-0000-0000D9160000}"/>
    <cellStyle name="Currency 2 3 2 3 5 3 2" xfId="14216" xr:uid="{00000000-0005-0000-0000-0000DA160000}"/>
    <cellStyle name="Currency 2 3 2 3 5 4" xfId="12442" xr:uid="{00000000-0005-0000-0000-0000DB160000}"/>
    <cellStyle name="Currency 2 3 2 3 6" xfId="9828" xr:uid="{00000000-0005-0000-0000-0000DC160000}"/>
    <cellStyle name="Currency 2 3 2 3 6 2" xfId="16314" xr:uid="{00000000-0005-0000-0000-0000DD160000}"/>
    <cellStyle name="Currency 2 3 2 3 7" xfId="8007" xr:uid="{00000000-0005-0000-0000-0000DE160000}"/>
    <cellStyle name="Currency 2 3 2 3 7 2" xfId="14610" xr:uid="{00000000-0005-0000-0000-0000DF160000}"/>
    <cellStyle name="Currency 2 3 2 3 8" xfId="6270" xr:uid="{00000000-0005-0000-0000-0000E0160000}"/>
    <cellStyle name="Currency 2 3 2 3 8 2" xfId="12995" xr:uid="{00000000-0005-0000-0000-0000E1160000}"/>
    <cellStyle name="Currency 2 3 2 3 9" xfId="11223" xr:uid="{00000000-0005-0000-0000-0000E2160000}"/>
    <cellStyle name="Currency 2 3 2 4" xfId="4472" xr:uid="{00000000-0005-0000-0000-0000E3160000}"/>
    <cellStyle name="Currency 2 3 2 4 2" xfId="4869" xr:uid="{00000000-0005-0000-0000-0000E4160000}"/>
    <cellStyle name="Currency 2 3 2 4 2 2" xfId="8612" xr:uid="{00000000-0005-0000-0000-0000E5160000}"/>
    <cellStyle name="Currency 2 3 2 4 2 2 2" xfId="15160" xr:uid="{00000000-0005-0000-0000-0000E6160000}"/>
    <cellStyle name="Currency 2 3 2 4 2 3" xfId="6893" xr:uid="{00000000-0005-0000-0000-0000E7160000}"/>
    <cellStyle name="Currency 2 3 2 4 2 3 2" xfId="13579" xr:uid="{00000000-0005-0000-0000-0000E8160000}"/>
    <cellStyle name="Currency 2 3 2 4 2 4" xfId="11794" xr:uid="{00000000-0005-0000-0000-0000E9160000}"/>
    <cellStyle name="Currency 2 3 2 4 3" xfId="5300" xr:uid="{00000000-0005-0000-0000-0000EA160000}"/>
    <cellStyle name="Currency 2 3 2 4 3 2" xfId="9043" xr:uid="{00000000-0005-0000-0000-0000EB160000}"/>
    <cellStyle name="Currency 2 3 2 4 3 2 2" xfId="15587" xr:uid="{00000000-0005-0000-0000-0000EC160000}"/>
    <cellStyle name="Currency 2 3 2 4 3 3" xfId="7324" xr:uid="{00000000-0005-0000-0000-0000ED160000}"/>
    <cellStyle name="Currency 2 3 2 4 3 3 2" xfId="14006" xr:uid="{00000000-0005-0000-0000-0000EE160000}"/>
    <cellStyle name="Currency 2 3 2 4 3 4" xfId="12221" xr:uid="{00000000-0005-0000-0000-0000EF160000}"/>
    <cellStyle name="Currency 2 3 2 4 4" xfId="5738" xr:uid="{00000000-0005-0000-0000-0000F0160000}"/>
    <cellStyle name="Currency 2 3 2 4 4 2" xfId="9479" xr:uid="{00000000-0005-0000-0000-0000F1160000}"/>
    <cellStyle name="Currency 2 3 2 4 4 2 2" xfId="15981" xr:uid="{00000000-0005-0000-0000-0000F2160000}"/>
    <cellStyle name="Currency 2 3 2 4 4 3" xfId="7760" xr:uid="{00000000-0005-0000-0000-0000F3160000}"/>
    <cellStyle name="Currency 2 3 2 4 4 3 2" xfId="14400" xr:uid="{00000000-0005-0000-0000-0000F4160000}"/>
    <cellStyle name="Currency 2 3 2 4 4 4" xfId="12631" xr:uid="{00000000-0005-0000-0000-0000F5160000}"/>
    <cellStyle name="Currency 2 3 2 4 5" xfId="9865" xr:uid="{00000000-0005-0000-0000-0000F6160000}"/>
    <cellStyle name="Currency 2 3 2 4 5 2" xfId="16346" xr:uid="{00000000-0005-0000-0000-0000F7160000}"/>
    <cellStyle name="Currency 2 3 2 4 6" xfId="8237" xr:uid="{00000000-0005-0000-0000-0000F8160000}"/>
    <cellStyle name="Currency 2 3 2 4 6 2" xfId="14794" xr:uid="{00000000-0005-0000-0000-0000F9160000}"/>
    <cellStyle name="Currency 2 3 2 4 7" xfId="6518" xr:uid="{00000000-0005-0000-0000-0000FA160000}"/>
    <cellStyle name="Currency 2 3 2 4 7 2" xfId="13208" xr:uid="{00000000-0005-0000-0000-0000FB160000}"/>
    <cellStyle name="Currency 2 3 2 4 8" xfId="11417" xr:uid="{00000000-0005-0000-0000-0000FC160000}"/>
    <cellStyle name="Currency 2 3 2 5" xfId="4675" xr:uid="{00000000-0005-0000-0000-0000FD160000}"/>
    <cellStyle name="Currency 2 3 2 5 2" xfId="8421" xr:uid="{00000000-0005-0000-0000-0000FE160000}"/>
    <cellStyle name="Currency 2 3 2 5 2 2" xfId="14973" xr:uid="{00000000-0005-0000-0000-0000FF160000}"/>
    <cellStyle name="Currency 2 3 2 5 3" xfId="6702" xr:uid="{00000000-0005-0000-0000-000000170000}"/>
    <cellStyle name="Currency 2 3 2 5 3 2" xfId="13392" xr:uid="{00000000-0005-0000-0000-000001170000}"/>
    <cellStyle name="Currency 2 3 2 5 4" xfId="11606" xr:uid="{00000000-0005-0000-0000-000002170000}"/>
    <cellStyle name="Currency 2 3 2 6" xfId="5099" xr:uid="{00000000-0005-0000-0000-000003170000}"/>
    <cellStyle name="Currency 2 3 2 6 2" xfId="8842" xr:uid="{00000000-0005-0000-0000-000004170000}"/>
    <cellStyle name="Currency 2 3 2 6 2 2" xfId="15390" xr:uid="{00000000-0005-0000-0000-000005170000}"/>
    <cellStyle name="Currency 2 3 2 6 3" xfId="7123" xr:uid="{00000000-0005-0000-0000-000006170000}"/>
    <cellStyle name="Currency 2 3 2 6 3 2" xfId="13809" xr:uid="{00000000-0005-0000-0000-000007170000}"/>
    <cellStyle name="Currency 2 3 2 6 4" xfId="12024" xr:uid="{00000000-0005-0000-0000-000008170000}"/>
    <cellStyle name="Currency 2 3 2 7" xfId="5536" xr:uid="{00000000-0005-0000-0000-000009170000}"/>
    <cellStyle name="Currency 2 3 2 7 2" xfId="9277" xr:uid="{00000000-0005-0000-0000-00000A170000}"/>
    <cellStyle name="Currency 2 3 2 7 2 2" xfId="15784" xr:uid="{00000000-0005-0000-0000-00000B170000}"/>
    <cellStyle name="Currency 2 3 2 7 3" xfId="7558" xr:uid="{00000000-0005-0000-0000-00000C170000}"/>
    <cellStyle name="Currency 2 3 2 7 3 2" xfId="14203" xr:uid="{00000000-0005-0000-0000-00000D170000}"/>
    <cellStyle name="Currency 2 3 2 7 4" xfId="12429" xr:uid="{00000000-0005-0000-0000-00000E170000}"/>
    <cellStyle name="Currency 2 3 2 8" xfId="9655" xr:uid="{00000000-0005-0000-0000-00000F170000}"/>
    <cellStyle name="Currency 2 3 2 8 2" xfId="16157" xr:uid="{00000000-0005-0000-0000-000010170000}"/>
    <cellStyle name="Currency 2 3 2 9" xfId="7957" xr:uid="{00000000-0005-0000-0000-000011170000}"/>
    <cellStyle name="Currency 2 3 2 9 2" xfId="14597" xr:uid="{00000000-0005-0000-0000-000012170000}"/>
    <cellStyle name="Currency 2 3 3" xfId="30" xr:uid="{00000000-0005-0000-0000-000013170000}"/>
    <cellStyle name="Currency 2 3 3 2" xfId="4465" xr:uid="{00000000-0005-0000-0000-000014170000}"/>
    <cellStyle name="Currency 2 3 3 2 2" xfId="4870" xr:uid="{00000000-0005-0000-0000-000015170000}"/>
    <cellStyle name="Currency 2 3 3 2 2 2" xfId="8613" xr:uid="{00000000-0005-0000-0000-000016170000}"/>
    <cellStyle name="Currency 2 3 3 2 2 2 2" xfId="15161" xr:uid="{00000000-0005-0000-0000-000017170000}"/>
    <cellStyle name="Currency 2 3 3 2 2 3" xfId="6894" xr:uid="{00000000-0005-0000-0000-000018170000}"/>
    <cellStyle name="Currency 2 3 3 2 2 3 2" xfId="13580" xr:uid="{00000000-0005-0000-0000-000019170000}"/>
    <cellStyle name="Currency 2 3 3 2 2 4" xfId="11795" xr:uid="{00000000-0005-0000-0000-00001A170000}"/>
    <cellStyle name="Currency 2 3 3 2 3" xfId="5293" xr:uid="{00000000-0005-0000-0000-00001B170000}"/>
    <cellStyle name="Currency 2 3 3 2 3 2" xfId="9036" xr:uid="{00000000-0005-0000-0000-00001C170000}"/>
    <cellStyle name="Currency 2 3 3 2 3 2 2" xfId="15580" xr:uid="{00000000-0005-0000-0000-00001D170000}"/>
    <cellStyle name="Currency 2 3 3 2 3 3" xfId="7317" xr:uid="{00000000-0005-0000-0000-00001E170000}"/>
    <cellStyle name="Currency 2 3 3 2 3 3 2" xfId="13999" xr:uid="{00000000-0005-0000-0000-00001F170000}"/>
    <cellStyle name="Currency 2 3 3 2 3 4" xfId="12214" xr:uid="{00000000-0005-0000-0000-000020170000}"/>
    <cellStyle name="Currency 2 3 3 2 4" xfId="5731" xr:uid="{00000000-0005-0000-0000-000021170000}"/>
    <cellStyle name="Currency 2 3 3 2 4 2" xfId="9472" xr:uid="{00000000-0005-0000-0000-000022170000}"/>
    <cellStyle name="Currency 2 3 3 2 4 2 2" xfId="15974" xr:uid="{00000000-0005-0000-0000-000023170000}"/>
    <cellStyle name="Currency 2 3 3 2 4 3" xfId="7753" xr:uid="{00000000-0005-0000-0000-000024170000}"/>
    <cellStyle name="Currency 2 3 3 2 4 3 2" xfId="14393" xr:uid="{00000000-0005-0000-0000-000025170000}"/>
    <cellStyle name="Currency 2 3 3 2 4 4" xfId="12624" xr:uid="{00000000-0005-0000-0000-000026170000}"/>
    <cellStyle name="Currency 2 3 3 2 5" xfId="9866" xr:uid="{00000000-0005-0000-0000-000027170000}"/>
    <cellStyle name="Currency 2 3 3 2 5 2" xfId="16347" xr:uid="{00000000-0005-0000-0000-000028170000}"/>
    <cellStyle name="Currency 2 3 3 2 6" xfId="8230" xr:uid="{00000000-0005-0000-0000-000029170000}"/>
    <cellStyle name="Currency 2 3 3 2 6 2" xfId="14787" xr:uid="{00000000-0005-0000-0000-00002A170000}"/>
    <cellStyle name="Currency 2 3 3 2 7" xfId="6511" xr:uid="{00000000-0005-0000-0000-00002B170000}"/>
    <cellStyle name="Currency 2 3 3 2 7 2" xfId="13201" xr:uid="{00000000-0005-0000-0000-00002C170000}"/>
    <cellStyle name="Currency 2 3 3 2 8" xfId="11410" xr:uid="{00000000-0005-0000-0000-00002D170000}"/>
    <cellStyle name="Currency 2 3 3 3" xfId="4765" xr:uid="{00000000-0005-0000-0000-00002E170000}"/>
    <cellStyle name="Currency 2 3 3 3 2" xfId="8508" xr:uid="{00000000-0005-0000-0000-00002F170000}"/>
    <cellStyle name="Currency 2 3 3 3 2 2" xfId="15060" xr:uid="{00000000-0005-0000-0000-000030170000}"/>
    <cellStyle name="Currency 2 3 3 3 3" xfId="6789" xr:uid="{00000000-0005-0000-0000-000031170000}"/>
    <cellStyle name="Currency 2 3 3 3 3 2" xfId="13479" xr:uid="{00000000-0005-0000-0000-000032170000}"/>
    <cellStyle name="Currency 2 3 3 3 4" xfId="11694" xr:uid="{00000000-0005-0000-0000-000033170000}"/>
    <cellStyle name="Currency 2 3 3 4" xfId="5092" xr:uid="{00000000-0005-0000-0000-000034170000}"/>
    <cellStyle name="Currency 2 3 3 4 2" xfId="8835" xr:uid="{00000000-0005-0000-0000-000035170000}"/>
    <cellStyle name="Currency 2 3 3 4 2 2" xfId="15383" xr:uid="{00000000-0005-0000-0000-000036170000}"/>
    <cellStyle name="Currency 2 3 3 4 3" xfId="7116" xr:uid="{00000000-0005-0000-0000-000037170000}"/>
    <cellStyle name="Currency 2 3 3 4 3 2" xfId="13802" xr:uid="{00000000-0005-0000-0000-000038170000}"/>
    <cellStyle name="Currency 2 3 3 4 4" xfId="12017" xr:uid="{00000000-0005-0000-0000-000039170000}"/>
    <cellStyle name="Currency 2 3 3 5" xfId="5529" xr:uid="{00000000-0005-0000-0000-00003A170000}"/>
    <cellStyle name="Currency 2 3 3 5 2" xfId="9270" xr:uid="{00000000-0005-0000-0000-00003B170000}"/>
    <cellStyle name="Currency 2 3 3 5 2 2" xfId="15777" xr:uid="{00000000-0005-0000-0000-00003C170000}"/>
    <cellStyle name="Currency 2 3 3 5 3" xfId="7551" xr:uid="{00000000-0005-0000-0000-00003D170000}"/>
    <cellStyle name="Currency 2 3 3 5 3 2" xfId="14196" xr:uid="{00000000-0005-0000-0000-00003E170000}"/>
    <cellStyle name="Currency 2 3 3 5 4" xfId="12422" xr:uid="{00000000-0005-0000-0000-00003F170000}"/>
    <cellStyle name="Currency 2 3 3 6" xfId="9755" xr:uid="{00000000-0005-0000-0000-000040170000}"/>
    <cellStyle name="Currency 2 3 3 6 2" xfId="16246" xr:uid="{00000000-0005-0000-0000-000041170000}"/>
    <cellStyle name="Currency 2 3 3 7" xfId="7950" xr:uid="{00000000-0005-0000-0000-000042170000}"/>
    <cellStyle name="Currency 2 3 3 7 2" xfId="14590" xr:uid="{00000000-0005-0000-0000-000043170000}"/>
    <cellStyle name="Currency 2 3 3 8" xfId="5929" xr:uid="{00000000-0005-0000-0000-000044170000}"/>
    <cellStyle name="Currency 2 3 3 8 2" xfId="12822" xr:uid="{00000000-0005-0000-0000-000045170000}"/>
    <cellStyle name="Currency 2 3 3 9" xfId="10264" xr:uid="{00000000-0005-0000-0000-000046170000}"/>
    <cellStyle name="Currency 2 3 4" xfId="3912" xr:uid="{00000000-0005-0000-0000-000047170000}"/>
    <cellStyle name="Currency 2 3 4 2" xfId="4487" xr:uid="{00000000-0005-0000-0000-000048170000}"/>
    <cellStyle name="Currency 2 3 4 2 2" xfId="4871" xr:uid="{00000000-0005-0000-0000-000049170000}"/>
    <cellStyle name="Currency 2 3 4 2 2 2" xfId="8614" xr:uid="{00000000-0005-0000-0000-00004A170000}"/>
    <cellStyle name="Currency 2 3 4 2 2 2 2" xfId="15162" xr:uid="{00000000-0005-0000-0000-00004B170000}"/>
    <cellStyle name="Currency 2 3 4 2 2 3" xfId="6895" xr:uid="{00000000-0005-0000-0000-00004C170000}"/>
    <cellStyle name="Currency 2 3 4 2 2 3 2" xfId="13581" xr:uid="{00000000-0005-0000-0000-00004D170000}"/>
    <cellStyle name="Currency 2 3 4 2 2 4" xfId="11796" xr:uid="{00000000-0005-0000-0000-00004E170000}"/>
    <cellStyle name="Currency 2 3 4 2 3" xfId="5314" xr:uid="{00000000-0005-0000-0000-00004F170000}"/>
    <cellStyle name="Currency 2 3 4 2 3 2" xfId="9057" xr:uid="{00000000-0005-0000-0000-000050170000}"/>
    <cellStyle name="Currency 2 3 4 2 3 2 2" xfId="15601" xr:uid="{00000000-0005-0000-0000-000051170000}"/>
    <cellStyle name="Currency 2 3 4 2 3 3" xfId="7338" xr:uid="{00000000-0005-0000-0000-000052170000}"/>
    <cellStyle name="Currency 2 3 4 2 3 3 2" xfId="14020" xr:uid="{00000000-0005-0000-0000-000053170000}"/>
    <cellStyle name="Currency 2 3 4 2 3 4" xfId="12235" xr:uid="{00000000-0005-0000-0000-000054170000}"/>
    <cellStyle name="Currency 2 3 4 2 4" xfId="5752" xr:uid="{00000000-0005-0000-0000-000055170000}"/>
    <cellStyle name="Currency 2 3 4 2 4 2" xfId="9493" xr:uid="{00000000-0005-0000-0000-000056170000}"/>
    <cellStyle name="Currency 2 3 4 2 4 2 2" xfId="15995" xr:uid="{00000000-0005-0000-0000-000057170000}"/>
    <cellStyle name="Currency 2 3 4 2 4 3" xfId="7774" xr:uid="{00000000-0005-0000-0000-000058170000}"/>
    <cellStyle name="Currency 2 3 4 2 4 3 2" xfId="14414" xr:uid="{00000000-0005-0000-0000-000059170000}"/>
    <cellStyle name="Currency 2 3 4 2 4 4" xfId="12645" xr:uid="{00000000-0005-0000-0000-00005A170000}"/>
    <cellStyle name="Currency 2 3 4 2 5" xfId="9867" xr:uid="{00000000-0005-0000-0000-00005B170000}"/>
    <cellStyle name="Currency 2 3 4 2 5 2" xfId="16348" xr:uid="{00000000-0005-0000-0000-00005C170000}"/>
    <cellStyle name="Currency 2 3 4 2 6" xfId="8251" xr:uid="{00000000-0005-0000-0000-00005D170000}"/>
    <cellStyle name="Currency 2 3 4 2 6 2" xfId="14808" xr:uid="{00000000-0005-0000-0000-00005E170000}"/>
    <cellStyle name="Currency 2 3 4 2 7" xfId="6532" xr:uid="{00000000-0005-0000-0000-00005F170000}"/>
    <cellStyle name="Currency 2 3 4 2 7 2" xfId="13222" xr:uid="{00000000-0005-0000-0000-000060170000}"/>
    <cellStyle name="Currency 2 3 4 2 8" xfId="11432" xr:uid="{00000000-0005-0000-0000-000061170000}"/>
    <cellStyle name="Currency 2 3 4 3" xfId="4830" xr:uid="{00000000-0005-0000-0000-000062170000}"/>
    <cellStyle name="Currency 2 3 4 3 2" xfId="8573" xr:uid="{00000000-0005-0000-0000-000063170000}"/>
    <cellStyle name="Currency 2 3 4 3 2 2" xfId="15121" xr:uid="{00000000-0005-0000-0000-000064170000}"/>
    <cellStyle name="Currency 2 3 4 3 3" xfId="6854" xr:uid="{00000000-0005-0000-0000-000065170000}"/>
    <cellStyle name="Currency 2 3 4 3 3 2" xfId="13540" xr:uid="{00000000-0005-0000-0000-000066170000}"/>
    <cellStyle name="Currency 2 3 4 3 4" xfId="11755" xr:uid="{00000000-0005-0000-0000-000067170000}"/>
    <cellStyle name="Currency 2 3 4 4" xfId="5117" xr:uid="{00000000-0005-0000-0000-000068170000}"/>
    <cellStyle name="Currency 2 3 4 4 2" xfId="8860" xr:uid="{00000000-0005-0000-0000-000069170000}"/>
    <cellStyle name="Currency 2 3 4 4 2 2" xfId="15404" xr:uid="{00000000-0005-0000-0000-00006A170000}"/>
    <cellStyle name="Currency 2 3 4 4 3" xfId="7141" xr:uid="{00000000-0005-0000-0000-00006B170000}"/>
    <cellStyle name="Currency 2 3 4 4 3 2" xfId="13823" xr:uid="{00000000-0005-0000-0000-00006C170000}"/>
    <cellStyle name="Currency 2 3 4 4 4" xfId="12038" xr:uid="{00000000-0005-0000-0000-00006D170000}"/>
    <cellStyle name="Currency 2 3 4 5" xfId="5550" xr:uid="{00000000-0005-0000-0000-00006E170000}"/>
    <cellStyle name="Currency 2 3 4 5 2" xfId="9291" xr:uid="{00000000-0005-0000-0000-00006F170000}"/>
    <cellStyle name="Currency 2 3 4 5 2 2" xfId="15798" xr:uid="{00000000-0005-0000-0000-000070170000}"/>
    <cellStyle name="Currency 2 3 4 5 3" xfId="7572" xr:uid="{00000000-0005-0000-0000-000071170000}"/>
    <cellStyle name="Currency 2 3 4 5 3 2" xfId="14217" xr:uid="{00000000-0005-0000-0000-000072170000}"/>
    <cellStyle name="Currency 2 3 4 5 4" xfId="12443" xr:uid="{00000000-0005-0000-0000-000073170000}"/>
    <cellStyle name="Currency 2 3 4 6" xfId="9821" xr:uid="{00000000-0005-0000-0000-000074170000}"/>
    <cellStyle name="Currency 2 3 4 6 2" xfId="16307" xr:uid="{00000000-0005-0000-0000-000075170000}"/>
    <cellStyle name="Currency 2 3 4 7" xfId="8008" xr:uid="{00000000-0005-0000-0000-000076170000}"/>
    <cellStyle name="Currency 2 3 4 7 2" xfId="14611" xr:uid="{00000000-0005-0000-0000-000077170000}"/>
    <cellStyle name="Currency 2 3 4 8" xfId="6271" xr:uid="{00000000-0005-0000-0000-000078170000}"/>
    <cellStyle name="Currency 2 3 4 8 2" xfId="12996" xr:uid="{00000000-0005-0000-0000-000079170000}"/>
    <cellStyle name="Currency 2 3 4 9" xfId="11224" xr:uid="{00000000-0005-0000-0000-00007A170000}"/>
    <cellStyle name="Currency 2 3 5" xfId="4434" xr:uid="{00000000-0005-0000-0000-00007B170000}"/>
    <cellStyle name="Currency 2 3 5 2" xfId="4643" xr:uid="{00000000-0005-0000-0000-00007C170000}"/>
    <cellStyle name="Currency 2 3 5 2 2" xfId="4873" xr:uid="{00000000-0005-0000-0000-00007D170000}"/>
    <cellStyle name="Currency 2 3 5 2 2 2" xfId="8616" xr:uid="{00000000-0005-0000-0000-00007E170000}"/>
    <cellStyle name="Currency 2 3 5 2 2 2 2" xfId="15164" xr:uid="{00000000-0005-0000-0000-00007F170000}"/>
    <cellStyle name="Currency 2 3 5 2 2 3" xfId="6897" xr:uid="{00000000-0005-0000-0000-000080170000}"/>
    <cellStyle name="Currency 2 3 5 2 2 3 2" xfId="13583" xr:uid="{00000000-0005-0000-0000-000081170000}"/>
    <cellStyle name="Currency 2 3 5 2 2 4" xfId="11798" xr:uid="{00000000-0005-0000-0000-000082170000}"/>
    <cellStyle name="Currency 2 3 5 2 3" xfId="5470" xr:uid="{00000000-0005-0000-0000-000083170000}"/>
    <cellStyle name="Currency 2 3 5 2 3 2" xfId="9213" xr:uid="{00000000-0005-0000-0000-000084170000}"/>
    <cellStyle name="Currency 2 3 5 2 3 2 2" xfId="15757" xr:uid="{00000000-0005-0000-0000-000085170000}"/>
    <cellStyle name="Currency 2 3 5 2 3 3" xfId="7494" xr:uid="{00000000-0005-0000-0000-000086170000}"/>
    <cellStyle name="Currency 2 3 5 2 3 3 2" xfId="14176" xr:uid="{00000000-0005-0000-0000-000087170000}"/>
    <cellStyle name="Currency 2 3 5 2 3 4" xfId="12391" xr:uid="{00000000-0005-0000-0000-000088170000}"/>
    <cellStyle name="Currency 2 3 5 2 4" xfId="5908" xr:uid="{00000000-0005-0000-0000-000089170000}"/>
    <cellStyle name="Currency 2 3 5 2 4 2" xfId="9649" xr:uid="{00000000-0005-0000-0000-00008A170000}"/>
    <cellStyle name="Currency 2 3 5 2 4 2 2" xfId="16151" xr:uid="{00000000-0005-0000-0000-00008B170000}"/>
    <cellStyle name="Currency 2 3 5 2 4 3" xfId="7930" xr:uid="{00000000-0005-0000-0000-00008C170000}"/>
    <cellStyle name="Currency 2 3 5 2 4 3 2" xfId="14570" xr:uid="{00000000-0005-0000-0000-00008D170000}"/>
    <cellStyle name="Currency 2 3 5 2 4 4" xfId="12801" xr:uid="{00000000-0005-0000-0000-00008E170000}"/>
    <cellStyle name="Currency 2 3 5 2 5" xfId="9869" xr:uid="{00000000-0005-0000-0000-00008F170000}"/>
    <cellStyle name="Currency 2 3 5 2 5 2" xfId="16350" xr:uid="{00000000-0005-0000-0000-000090170000}"/>
    <cellStyle name="Currency 2 3 5 2 6" xfId="8407" xr:uid="{00000000-0005-0000-0000-000091170000}"/>
    <cellStyle name="Currency 2 3 5 2 6 2" xfId="14964" xr:uid="{00000000-0005-0000-0000-000092170000}"/>
    <cellStyle name="Currency 2 3 5 2 7" xfId="6688" xr:uid="{00000000-0005-0000-0000-000093170000}"/>
    <cellStyle name="Currency 2 3 5 2 7 2" xfId="13378" xr:uid="{00000000-0005-0000-0000-000094170000}"/>
    <cellStyle name="Currency 2 3 5 2 8" xfId="11588" xr:uid="{00000000-0005-0000-0000-000095170000}"/>
    <cellStyle name="Currency 2 3 5 3" xfId="4872" xr:uid="{00000000-0005-0000-0000-000096170000}"/>
    <cellStyle name="Currency 2 3 5 3 2" xfId="8615" xr:uid="{00000000-0005-0000-0000-000097170000}"/>
    <cellStyle name="Currency 2 3 5 3 2 2" xfId="15163" xr:uid="{00000000-0005-0000-0000-000098170000}"/>
    <cellStyle name="Currency 2 3 5 3 3" xfId="6896" xr:uid="{00000000-0005-0000-0000-000099170000}"/>
    <cellStyle name="Currency 2 3 5 3 3 2" xfId="13582" xr:uid="{00000000-0005-0000-0000-00009A170000}"/>
    <cellStyle name="Currency 2 3 5 3 4" xfId="11797" xr:uid="{00000000-0005-0000-0000-00009B170000}"/>
    <cellStyle name="Currency 2 3 5 4" xfId="5273" xr:uid="{00000000-0005-0000-0000-00009C170000}"/>
    <cellStyle name="Currency 2 3 5 4 2" xfId="9016" xr:uid="{00000000-0005-0000-0000-00009D170000}"/>
    <cellStyle name="Currency 2 3 5 4 2 2" xfId="15560" xr:uid="{00000000-0005-0000-0000-00009E170000}"/>
    <cellStyle name="Currency 2 3 5 4 3" xfId="7297" xr:uid="{00000000-0005-0000-0000-00009F170000}"/>
    <cellStyle name="Currency 2 3 5 4 3 2" xfId="13979" xr:uid="{00000000-0005-0000-0000-0000A0170000}"/>
    <cellStyle name="Currency 2 3 5 4 4" xfId="12194" xr:uid="{00000000-0005-0000-0000-0000A1170000}"/>
    <cellStyle name="Currency 2 3 5 5" xfId="5711" xr:uid="{00000000-0005-0000-0000-0000A2170000}"/>
    <cellStyle name="Currency 2 3 5 5 2" xfId="9452" xr:uid="{00000000-0005-0000-0000-0000A3170000}"/>
    <cellStyle name="Currency 2 3 5 5 2 2" xfId="15954" xr:uid="{00000000-0005-0000-0000-0000A4170000}"/>
    <cellStyle name="Currency 2 3 5 5 3" xfId="7733" xr:uid="{00000000-0005-0000-0000-0000A5170000}"/>
    <cellStyle name="Currency 2 3 5 5 3 2" xfId="14373" xr:uid="{00000000-0005-0000-0000-0000A6170000}"/>
    <cellStyle name="Currency 2 3 5 5 4" xfId="12604" xr:uid="{00000000-0005-0000-0000-0000A7170000}"/>
    <cellStyle name="Currency 2 3 5 6" xfId="9868" xr:uid="{00000000-0005-0000-0000-0000A8170000}"/>
    <cellStyle name="Currency 2 3 5 6 2" xfId="16349" xr:uid="{00000000-0005-0000-0000-0000A9170000}"/>
    <cellStyle name="Currency 2 3 5 7" xfId="8210" xr:uid="{00000000-0005-0000-0000-0000AA170000}"/>
    <cellStyle name="Currency 2 3 5 7 2" xfId="14767" xr:uid="{00000000-0005-0000-0000-0000AB170000}"/>
    <cellStyle name="Currency 2 3 5 8" xfId="6491" xr:uid="{00000000-0005-0000-0000-0000AC170000}"/>
    <cellStyle name="Currency 2 3 5 8 2" xfId="13181" xr:uid="{00000000-0005-0000-0000-0000AD170000}"/>
    <cellStyle name="Currency 2 3 5 9" xfId="11389" xr:uid="{00000000-0005-0000-0000-0000AE170000}"/>
    <cellStyle name="Currency 2 3 6" xfId="4453" xr:uid="{00000000-0005-0000-0000-0000AF170000}"/>
    <cellStyle name="Currency 2 3 6 2" xfId="4874" xr:uid="{00000000-0005-0000-0000-0000B0170000}"/>
    <cellStyle name="Currency 2 3 6 2 2" xfId="8617" xr:uid="{00000000-0005-0000-0000-0000B1170000}"/>
    <cellStyle name="Currency 2 3 6 2 2 2" xfId="15165" xr:uid="{00000000-0005-0000-0000-0000B2170000}"/>
    <cellStyle name="Currency 2 3 6 2 3" xfId="6898" xr:uid="{00000000-0005-0000-0000-0000B3170000}"/>
    <cellStyle name="Currency 2 3 6 2 3 2" xfId="13584" xr:uid="{00000000-0005-0000-0000-0000B4170000}"/>
    <cellStyle name="Currency 2 3 6 2 4" xfId="11799" xr:uid="{00000000-0005-0000-0000-0000B5170000}"/>
    <cellStyle name="Currency 2 3 6 3" xfId="5281" xr:uid="{00000000-0005-0000-0000-0000B6170000}"/>
    <cellStyle name="Currency 2 3 6 3 2" xfId="9024" xr:uid="{00000000-0005-0000-0000-0000B7170000}"/>
    <cellStyle name="Currency 2 3 6 3 2 2" xfId="15568" xr:uid="{00000000-0005-0000-0000-0000B8170000}"/>
    <cellStyle name="Currency 2 3 6 3 3" xfId="7305" xr:uid="{00000000-0005-0000-0000-0000B9170000}"/>
    <cellStyle name="Currency 2 3 6 3 3 2" xfId="13987" xr:uid="{00000000-0005-0000-0000-0000BA170000}"/>
    <cellStyle name="Currency 2 3 6 3 4" xfId="12202" xr:uid="{00000000-0005-0000-0000-0000BB170000}"/>
    <cellStyle name="Currency 2 3 6 4" xfId="5719" xr:uid="{00000000-0005-0000-0000-0000BC170000}"/>
    <cellStyle name="Currency 2 3 6 4 2" xfId="9460" xr:uid="{00000000-0005-0000-0000-0000BD170000}"/>
    <cellStyle name="Currency 2 3 6 4 2 2" xfId="15962" xr:uid="{00000000-0005-0000-0000-0000BE170000}"/>
    <cellStyle name="Currency 2 3 6 4 3" xfId="7741" xr:uid="{00000000-0005-0000-0000-0000BF170000}"/>
    <cellStyle name="Currency 2 3 6 4 3 2" xfId="14381" xr:uid="{00000000-0005-0000-0000-0000C0170000}"/>
    <cellStyle name="Currency 2 3 6 4 4" xfId="12612" xr:uid="{00000000-0005-0000-0000-0000C1170000}"/>
    <cellStyle name="Currency 2 3 6 5" xfId="9870" xr:uid="{00000000-0005-0000-0000-0000C2170000}"/>
    <cellStyle name="Currency 2 3 6 5 2" xfId="16351" xr:uid="{00000000-0005-0000-0000-0000C3170000}"/>
    <cellStyle name="Currency 2 3 6 6" xfId="8218" xr:uid="{00000000-0005-0000-0000-0000C4170000}"/>
    <cellStyle name="Currency 2 3 6 6 2" xfId="14775" xr:uid="{00000000-0005-0000-0000-0000C5170000}"/>
    <cellStyle name="Currency 2 3 6 7" xfId="6499" xr:uid="{00000000-0005-0000-0000-0000C6170000}"/>
    <cellStyle name="Currency 2 3 6 7 2" xfId="13189" xr:uid="{00000000-0005-0000-0000-0000C7170000}"/>
    <cellStyle name="Currency 2 3 6 8" xfId="11398" xr:uid="{00000000-0005-0000-0000-0000C8170000}"/>
    <cellStyle name="Currency 2 3 7" xfId="4674" xr:uid="{00000000-0005-0000-0000-0000C9170000}"/>
    <cellStyle name="Currency 2 3 7 2" xfId="8420" xr:uid="{00000000-0005-0000-0000-0000CA170000}"/>
    <cellStyle name="Currency 2 3 7 2 2" xfId="14972" xr:uid="{00000000-0005-0000-0000-0000CB170000}"/>
    <cellStyle name="Currency 2 3 7 3" xfId="6701" xr:uid="{00000000-0005-0000-0000-0000CC170000}"/>
    <cellStyle name="Currency 2 3 7 3 2" xfId="13391" xr:uid="{00000000-0005-0000-0000-0000CD170000}"/>
    <cellStyle name="Currency 2 3 7 4" xfId="11605" xr:uid="{00000000-0005-0000-0000-0000CE170000}"/>
    <cellStyle name="Currency 2 3 8" xfId="5080" xr:uid="{00000000-0005-0000-0000-0000CF170000}"/>
    <cellStyle name="Currency 2 3 8 2" xfId="8823" xr:uid="{00000000-0005-0000-0000-0000D0170000}"/>
    <cellStyle name="Currency 2 3 8 2 2" xfId="15371" xr:uid="{00000000-0005-0000-0000-0000D1170000}"/>
    <cellStyle name="Currency 2 3 8 3" xfId="7104" xr:uid="{00000000-0005-0000-0000-0000D2170000}"/>
    <cellStyle name="Currency 2 3 8 3 2" xfId="13790" xr:uid="{00000000-0005-0000-0000-0000D3170000}"/>
    <cellStyle name="Currency 2 3 8 4" xfId="12005" xr:uid="{00000000-0005-0000-0000-0000D4170000}"/>
    <cellStyle name="Currency 2 3 9" xfId="5517" xr:uid="{00000000-0005-0000-0000-0000D5170000}"/>
    <cellStyle name="Currency 2 3 9 2" xfId="9258" xr:uid="{00000000-0005-0000-0000-0000D6170000}"/>
    <cellStyle name="Currency 2 3 9 2 2" xfId="15765" xr:uid="{00000000-0005-0000-0000-0000D7170000}"/>
    <cellStyle name="Currency 2 3 9 3" xfId="7539" xr:uid="{00000000-0005-0000-0000-0000D8170000}"/>
    <cellStyle name="Currency 2 3 9 3 2" xfId="14184" xr:uid="{00000000-0005-0000-0000-0000D9170000}"/>
    <cellStyle name="Currency 2 3 9 4" xfId="12410" xr:uid="{00000000-0005-0000-0000-0000DA170000}"/>
    <cellStyle name="Currency 2 4" xfId="36" xr:uid="{00000000-0005-0000-0000-0000DB170000}"/>
    <cellStyle name="Currency 2 4 10" xfId="5935" xr:uid="{00000000-0005-0000-0000-0000DC170000}"/>
    <cellStyle name="Currency 2 4 10 2" xfId="12828" xr:uid="{00000000-0005-0000-0000-0000DD170000}"/>
    <cellStyle name="Currency 2 4 11" xfId="10270" xr:uid="{00000000-0005-0000-0000-0000DE170000}"/>
    <cellStyle name="Currency 2 4 2" xfId="3913" xr:uid="{00000000-0005-0000-0000-0000DF170000}"/>
    <cellStyle name="Currency 2 4 2 2" xfId="4488" xr:uid="{00000000-0005-0000-0000-0000E0170000}"/>
    <cellStyle name="Currency 2 4 2 2 2" xfId="4875" xr:uid="{00000000-0005-0000-0000-0000E1170000}"/>
    <cellStyle name="Currency 2 4 2 2 2 2" xfId="8618" xr:uid="{00000000-0005-0000-0000-0000E2170000}"/>
    <cellStyle name="Currency 2 4 2 2 2 2 2" xfId="15166" xr:uid="{00000000-0005-0000-0000-0000E3170000}"/>
    <cellStyle name="Currency 2 4 2 2 2 3" xfId="6899" xr:uid="{00000000-0005-0000-0000-0000E4170000}"/>
    <cellStyle name="Currency 2 4 2 2 2 3 2" xfId="13585" xr:uid="{00000000-0005-0000-0000-0000E5170000}"/>
    <cellStyle name="Currency 2 4 2 2 2 4" xfId="11800" xr:uid="{00000000-0005-0000-0000-0000E6170000}"/>
    <cellStyle name="Currency 2 4 2 2 3" xfId="5315" xr:uid="{00000000-0005-0000-0000-0000E7170000}"/>
    <cellStyle name="Currency 2 4 2 2 3 2" xfId="9058" xr:uid="{00000000-0005-0000-0000-0000E8170000}"/>
    <cellStyle name="Currency 2 4 2 2 3 2 2" xfId="15602" xr:uid="{00000000-0005-0000-0000-0000E9170000}"/>
    <cellStyle name="Currency 2 4 2 2 3 3" xfId="7339" xr:uid="{00000000-0005-0000-0000-0000EA170000}"/>
    <cellStyle name="Currency 2 4 2 2 3 3 2" xfId="14021" xr:uid="{00000000-0005-0000-0000-0000EB170000}"/>
    <cellStyle name="Currency 2 4 2 2 3 4" xfId="12236" xr:uid="{00000000-0005-0000-0000-0000EC170000}"/>
    <cellStyle name="Currency 2 4 2 2 4" xfId="5753" xr:uid="{00000000-0005-0000-0000-0000ED170000}"/>
    <cellStyle name="Currency 2 4 2 2 4 2" xfId="9494" xr:uid="{00000000-0005-0000-0000-0000EE170000}"/>
    <cellStyle name="Currency 2 4 2 2 4 2 2" xfId="15996" xr:uid="{00000000-0005-0000-0000-0000EF170000}"/>
    <cellStyle name="Currency 2 4 2 2 4 3" xfId="7775" xr:uid="{00000000-0005-0000-0000-0000F0170000}"/>
    <cellStyle name="Currency 2 4 2 2 4 3 2" xfId="14415" xr:uid="{00000000-0005-0000-0000-0000F1170000}"/>
    <cellStyle name="Currency 2 4 2 2 4 4" xfId="12646" xr:uid="{00000000-0005-0000-0000-0000F2170000}"/>
    <cellStyle name="Currency 2 4 2 2 5" xfId="9871" xr:uid="{00000000-0005-0000-0000-0000F3170000}"/>
    <cellStyle name="Currency 2 4 2 2 5 2" xfId="16352" xr:uid="{00000000-0005-0000-0000-0000F4170000}"/>
    <cellStyle name="Currency 2 4 2 2 6" xfId="8252" xr:uid="{00000000-0005-0000-0000-0000F5170000}"/>
    <cellStyle name="Currency 2 4 2 2 6 2" xfId="14809" xr:uid="{00000000-0005-0000-0000-0000F6170000}"/>
    <cellStyle name="Currency 2 4 2 2 7" xfId="6533" xr:uid="{00000000-0005-0000-0000-0000F7170000}"/>
    <cellStyle name="Currency 2 4 2 2 7 2" xfId="13223" xr:uid="{00000000-0005-0000-0000-0000F8170000}"/>
    <cellStyle name="Currency 2 4 2 2 8" xfId="11433" xr:uid="{00000000-0005-0000-0000-0000F9170000}"/>
    <cellStyle name="Currency 2 4 2 3" xfId="4767" xr:uid="{00000000-0005-0000-0000-0000FA170000}"/>
    <cellStyle name="Currency 2 4 2 3 2" xfId="8510" xr:uid="{00000000-0005-0000-0000-0000FB170000}"/>
    <cellStyle name="Currency 2 4 2 3 2 2" xfId="15062" xr:uid="{00000000-0005-0000-0000-0000FC170000}"/>
    <cellStyle name="Currency 2 4 2 3 3" xfId="6791" xr:uid="{00000000-0005-0000-0000-0000FD170000}"/>
    <cellStyle name="Currency 2 4 2 3 3 2" xfId="13481" xr:uid="{00000000-0005-0000-0000-0000FE170000}"/>
    <cellStyle name="Currency 2 4 2 3 4" xfId="11696" xr:uid="{00000000-0005-0000-0000-0000FF170000}"/>
    <cellStyle name="Currency 2 4 2 4" xfId="5118" xr:uid="{00000000-0005-0000-0000-000000180000}"/>
    <cellStyle name="Currency 2 4 2 4 2" xfId="8861" xr:uid="{00000000-0005-0000-0000-000001180000}"/>
    <cellStyle name="Currency 2 4 2 4 2 2" xfId="15405" xr:uid="{00000000-0005-0000-0000-000002180000}"/>
    <cellStyle name="Currency 2 4 2 4 3" xfId="7142" xr:uid="{00000000-0005-0000-0000-000003180000}"/>
    <cellStyle name="Currency 2 4 2 4 3 2" xfId="13824" xr:uid="{00000000-0005-0000-0000-000004180000}"/>
    <cellStyle name="Currency 2 4 2 4 4" xfId="12039" xr:uid="{00000000-0005-0000-0000-000005180000}"/>
    <cellStyle name="Currency 2 4 2 5" xfId="5551" xr:uid="{00000000-0005-0000-0000-000006180000}"/>
    <cellStyle name="Currency 2 4 2 5 2" xfId="9292" xr:uid="{00000000-0005-0000-0000-000007180000}"/>
    <cellStyle name="Currency 2 4 2 5 2 2" xfId="15799" xr:uid="{00000000-0005-0000-0000-000008180000}"/>
    <cellStyle name="Currency 2 4 2 5 3" xfId="7573" xr:uid="{00000000-0005-0000-0000-000009180000}"/>
    <cellStyle name="Currency 2 4 2 5 3 2" xfId="14218" xr:uid="{00000000-0005-0000-0000-00000A180000}"/>
    <cellStyle name="Currency 2 4 2 5 4" xfId="12444" xr:uid="{00000000-0005-0000-0000-00000B180000}"/>
    <cellStyle name="Currency 2 4 2 6" xfId="9757" xr:uid="{00000000-0005-0000-0000-00000C180000}"/>
    <cellStyle name="Currency 2 4 2 6 2" xfId="16248" xr:uid="{00000000-0005-0000-0000-00000D180000}"/>
    <cellStyle name="Currency 2 4 2 7" xfId="8009" xr:uid="{00000000-0005-0000-0000-00000E180000}"/>
    <cellStyle name="Currency 2 4 2 7 2" xfId="14612" xr:uid="{00000000-0005-0000-0000-00000F180000}"/>
    <cellStyle name="Currency 2 4 2 8" xfId="6272" xr:uid="{00000000-0005-0000-0000-000010180000}"/>
    <cellStyle name="Currency 2 4 2 8 2" xfId="12997" xr:uid="{00000000-0005-0000-0000-000011180000}"/>
    <cellStyle name="Currency 2 4 2 9" xfId="11225" xr:uid="{00000000-0005-0000-0000-000012180000}"/>
    <cellStyle name="Currency 2 4 3" xfId="3914" xr:uid="{00000000-0005-0000-0000-000013180000}"/>
    <cellStyle name="Currency 2 4 3 2" xfId="4489" xr:uid="{00000000-0005-0000-0000-000014180000}"/>
    <cellStyle name="Currency 2 4 3 2 2" xfId="4876" xr:uid="{00000000-0005-0000-0000-000015180000}"/>
    <cellStyle name="Currency 2 4 3 2 2 2" xfId="8619" xr:uid="{00000000-0005-0000-0000-000016180000}"/>
    <cellStyle name="Currency 2 4 3 2 2 2 2" xfId="15167" xr:uid="{00000000-0005-0000-0000-000017180000}"/>
    <cellStyle name="Currency 2 4 3 2 2 3" xfId="6900" xr:uid="{00000000-0005-0000-0000-000018180000}"/>
    <cellStyle name="Currency 2 4 3 2 2 3 2" xfId="13586" xr:uid="{00000000-0005-0000-0000-000019180000}"/>
    <cellStyle name="Currency 2 4 3 2 2 4" xfId="11801" xr:uid="{00000000-0005-0000-0000-00001A180000}"/>
    <cellStyle name="Currency 2 4 3 2 3" xfId="5316" xr:uid="{00000000-0005-0000-0000-00001B180000}"/>
    <cellStyle name="Currency 2 4 3 2 3 2" xfId="9059" xr:uid="{00000000-0005-0000-0000-00001C180000}"/>
    <cellStyle name="Currency 2 4 3 2 3 2 2" xfId="15603" xr:uid="{00000000-0005-0000-0000-00001D180000}"/>
    <cellStyle name="Currency 2 4 3 2 3 3" xfId="7340" xr:uid="{00000000-0005-0000-0000-00001E180000}"/>
    <cellStyle name="Currency 2 4 3 2 3 3 2" xfId="14022" xr:uid="{00000000-0005-0000-0000-00001F180000}"/>
    <cellStyle name="Currency 2 4 3 2 3 4" xfId="12237" xr:uid="{00000000-0005-0000-0000-000020180000}"/>
    <cellStyle name="Currency 2 4 3 2 4" xfId="5754" xr:uid="{00000000-0005-0000-0000-000021180000}"/>
    <cellStyle name="Currency 2 4 3 2 4 2" xfId="9495" xr:uid="{00000000-0005-0000-0000-000022180000}"/>
    <cellStyle name="Currency 2 4 3 2 4 2 2" xfId="15997" xr:uid="{00000000-0005-0000-0000-000023180000}"/>
    <cellStyle name="Currency 2 4 3 2 4 3" xfId="7776" xr:uid="{00000000-0005-0000-0000-000024180000}"/>
    <cellStyle name="Currency 2 4 3 2 4 3 2" xfId="14416" xr:uid="{00000000-0005-0000-0000-000025180000}"/>
    <cellStyle name="Currency 2 4 3 2 4 4" xfId="12647" xr:uid="{00000000-0005-0000-0000-000026180000}"/>
    <cellStyle name="Currency 2 4 3 2 5" xfId="9872" xr:uid="{00000000-0005-0000-0000-000027180000}"/>
    <cellStyle name="Currency 2 4 3 2 5 2" xfId="16353" xr:uid="{00000000-0005-0000-0000-000028180000}"/>
    <cellStyle name="Currency 2 4 3 2 6" xfId="8253" xr:uid="{00000000-0005-0000-0000-000029180000}"/>
    <cellStyle name="Currency 2 4 3 2 6 2" xfId="14810" xr:uid="{00000000-0005-0000-0000-00002A180000}"/>
    <cellStyle name="Currency 2 4 3 2 7" xfId="6534" xr:uid="{00000000-0005-0000-0000-00002B180000}"/>
    <cellStyle name="Currency 2 4 3 2 7 2" xfId="13224" xr:uid="{00000000-0005-0000-0000-00002C180000}"/>
    <cellStyle name="Currency 2 4 3 2 8" xfId="11434" xr:uid="{00000000-0005-0000-0000-00002D180000}"/>
    <cellStyle name="Currency 2 4 3 3" xfId="4836" xr:uid="{00000000-0005-0000-0000-00002E180000}"/>
    <cellStyle name="Currency 2 4 3 3 2" xfId="8579" xr:uid="{00000000-0005-0000-0000-00002F180000}"/>
    <cellStyle name="Currency 2 4 3 3 2 2" xfId="15127" xr:uid="{00000000-0005-0000-0000-000030180000}"/>
    <cellStyle name="Currency 2 4 3 3 3" xfId="6860" xr:uid="{00000000-0005-0000-0000-000031180000}"/>
    <cellStyle name="Currency 2 4 3 3 3 2" xfId="13546" xr:uid="{00000000-0005-0000-0000-000032180000}"/>
    <cellStyle name="Currency 2 4 3 3 4" xfId="11761" xr:uid="{00000000-0005-0000-0000-000033180000}"/>
    <cellStyle name="Currency 2 4 3 4" xfId="5119" xr:uid="{00000000-0005-0000-0000-000034180000}"/>
    <cellStyle name="Currency 2 4 3 4 2" xfId="8862" xr:uid="{00000000-0005-0000-0000-000035180000}"/>
    <cellStyle name="Currency 2 4 3 4 2 2" xfId="15406" xr:uid="{00000000-0005-0000-0000-000036180000}"/>
    <cellStyle name="Currency 2 4 3 4 3" xfId="7143" xr:uid="{00000000-0005-0000-0000-000037180000}"/>
    <cellStyle name="Currency 2 4 3 4 3 2" xfId="13825" xr:uid="{00000000-0005-0000-0000-000038180000}"/>
    <cellStyle name="Currency 2 4 3 4 4" xfId="12040" xr:uid="{00000000-0005-0000-0000-000039180000}"/>
    <cellStyle name="Currency 2 4 3 5" xfId="5552" xr:uid="{00000000-0005-0000-0000-00003A180000}"/>
    <cellStyle name="Currency 2 4 3 5 2" xfId="9293" xr:uid="{00000000-0005-0000-0000-00003B180000}"/>
    <cellStyle name="Currency 2 4 3 5 2 2" xfId="15800" xr:uid="{00000000-0005-0000-0000-00003C180000}"/>
    <cellStyle name="Currency 2 4 3 5 3" xfId="7574" xr:uid="{00000000-0005-0000-0000-00003D180000}"/>
    <cellStyle name="Currency 2 4 3 5 3 2" xfId="14219" xr:uid="{00000000-0005-0000-0000-00003E180000}"/>
    <cellStyle name="Currency 2 4 3 5 4" xfId="12445" xr:uid="{00000000-0005-0000-0000-00003F180000}"/>
    <cellStyle name="Currency 2 4 3 6" xfId="9827" xr:uid="{00000000-0005-0000-0000-000040180000}"/>
    <cellStyle name="Currency 2 4 3 6 2" xfId="16313" xr:uid="{00000000-0005-0000-0000-000041180000}"/>
    <cellStyle name="Currency 2 4 3 7" xfId="8010" xr:uid="{00000000-0005-0000-0000-000042180000}"/>
    <cellStyle name="Currency 2 4 3 7 2" xfId="14613" xr:uid="{00000000-0005-0000-0000-000043180000}"/>
    <cellStyle name="Currency 2 4 3 8" xfId="6273" xr:uid="{00000000-0005-0000-0000-000044180000}"/>
    <cellStyle name="Currency 2 4 3 8 2" xfId="12998" xr:uid="{00000000-0005-0000-0000-000045180000}"/>
    <cellStyle name="Currency 2 4 3 9" xfId="11226" xr:uid="{00000000-0005-0000-0000-000046180000}"/>
    <cellStyle name="Currency 2 4 4" xfId="4471" xr:uid="{00000000-0005-0000-0000-000047180000}"/>
    <cellStyle name="Currency 2 4 4 2" xfId="4877" xr:uid="{00000000-0005-0000-0000-000048180000}"/>
    <cellStyle name="Currency 2 4 4 2 2" xfId="8620" xr:uid="{00000000-0005-0000-0000-000049180000}"/>
    <cellStyle name="Currency 2 4 4 2 2 2" xfId="15168" xr:uid="{00000000-0005-0000-0000-00004A180000}"/>
    <cellStyle name="Currency 2 4 4 2 3" xfId="6901" xr:uid="{00000000-0005-0000-0000-00004B180000}"/>
    <cellStyle name="Currency 2 4 4 2 3 2" xfId="13587" xr:uid="{00000000-0005-0000-0000-00004C180000}"/>
    <cellStyle name="Currency 2 4 4 2 4" xfId="11802" xr:uid="{00000000-0005-0000-0000-00004D180000}"/>
    <cellStyle name="Currency 2 4 4 3" xfId="5299" xr:uid="{00000000-0005-0000-0000-00004E180000}"/>
    <cellStyle name="Currency 2 4 4 3 2" xfId="9042" xr:uid="{00000000-0005-0000-0000-00004F180000}"/>
    <cellStyle name="Currency 2 4 4 3 2 2" xfId="15586" xr:uid="{00000000-0005-0000-0000-000050180000}"/>
    <cellStyle name="Currency 2 4 4 3 3" xfId="7323" xr:uid="{00000000-0005-0000-0000-000051180000}"/>
    <cellStyle name="Currency 2 4 4 3 3 2" xfId="14005" xr:uid="{00000000-0005-0000-0000-000052180000}"/>
    <cellStyle name="Currency 2 4 4 3 4" xfId="12220" xr:uid="{00000000-0005-0000-0000-000053180000}"/>
    <cellStyle name="Currency 2 4 4 4" xfId="5737" xr:uid="{00000000-0005-0000-0000-000054180000}"/>
    <cellStyle name="Currency 2 4 4 4 2" xfId="9478" xr:uid="{00000000-0005-0000-0000-000055180000}"/>
    <cellStyle name="Currency 2 4 4 4 2 2" xfId="15980" xr:uid="{00000000-0005-0000-0000-000056180000}"/>
    <cellStyle name="Currency 2 4 4 4 3" xfId="7759" xr:uid="{00000000-0005-0000-0000-000057180000}"/>
    <cellStyle name="Currency 2 4 4 4 3 2" xfId="14399" xr:uid="{00000000-0005-0000-0000-000058180000}"/>
    <cellStyle name="Currency 2 4 4 4 4" xfId="12630" xr:uid="{00000000-0005-0000-0000-000059180000}"/>
    <cellStyle name="Currency 2 4 4 5" xfId="9873" xr:uid="{00000000-0005-0000-0000-00005A180000}"/>
    <cellStyle name="Currency 2 4 4 5 2" xfId="16354" xr:uid="{00000000-0005-0000-0000-00005B180000}"/>
    <cellStyle name="Currency 2 4 4 6" xfId="8236" xr:uid="{00000000-0005-0000-0000-00005C180000}"/>
    <cellStyle name="Currency 2 4 4 6 2" xfId="14793" xr:uid="{00000000-0005-0000-0000-00005D180000}"/>
    <cellStyle name="Currency 2 4 4 7" xfId="6517" xr:uid="{00000000-0005-0000-0000-00005E180000}"/>
    <cellStyle name="Currency 2 4 4 7 2" xfId="13207" xr:uid="{00000000-0005-0000-0000-00005F180000}"/>
    <cellStyle name="Currency 2 4 4 8" xfId="11416" xr:uid="{00000000-0005-0000-0000-000060180000}"/>
    <cellStyle name="Currency 2 4 5" xfId="4676" xr:uid="{00000000-0005-0000-0000-000061180000}"/>
    <cellStyle name="Currency 2 4 5 2" xfId="8422" xr:uid="{00000000-0005-0000-0000-000062180000}"/>
    <cellStyle name="Currency 2 4 5 2 2" xfId="14974" xr:uid="{00000000-0005-0000-0000-000063180000}"/>
    <cellStyle name="Currency 2 4 5 3" xfId="6703" xr:uid="{00000000-0005-0000-0000-000064180000}"/>
    <cellStyle name="Currency 2 4 5 3 2" xfId="13393" xr:uid="{00000000-0005-0000-0000-000065180000}"/>
    <cellStyle name="Currency 2 4 5 4" xfId="11607" xr:uid="{00000000-0005-0000-0000-000066180000}"/>
    <cellStyle name="Currency 2 4 6" xfId="5098" xr:uid="{00000000-0005-0000-0000-000067180000}"/>
    <cellStyle name="Currency 2 4 6 2" xfId="8841" xr:uid="{00000000-0005-0000-0000-000068180000}"/>
    <cellStyle name="Currency 2 4 6 2 2" xfId="15389" xr:uid="{00000000-0005-0000-0000-000069180000}"/>
    <cellStyle name="Currency 2 4 6 3" xfId="7122" xr:uid="{00000000-0005-0000-0000-00006A180000}"/>
    <cellStyle name="Currency 2 4 6 3 2" xfId="13808" xr:uid="{00000000-0005-0000-0000-00006B180000}"/>
    <cellStyle name="Currency 2 4 6 4" xfId="12023" xr:uid="{00000000-0005-0000-0000-00006C180000}"/>
    <cellStyle name="Currency 2 4 7" xfId="5535" xr:uid="{00000000-0005-0000-0000-00006D180000}"/>
    <cellStyle name="Currency 2 4 7 2" xfId="9276" xr:uid="{00000000-0005-0000-0000-00006E180000}"/>
    <cellStyle name="Currency 2 4 7 2 2" xfId="15783" xr:uid="{00000000-0005-0000-0000-00006F180000}"/>
    <cellStyle name="Currency 2 4 7 3" xfId="7557" xr:uid="{00000000-0005-0000-0000-000070180000}"/>
    <cellStyle name="Currency 2 4 7 3 2" xfId="14202" xr:uid="{00000000-0005-0000-0000-000071180000}"/>
    <cellStyle name="Currency 2 4 7 4" xfId="12428" xr:uid="{00000000-0005-0000-0000-000072180000}"/>
    <cellStyle name="Currency 2 4 8" xfId="9656" xr:uid="{00000000-0005-0000-0000-000073180000}"/>
    <cellStyle name="Currency 2 4 8 2" xfId="16158" xr:uid="{00000000-0005-0000-0000-000074180000}"/>
    <cellStyle name="Currency 2 4 9" xfId="7956" xr:uid="{00000000-0005-0000-0000-000075180000}"/>
    <cellStyle name="Currency 2 4 9 2" xfId="14596" xr:uid="{00000000-0005-0000-0000-000076180000}"/>
    <cellStyle name="Currency 2 5" xfId="21" xr:uid="{00000000-0005-0000-0000-000077180000}"/>
    <cellStyle name="Currency 2 5 2" xfId="4457" xr:uid="{00000000-0005-0000-0000-000078180000}"/>
    <cellStyle name="Currency 2 5 2 2" xfId="4878" xr:uid="{00000000-0005-0000-0000-000079180000}"/>
    <cellStyle name="Currency 2 5 2 2 2" xfId="8621" xr:uid="{00000000-0005-0000-0000-00007A180000}"/>
    <cellStyle name="Currency 2 5 2 2 2 2" xfId="15169" xr:uid="{00000000-0005-0000-0000-00007B180000}"/>
    <cellStyle name="Currency 2 5 2 2 3" xfId="6902" xr:uid="{00000000-0005-0000-0000-00007C180000}"/>
    <cellStyle name="Currency 2 5 2 2 3 2" xfId="13588" xr:uid="{00000000-0005-0000-0000-00007D180000}"/>
    <cellStyle name="Currency 2 5 2 2 4" xfId="11803" xr:uid="{00000000-0005-0000-0000-00007E180000}"/>
    <cellStyle name="Currency 2 5 2 3" xfId="5285" xr:uid="{00000000-0005-0000-0000-00007F180000}"/>
    <cellStyle name="Currency 2 5 2 3 2" xfId="9028" xr:uid="{00000000-0005-0000-0000-000080180000}"/>
    <cellStyle name="Currency 2 5 2 3 2 2" xfId="15572" xr:uid="{00000000-0005-0000-0000-000081180000}"/>
    <cellStyle name="Currency 2 5 2 3 3" xfId="7309" xr:uid="{00000000-0005-0000-0000-000082180000}"/>
    <cellStyle name="Currency 2 5 2 3 3 2" xfId="13991" xr:uid="{00000000-0005-0000-0000-000083180000}"/>
    <cellStyle name="Currency 2 5 2 3 4" xfId="12206" xr:uid="{00000000-0005-0000-0000-000084180000}"/>
    <cellStyle name="Currency 2 5 2 4" xfId="5723" xr:uid="{00000000-0005-0000-0000-000085180000}"/>
    <cellStyle name="Currency 2 5 2 4 2" xfId="9464" xr:uid="{00000000-0005-0000-0000-000086180000}"/>
    <cellStyle name="Currency 2 5 2 4 2 2" xfId="15966" xr:uid="{00000000-0005-0000-0000-000087180000}"/>
    <cellStyle name="Currency 2 5 2 4 3" xfId="7745" xr:uid="{00000000-0005-0000-0000-000088180000}"/>
    <cellStyle name="Currency 2 5 2 4 3 2" xfId="14385" xr:uid="{00000000-0005-0000-0000-000089180000}"/>
    <cellStyle name="Currency 2 5 2 4 4" xfId="12616" xr:uid="{00000000-0005-0000-0000-00008A180000}"/>
    <cellStyle name="Currency 2 5 2 5" xfId="9874" xr:uid="{00000000-0005-0000-0000-00008B180000}"/>
    <cellStyle name="Currency 2 5 2 5 2" xfId="16355" xr:uid="{00000000-0005-0000-0000-00008C180000}"/>
    <cellStyle name="Currency 2 5 2 6" xfId="8222" xr:uid="{00000000-0005-0000-0000-00008D180000}"/>
    <cellStyle name="Currency 2 5 2 6 2" xfId="14779" xr:uid="{00000000-0005-0000-0000-00008E180000}"/>
    <cellStyle name="Currency 2 5 2 7" xfId="6503" xr:uid="{00000000-0005-0000-0000-00008F180000}"/>
    <cellStyle name="Currency 2 5 2 7 2" xfId="13193" xr:uid="{00000000-0005-0000-0000-000090180000}"/>
    <cellStyle name="Currency 2 5 2 8" xfId="11402" xr:uid="{00000000-0005-0000-0000-000091180000}"/>
    <cellStyle name="Currency 2 5 3" xfId="4694" xr:uid="{00000000-0005-0000-0000-000092180000}"/>
    <cellStyle name="Currency 2 5 4" xfId="5084" xr:uid="{00000000-0005-0000-0000-000093180000}"/>
    <cellStyle name="Currency 2 5 4 2" xfId="8827" xr:uid="{00000000-0005-0000-0000-000094180000}"/>
    <cellStyle name="Currency 2 5 4 2 2" xfId="15375" xr:uid="{00000000-0005-0000-0000-000095180000}"/>
    <cellStyle name="Currency 2 5 4 3" xfId="7108" xr:uid="{00000000-0005-0000-0000-000096180000}"/>
    <cellStyle name="Currency 2 5 4 3 2" xfId="13794" xr:uid="{00000000-0005-0000-0000-000097180000}"/>
    <cellStyle name="Currency 2 5 4 4" xfId="12009" xr:uid="{00000000-0005-0000-0000-000098180000}"/>
    <cellStyle name="Currency 2 5 5" xfId="5521" xr:uid="{00000000-0005-0000-0000-000099180000}"/>
    <cellStyle name="Currency 2 5 5 2" xfId="9262" xr:uid="{00000000-0005-0000-0000-00009A180000}"/>
    <cellStyle name="Currency 2 5 5 2 2" xfId="15769" xr:uid="{00000000-0005-0000-0000-00009B180000}"/>
    <cellStyle name="Currency 2 5 5 3" xfId="7543" xr:uid="{00000000-0005-0000-0000-00009C180000}"/>
    <cellStyle name="Currency 2 5 5 3 2" xfId="14188" xr:uid="{00000000-0005-0000-0000-00009D180000}"/>
    <cellStyle name="Currency 2 5 5 4" xfId="12414" xr:uid="{00000000-0005-0000-0000-00009E180000}"/>
    <cellStyle name="Currency 2 5 6" xfId="7942" xr:uid="{00000000-0005-0000-0000-00009F180000}"/>
    <cellStyle name="Currency 2 5 6 2" xfId="14582" xr:uid="{00000000-0005-0000-0000-0000A0180000}"/>
    <cellStyle name="Currency 2 5 7" xfId="5921" xr:uid="{00000000-0005-0000-0000-0000A1180000}"/>
    <cellStyle name="Currency 2 5 7 2" xfId="12814" xr:uid="{00000000-0005-0000-0000-0000A2180000}"/>
    <cellStyle name="Currency 2 5 8" xfId="10256" xr:uid="{00000000-0005-0000-0000-0000A3180000}"/>
    <cellStyle name="Currency 2 6" xfId="3915" xr:uid="{00000000-0005-0000-0000-0000A4180000}"/>
    <cellStyle name="Currency 2 6 2" xfId="4490" xr:uid="{00000000-0005-0000-0000-0000A5180000}"/>
    <cellStyle name="Currency 2 6 2 2" xfId="4879" xr:uid="{00000000-0005-0000-0000-0000A6180000}"/>
    <cellStyle name="Currency 2 6 2 2 2" xfId="8622" xr:uid="{00000000-0005-0000-0000-0000A7180000}"/>
    <cellStyle name="Currency 2 6 2 2 2 2" xfId="15170" xr:uid="{00000000-0005-0000-0000-0000A8180000}"/>
    <cellStyle name="Currency 2 6 2 2 3" xfId="6903" xr:uid="{00000000-0005-0000-0000-0000A9180000}"/>
    <cellStyle name="Currency 2 6 2 2 3 2" xfId="13589" xr:uid="{00000000-0005-0000-0000-0000AA180000}"/>
    <cellStyle name="Currency 2 6 2 2 4" xfId="11804" xr:uid="{00000000-0005-0000-0000-0000AB180000}"/>
    <cellStyle name="Currency 2 6 2 3" xfId="5317" xr:uid="{00000000-0005-0000-0000-0000AC180000}"/>
    <cellStyle name="Currency 2 6 2 3 2" xfId="9060" xr:uid="{00000000-0005-0000-0000-0000AD180000}"/>
    <cellStyle name="Currency 2 6 2 3 2 2" xfId="15604" xr:uid="{00000000-0005-0000-0000-0000AE180000}"/>
    <cellStyle name="Currency 2 6 2 3 3" xfId="7341" xr:uid="{00000000-0005-0000-0000-0000AF180000}"/>
    <cellStyle name="Currency 2 6 2 3 3 2" xfId="14023" xr:uid="{00000000-0005-0000-0000-0000B0180000}"/>
    <cellStyle name="Currency 2 6 2 3 4" xfId="12238" xr:uid="{00000000-0005-0000-0000-0000B1180000}"/>
    <cellStyle name="Currency 2 6 2 4" xfId="5755" xr:uid="{00000000-0005-0000-0000-0000B2180000}"/>
    <cellStyle name="Currency 2 6 2 4 2" xfId="9496" xr:uid="{00000000-0005-0000-0000-0000B3180000}"/>
    <cellStyle name="Currency 2 6 2 4 2 2" xfId="15998" xr:uid="{00000000-0005-0000-0000-0000B4180000}"/>
    <cellStyle name="Currency 2 6 2 4 3" xfId="7777" xr:uid="{00000000-0005-0000-0000-0000B5180000}"/>
    <cellStyle name="Currency 2 6 2 4 3 2" xfId="14417" xr:uid="{00000000-0005-0000-0000-0000B6180000}"/>
    <cellStyle name="Currency 2 6 2 4 4" xfId="12648" xr:uid="{00000000-0005-0000-0000-0000B7180000}"/>
    <cellStyle name="Currency 2 6 2 5" xfId="9875" xr:uid="{00000000-0005-0000-0000-0000B8180000}"/>
    <cellStyle name="Currency 2 6 2 5 2" xfId="16356" xr:uid="{00000000-0005-0000-0000-0000B9180000}"/>
    <cellStyle name="Currency 2 6 2 6" xfId="8254" xr:uid="{00000000-0005-0000-0000-0000BA180000}"/>
    <cellStyle name="Currency 2 6 2 6 2" xfId="14811" xr:uid="{00000000-0005-0000-0000-0000BB180000}"/>
    <cellStyle name="Currency 2 6 2 7" xfId="6535" xr:uid="{00000000-0005-0000-0000-0000BC180000}"/>
    <cellStyle name="Currency 2 6 2 7 2" xfId="13225" xr:uid="{00000000-0005-0000-0000-0000BD180000}"/>
    <cellStyle name="Currency 2 6 2 8" xfId="11435" xr:uid="{00000000-0005-0000-0000-0000BE180000}"/>
    <cellStyle name="Currency 2 6 3" xfId="4764" xr:uid="{00000000-0005-0000-0000-0000BF180000}"/>
    <cellStyle name="Currency 2 6 3 2" xfId="8507" xr:uid="{00000000-0005-0000-0000-0000C0180000}"/>
    <cellStyle name="Currency 2 6 3 2 2" xfId="15059" xr:uid="{00000000-0005-0000-0000-0000C1180000}"/>
    <cellStyle name="Currency 2 6 3 3" xfId="6788" xr:uid="{00000000-0005-0000-0000-0000C2180000}"/>
    <cellStyle name="Currency 2 6 3 3 2" xfId="13478" xr:uid="{00000000-0005-0000-0000-0000C3180000}"/>
    <cellStyle name="Currency 2 6 3 4" xfId="11693" xr:uid="{00000000-0005-0000-0000-0000C4180000}"/>
    <cellStyle name="Currency 2 6 4" xfId="5120" xr:uid="{00000000-0005-0000-0000-0000C5180000}"/>
    <cellStyle name="Currency 2 6 4 2" xfId="8863" xr:uid="{00000000-0005-0000-0000-0000C6180000}"/>
    <cellStyle name="Currency 2 6 4 2 2" xfId="15407" xr:uid="{00000000-0005-0000-0000-0000C7180000}"/>
    <cellStyle name="Currency 2 6 4 3" xfId="7144" xr:uid="{00000000-0005-0000-0000-0000C8180000}"/>
    <cellStyle name="Currency 2 6 4 3 2" xfId="13826" xr:uid="{00000000-0005-0000-0000-0000C9180000}"/>
    <cellStyle name="Currency 2 6 4 4" xfId="12041" xr:uid="{00000000-0005-0000-0000-0000CA180000}"/>
    <cellStyle name="Currency 2 6 5" xfId="5553" xr:uid="{00000000-0005-0000-0000-0000CB180000}"/>
    <cellStyle name="Currency 2 6 5 2" xfId="9294" xr:uid="{00000000-0005-0000-0000-0000CC180000}"/>
    <cellStyle name="Currency 2 6 5 2 2" xfId="15801" xr:uid="{00000000-0005-0000-0000-0000CD180000}"/>
    <cellStyle name="Currency 2 6 5 3" xfId="7575" xr:uid="{00000000-0005-0000-0000-0000CE180000}"/>
    <cellStyle name="Currency 2 6 5 3 2" xfId="14220" xr:uid="{00000000-0005-0000-0000-0000CF180000}"/>
    <cellStyle name="Currency 2 6 5 4" xfId="12446" xr:uid="{00000000-0005-0000-0000-0000D0180000}"/>
    <cellStyle name="Currency 2 6 6" xfId="9754" xr:uid="{00000000-0005-0000-0000-0000D1180000}"/>
    <cellStyle name="Currency 2 6 6 2" xfId="16245" xr:uid="{00000000-0005-0000-0000-0000D2180000}"/>
    <cellStyle name="Currency 2 6 7" xfId="8011" xr:uid="{00000000-0005-0000-0000-0000D3180000}"/>
    <cellStyle name="Currency 2 6 7 2" xfId="14614" xr:uid="{00000000-0005-0000-0000-0000D4180000}"/>
    <cellStyle name="Currency 2 6 8" xfId="6274" xr:uid="{00000000-0005-0000-0000-0000D5180000}"/>
    <cellStyle name="Currency 2 6 8 2" xfId="12999" xr:uid="{00000000-0005-0000-0000-0000D6180000}"/>
    <cellStyle name="Currency 2 6 9" xfId="11227" xr:uid="{00000000-0005-0000-0000-0000D7180000}"/>
    <cellStyle name="Currency 2 7" xfId="3916" xr:uid="{00000000-0005-0000-0000-0000D8180000}"/>
    <cellStyle name="Currency 2 7 2" xfId="4491" xr:uid="{00000000-0005-0000-0000-0000D9180000}"/>
    <cellStyle name="Currency 2 7 2 2" xfId="4880" xr:uid="{00000000-0005-0000-0000-0000DA180000}"/>
    <cellStyle name="Currency 2 7 2 2 2" xfId="8623" xr:uid="{00000000-0005-0000-0000-0000DB180000}"/>
    <cellStyle name="Currency 2 7 2 2 2 2" xfId="15171" xr:uid="{00000000-0005-0000-0000-0000DC180000}"/>
    <cellStyle name="Currency 2 7 2 2 3" xfId="6904" xr:uid="{00000000-0005-0000-0000-0000DD180000}"/>
    <cellStyle name="Currency 2 7 2 2 3 2" xfId="13590" xr:uid="{00000000-0005-0000-0000-0000DE180000}"/>
    <cellStyle name="Currency 2 7 2 2 4" xfId="11805" xr:uid="{00000000-0005-0000-0000-0000DF180000}"/>
    <cellStyle name="Currency 2 7 2 3" xfId="5318" xr:uid="{00000000-0005-0000-0000-0000E0180000}"/>
    <cellStyle name="Currency 2 7 2 3 2" xfId="9061" xr:uid="{00000000-0005-0000-0000-0000E1180000}"/>
    <cellStyle name="Currency 2 7 2 3 2 2" xfId="15605" xr:uid="{00000000-0005-0000-0000-0000E2180000}"/>
    <cellStyle name="Currency 2 7 2 3 3" xfId="7342" xr:uid="{00000000-0005-0000-0000-0000E3180000}"/>
    <cellStyle name="Currency 2 7 2 3 3 2" xfId="14024" xr:uid="{00000000-0005-0000-0000-0000E4180000}"/>
    <cellStyle name="Currency 2 7 2 3 4" xfId="12239" xr:uid="{00000000-0005-0000-0000-0000E5180000}"/>
    <cellStyle name="Currency 2 7 2 4" xfId="5756" xr:uid="{00000000-0005-0000-0000-0000E6180000}"/>
    <cellStyle name="Currency 2 7 2 4 2" xfId="9497" xr:uid="{00000000-0005-0000-0000-0000E7180000}"/>
    <cellStyle name="Currency 2 7 2 4 2 2" xfId="15999" xr:uid="{00000000-0005-0000-0000-0000E8180000}"/>
    <cellStyle name="Currency 2 7 2 4 3" xfId="7778" xr:uid="{00000000-0005-0000-0000-0000E9180000}"/>
    <cellStyle name="Currency 2 7 2 4 3 2" xfId="14418" xr:uid="{00000000-0005-0000-0000-0000EA180000}"/>
    <cellStyle name="Currency 2 7 2 4 4" xfId="12649" xr:uid="{00000000-0005-0000-0000-0000EB180000}"/>
    <cellStyle name="Currency 2 7 2 5" xfId="9876" xr:uid="{00000000-0005-0000-0000-0000EC180000}"/>
    <cellStyle name="Currency 2 7 2 5 2" xfId="16357" xr:uid="{00000000-0005-0000-0000-0000ED180000}"/>
    <cellStyle name="Currency 2 7 2 6" xfId="8255" xr:uid="{00000000-0005-0000-0000-0000EE180000}"/>
    <cellStyle name="Currency 2 7 2 6 2" xfId="14812" xr:uid="{00000000-0005-0000-0000-0000EF180000}"/>
    <cellStyle name="Currency 2 7 2 7" xfId="6536" xr:uid="{00000000-0005-0000-0000-0000F0180000}"/>
    <cellStyle name="Currency 2 7 2 7 2" xfId="13226" xr:uid="{00000000-0005-0000-0000-0000F1180000}"/>
    <cellStyle name="Currency 2 7 2 8" xfId="11436" xr:uid="{00000000-0005-0000-0000-0000F2180000}"/>
    <cellStyle name="Currency 2 7 3" xfId="4822" xr:uid="{00000000-0005-0000-0000-0000F3180000}"/>
    <cellStyle name="Currency 2 7 3 2" xfId="8565" xr:uid="{00000000-0005-0000-0000-0000F4180000}"/>
    <cellStyle name="Currency 2 7 3 2 2" xfId="15113" xr:uid="{00000000-0005-0000-0000-0000F5180000}"/>
    <cellStyle name="Currency 2 7 3 3" xfId="6846" xr:uid="{00000000-0005-0000-0000-0000F6180000}"/>
    <cellStyle name="Currency 2 7 3 3 2" xfId="13532" xr:uid="{00000000-0005-0000-0000-0000F7180000}"/>
    <cellStyle name="Currency 2 7 3 4" xfId="11747" xr:uid="{00000000-0005-0000-0000-0000F8180000}"/>
    <cellStyle name="Currency 2 7 4" xfId="5121" xr:uid="{00000000-0005-0000-0000-0000F9180000}"/>
    <cellStyle name="Currency 2 7 4 2" xfId="8864" xr:uid="{00000000-0005-0000-0000-0000FA180000}"/>
    <cellStyle name="Currency 2 7 4 2 2" xfId="15408" xr:uid="{00000000-0005-0000-0000-0000FB180000}"/>
    <cellStyle name="Currency 2 7 4 3" xfId="7145" xr:uid="{00000000-0005-0000-0000-0000FC180000}"/>
    <cellStyle name="Currency 2 7 4 3 2" xfId="13827" xr:uid="{00000000-0005-0000-0000-0000FD180000}"/>
    <cellStyle name="Currency 2 7 4 4" xfId="12042" xr:uid="{00000000-0005-0000-0000-0000FE180000}"/>
    <cellStyle name="Currency 2 7 5" xfId="5554" xr:uid="{00000000-0005-0000-0000-0000FF180000}"/>
    <cellStyle name="Currency 2 7 5 2" xfId="9295" xr:uid="{00000000-0005-0000-0000-000000190000}"/>
    <cellStyle name="Currency 2 7 5 2 2" xfId="15802" xr:uid="{00000000-0005-0000-0000-000001190000}"/>
    <cellStyle name="Currency 2 7 5 3" xfId="7576" xr:uid="{00000000-0005-0000-0000-000002190000}"/>
    <cellStyle name="Currency 2 7 5 3 2" xfId="14221" xr:uid="{00000000-0005-0000-0000-000003190000}"/>
    <cellStyle name="Currency 2 7 5 4" xfId="12447" xr:uid="{00000000-0005-0000-0000-000004190000}"/>
    <cellStyle name="Currency 2 7 6" xfId="9813" xr:uid="{00000000-0005-0000-0000-000005190000}"/>
    <cellStyle name="Currency 2 7 6 2" xfId="16299" xr:uid="{00000000-0005-0000-0000-000006190000}"/>
    <cellStyle name="Currency 2 7 7" xfId="8012" xr:uid="{00000000-0005-0000-0000-000007190000}"/>
    <cellStyle name="Currency 2 7 7 2" xfId="14615" xr:uid="{00000000-0005-0000-0000-000008190000}"/>
    <cellStyle name="Currency 2 7 8" xfId="6275" xr:uid="{00000000-0005-0000-0000-000009190000}"/>
    <cellStyle name="Currency 2 7 8 2" xfId="13000" xr:uid="{00000000-0005-0000-0000-00000A190000}"/>
    <cellStyle name="Currency 2 7 9" xfId="11228" xr:uid="{00000000-0005-0000-0000-00000B190000}"/>
    <cellStyle name="Currency 2 8" xfId="4408" xr:uid="{00000000-0005-0000-0000-00000C190000}"/>
    <cellStyle name="Currency 2 8 2" xfId="4622" xr:uid="{00000000-0005-0000-0000-00000D190000}"/>
    <cellStyle name="Currency 2 8 2 2" xfId="4882" xr:uid="{00000000-0005-0000-0000-00000E190000}"/>
    <cellStyle name="Currency 2 8 2 2 2" xfId="8625" xr:uid="{00000000-0005-0000-0000-00000F190000}"/>
    <cellStyle name="Currency 2 8 2 2 2 2" xfId="15173" xr:uid="{00000000-0005-0000-0000-000010190000}"/>
    <cellStyle name="Currency 2 8 2 2 3" xfId="6906" xr:uid="{00000000-0005-0000-0000-000011190000}"/>
    <cellStyle name="Currency 2 8 2 2 3 2" xfId="13592" xr:uid="{00000000-0005-0000-0000-000012190000}"/>
    <cellStyle name="Currency 2 8 2 2 4" xfId="11807" xr:uid="{00000000-0005-0000-0000-000013190000}"/>
    <cellStyle name="Currency 2 8 2 3" xfId="5449" xr:uid="{00000000-0005-0000-0000-000014190000}"/>
    <cellStyle name="Currency 2 8 2 3 2" xfId="9192" xr:uid="{00000000-0005-0000-0000-000015190000}"/>
    <cellStyle name="Currency 2 8 2 3 2 2" xfId="15736" xr:uid="{00000000-0005-0000-0000-000016190000}"/>
    <cellStyle name="Currency 2 8 2 3 3" xfId="7473" xr:uid="{00000000-0005-0000-0000-000017190000}"/>
    <cellStyle name="Currency 2 8 2 3 3 2" xfId="14155" xr:uid="{00000000-0005-0000-0000-000018190000}"/>
    <cellStyle name="Currency 2 8 2 3 4" xfId="12370" xr:uid="{00000000-0005-0000-0000-000019190000}"/>
    <cellStyle name="Currency 2 8 2 4" xfId="5887" xr:uid="{00000000-0005-0000-0000-00001A190000}"/>
    <cellStyle name="Currency 2 8 2 4 2" xfId="9628" xr:uid="{00000000-0005-0000-0000-00001B190000}"/>
    <cellStyle name="Currency 2 8 2 4 2 2" xfId="16130" xr:uid="{00000000-0005-0000-0000-00001C190000}"/>
    <cellStyle name="Currency 2 8 2 4 3" xfId="7909" xr:uid="{00000000-0005-0000-0000-00001D190000}"/>
    <cellStyle name="Currency 2 8 2 4 3 2" xfId="14549" xr:uid="{00000000-0005-0000-0000-00001E190000}"/>
    <cellStyle name="Currency 2 8 2 4 4" xfId="12780" xr:uid="{00000000-0005-0000-0000-00001F190000}"/>
    <cellStyle name="Currency 2 8 2 5" xfId="9878" xr:uid="{00000000-0005-0000-0000-000020190000}"/>
    <cellStyle name="Currency 2 8 2 5 2" xfId="16359" xr:uid="{00000000-0005-0000-0000-000021190000}"/>
    <cellStyle name="Currency 2 8 2 6" xfId="8386" xr:uid="{00000000-0005-0000-0000-000022190000}"/>
    <cellStyle name="Currency 2 8 2 6 2" xfId="14943" xr:uid="{00000000-0005-0000-0000-000023190000}"/>
    <cellStyle name="Currency 2 8 2 7" xfId="6667" xr:uid="{00000000-0005-0000-0000-000024190000}"/>
    <cellStyle name="Currency 2 8 2 7 2" xfId="13357" xr:uid="{00000000-0005-0000-0000-000025190000}"/>
    <cellStyle name="Currency 2 8 2 8" xfId="11567" xr:uid="{00000000-0005-0000-0000-000026190000}"/>
    <cellStyle name="Currency 2 8 3" xfId="4881" xr:uid="{00000000-0005-0000-0000-000027190000}"/>
    <cellStyle name="Currency 2 8 3 2" xfId="8624" xr:uid="{00000000-0005-0000-0000-000028190000}"/>
    <cellStyle name="Currency 2 8 3 2 2" xfId="15172" xr:uid="{00000000-0005-0000-0000-000029190000}"/>
    <cellStyle name="Currency 2 8 3 3" xfId="6905" xr:uid="{00000000-0005-0000-0000-00002A190000}"/>
    <cellStyle name="Currency 2 8 3 3 2" xfId="13591" xr:uid="{00000000-0005-0000-0000-00002B190000}"/>
    <cellStyle name="Currency 2 8 3 4" xfId="11806" xr:uid="{00000000-0005-0000-0000-00002C190000}"/>
    <cellStyle name="Currency 2 8 4" xfId="5252" xr:uid="{00000000-0005-0000-0000-00002D190000}"/>
    <cellStyle name="Currency 2 8 4 2" xfId="8995" xr:uid="{00000000-0005-0000-0000-00002E190000}"/>
    <cellStyle name="Currency 2 8 4 2 2" xfId="15539" xr:uid="{00000000-0005-0000-0000-00002F190000}"/>
    <cellStyle name="Currency 2 8 4 3" xfId="7276" xr:uid="{00000000-0005-0000-0000-000030190000}"/>
    <cellStyle name="Currency 2 8 4 3 2" xfId="13958" xr:uid="{00000000-0005-0000-0000-000031190000}"/>
    <cellStyle name="Currency 2 8 4 4" xfId="12173" xr:uid="{00000000-0005-0000-0000-000032190000}"/>
    <cellStyle name="Currency 2 8 5" xfId="5690" xr:uid="{00000000-0005-0000-0000-000033190000}"/>
    <cellStyle name="Currency 2 8 5 2" xfId="9431" xr:uid="{00000000-0005-0000-0000-000034190000}"/>
    <cellStyle name="Currency 2 8 5 2 2" xfId="15933" xr:uid="{00000000-0005-0000-0000-000035190000}"/>
    <cellStyle name="Currency 2 8 5 3" xfId="7712" xr:uid="{00000000-0005-0000-0000-000036190000}"/>
    <cellStyle name="Currency 2 8 5 3 2" xfId="14352" xr:uid="{00000000-0005-0000-0000-000037190000}"/>
    <cellStyle name="Currency 2 8 5 4" xfId="12583" xr:uid="{00000000-0005-0000-0000-000038190000}"/>
    <cellStyle name="Currency 2 8 6" xfId="9877" xr:uid="{00000000-0005-0000-0000-000039190000}"/>
    <cellStyle name="Currency 2 8 6 2" xfId="16358" xr:uid="{00000000-0005-0000-0000-00003A190000}"/>
    <cellStyle name="Currency 2 8 7" xfId="8189" xr:uid="{00000000-0005-0000-0000-00003B190000}"/>
    <cellStyle name="Currency 2 8 7 2" xfId="14746" xr:uid="{00000000-0005-0000-0000-00003C190000}"/>
    <cellStyle name="Currency 2 8 8" xfId="6470" xr:uid="{00000000-0005-0000-0000-00003D190000}"/>
    <cellStyle name="Currency 2 8 8 2" xfId="13160" xr:uid="{00000000-0005-0000-0000-00003E190000}"/>
    <cellStyle name="Currency 2 8 9" xfId="11366" xr:uid="{00000000-0005-0000-0000-00003F190000}"/>
    <cellStyle name="Currency 2 9" xfId="4425" xr:uid="{00000000-0005-0000-0000-000040190000}"/>
    <cellStyle name="Currency 2 9 2" xfId="4634" xr:uid="{00000000-0005-0000-0000-000041190000}"/>
    <cellStyle name="Currency 2 9 2 2" xfId="4884" xr:uid="{00000000-0005-0000-0000-000042190000}"/>
    <cellStyle name="Currency 2 9 2 2 2" xfId="8627" xr:uid="{00000000-0005-0000-0000-000043190000}"/>
    <cellStyle name="Currency 2 9 2 2 2 2" xfId="15175" xr:uid="{00000000-0005-0000-0000-000044190000}"/>
    <cellStyle name="Currency 2 9 2 2 3" xfId="6908" xr:uid="{00000000-0005-0000-0000-000045190000}"/>
    <cellStyle name="Currency 2 9 2 2 3 2" xfId="13594" xr:uid="{00000000-0005-0000-0000-000046190000}"/>
    <cellStyle name="Currency 2 9 2 2 4" xfId="11809" xr:uid="{00000000-0005-0000-0000-000047190000}"/>
    <cellStyle name="Currency 2 9 2 3" xfId="5461" xr:uid="{00000000-0005-0000-0000-000048190000}"/>
    <cellStyle name="Currency 2 9 2 3 2" xfId="9204" xr:uid="{00000000-0005-0000-0000-000049190000}"/>
    <cellStyle name="Currency 2 9 2 3 2 2" xfId="15748" xr:uid="{00000000-0005-0000-0000-00004A190000}"/>
    <cellStyle name="Currency 2 9 2 3 3" xfId="7485" xr:uid="{00000000-0005-0000-0000-00004B190000}"/>
    <cellStyle name="Currency 2 9 2 3 3 2" xfId="14167" xr:uid="{00000000-0005-0000-0000-00004C190000}"/>
    <cellStyle name="Currency 2 9 2 3 4" xfId="12382" xr:uid="{00000000-0005-0000-0000-00004D190000}"/>
    <cellStyle name="Currency 2 9 2 4" xfId="5899" xr:uid="{00000000-0005-0000-0000-00004E190000}"/>
    <cellStyle name="Currency 2 9 2 4 2" xfId="9640" xr:uid="{00000000-0005-0000-0000-00004F190000}"/>
    <cellStyle name="Currency 2 9 2 4 2 2" xfId="16142" xr:uid="{00000000-0005-0000-0000-000050190000}"/>
    <cellStyle name="Currency 2 9 2 4 3" xfId="7921" xr:uid="{00000000-0005-0000-0000-000051190000}"/>
    <cellStyle name="Currency 2 9 2 4 3 2" xfId="14561" xr:uid="{00000000-0005-0000-0000-000052190000}"/>
    <cellStyle name="Currency 2 9 2 4 4" xfId="12792" xr:uid="{00000000-0005-0000-0000-000053190000}"/>
    <cellStyle name="Currency 2 9 2 5" xfId="9880" xr:uid="{00000000-0005-0000-0000-000054190000}"/>
    <cellStyle name="Currency 2 9 2 5 2" xfId="16361" xr:uid="{00000000-0005-0000-0000-000055190000}"/>
    <cellStyle name="Currency 2 9 2 6" xfId="8398" xr:uid="{00000000-0005-0000-0000-000056190000}"/>
    <cellStyle name="Currency 2 9 2 6 2" xfId="14955" xr:uid="{00000000-0005-0000-0000-000057190000}"/>
    <cellStyle name="Currency 2 9 2 7" xfId="6679" xr:uid="{00000000-0005-0000-0000-000058190000}"/>
    <cellStyle name="Currency 2 9 2 7 2" xfId="13369" xr:uid="{00000000-0005-0000-0000-000059190000}"/>
    <cellStyle name="Currency 2 9 2 8" xfId="11579" xr:uid="{00000000-0005-0000-0000-00005A190000}"/>
    <cellStyle name="Currency 2 9 3" xfId="4883" xr:uid="{00000000-0005-0000-0000-00005B190000}"/>
    <cellStyle name="Currency 2 9 3 2" xfId="8626" xr:uid="{00000000-0005-0000-0000-00005C190000}"/>
    <cellStyle name="Currency 2 9 3 2 2" xfId="15174" xr:uid="{00000000-0005-0000-0000-00005D190000}"/>
    <cellStyle name="Currency 2 9 3 3" xfId="6907" xr:uid="{00000000-0005-0000-0000-00005E190000}"/>
    <cellStyle name="Currency 2 9 3 3 2" xfId="13593" xr:uid="{00000000-0005-0000-0000-00005F190000}"/>
    <cellStyle name="Currency 2 9 3 4" xfId="11808" xr:uid="{00000000-0005-0000-0000-000060190000}"/>
    <cellStyle name="Currency 2 9 4" xfId="5264" xr:uid="{00000000-0005-0000-0000-000061190000}"/>
    <cellStyle name="Currency 2 9 4 2" xfId="9007" xr:uid="{00000000-0005-0000-0000-000062190000}"/>
    <cellStyle name="Currency 2 9 4 2 2" xfId="15551" xr:uid="{00000000-0005-0000-0000-000063190000}"/>
    <cellStyle name="Currency 2 9 4 3" xfId="7288" xr:uid="{00000000-0005-0000-0000-000064190000}"/>
    <cellStyle name="Currency 2 9 4 3 2" xfId="13970" xr:uid="{00000000-0005-0000-0000-000065190000}"/>
    <cellStyle name="Currency 2 9 4 4" xfId="12185" xr:uid="{00000000-0005-0000-0000-000066190000}"/>
    <cellStyle name="Currency 2 9 5" xfId="5702" xr:uid="{00000000-0005-0000-0000-000067190000}"/>
    <cellStyle name="Currency 2 9 5 2" xfId="9443" xr:uid="{00000000-0005-0000-0000-000068190000}"/>
    <cellStyle name="Currency 2 9 5 2 2" xfId="15945" xr:uid="{00000000-0005-0000-0000-000069190000}"/>
    <cellStyle name="Currency 2 9 5 3" xfId="7724" xr:uid="{00000000-0005-0000-0000-00006A190000}"/>
    <cellStyle name="Currency 2 9 5 3 2" xfId="14364" xr:uid="{00000000-0005-0000-0000-00006B190000}"/>
    <cellStyle name="Currency 2 9 5 4" xfId="12595" xr:uid="{00000000-0005-0000-0000-00006C190000}"/>
    <cellStyle name="Currency 2 9 6" xfId="9879" xr:uid="{00000000-0005-0000-0000-00006D190000}"/>
    <cellStyle name="Currency 2 9 6 2" xfId="16360" xr:uid="{00000000-0005-0000-0000-00006E190000}"/>
    <cellStyle name="Currency 2 9 7" xfId="8201" xr:uid="{00000000-0005-0000-0000-00006F190000}"/>
    <cellStyle name="Currency 2 9 7 2" xfId="14758" xr:uid="{00000000-0005-0000-0000-000070190000}"/>
    <cellStyle name="Currency 2 9 8" xfId="6482" xr:uid="{00000000-0005-0000-0000-000071190000}"/>
    <cellStyle name="Currency 2 9 8 2" xfId="13172" xr:uid="{00000000-0005-0000-0000-000072190000}"/>
    <cellStyle name="Currency 2 9 9" xfId="11380" xr:uid="{00000000-0005-0000-0000-000073190000}"/>
    <cellStyle name="Currency 2*" xfId="3917" xr:uid="{00000000-0005-0000-0000-000074190000}"/>
    <cellStyle name="Currency 2_Model_Sep_2_02" xfId="3918" xr:uid="{00000000-0005-0000-0000-000075190000}"/>
    <cellStyle name="Currency 3" xfId="3919" xr:uid="{00000000-0005-0000-0000-000076190000}"/>
    <cellStyle name="Currency 3 10" xfId="8013" xr:uid="{00000000-0005-0000-0000-000077190000}"/>
    <cellStyle name="Currency 3 10 2" xfId="14616" xr:uid="{00000000-0005-0000-0000-000078190000}"/>
    <cellStyle name="Currency 3 11" xfId="6276" xr:uid="{00000000-0005-0000-0000-000079190000}"/>
    <cellStyle name="Currency 3 11 2" xfId="13001" xr:uid="{00000000-0005-0000-0000-00007A190000}"/>
    <cellStyle name="Currency 3 12" xfId="11229" xr:uid="{00000000-0005-0000-0000-00007B190000}"/>
    <cellStyle name="Currency 3 2" xfId="3920" xr:uid="{00000000-0005-0000-0000-00007C190000}"/>
    <cellStyle name="Currency 3 2 2" xfId="4493" xr:uid="{00000000-0005-0000-0000-00007D190000}"/>
    <cellStyle name="Currency 3 2 2 2" xfId="4885" xr:uid="{00000000-0005-0000-0000-00007E190000}"/>
    <cellStyle name="Currency 3 2 2 2 2" xfId="8628" xr:uid="{00000000-0005-0000-0000-00007F190000}"/>
    <cellStyle name="Currency 3 2 2 2 2 2" xfId="15176" xr:uid="{00000000-0005-0000-0000-000080190000}"/>
    <cellStyle name="Currency 3 2 2 2 3" xfId="6909" xr:uid="{00000000-0005-0000-0000-000081190000}"/>
    <cellStyle name="Currency 3 2 2 2 3 2" xfId="13595" xr:uid="{00000000-0005-0000-0000-000082190000}"/>
    <cellStyle name="Currency 3 2 2 2 4" xfId="11810" xr:uid="{00000000-0005-0000-0000-000083190000}"/>
    <cellStyle name="Currency 3 2 2 3" xfId="5320" xr:uid="{00000000-0005-0000-0000-000084190000}"/>
    <cellStyle name="Currency 3 2 2 3 2" xfId="9063" xr:uid="{00000000-0005-0000-0000-000085190000}"/>
    <cellStyle name="Currency 3 2 2 3 2 2" xfId="15607" xr:uid="{00000000-0005-0000-0000-000086190000}"/>
    <cellStyle name="Currency 3 2 2 3 3" xfId="7344" xr:uid="{00000000-0005-0000-0000-000087190000}"/>
    <cellStyle name="Currency 3 2 2 3 3 2" xfId="14026" xr:uid="{00000000-0005-0000-0000-000088190000}"/>
    <cellStyle name="Currency 3 2 2 3 4" xfId="12241" xr:uid="{00000000-0005-0000-0000-000089190000}"/>
    <cellStyle name="Currency 3 2 2 4" xfId="5758" xr:uid="{00000000-0005-0000-0000-00008A190000}"/>
    <cellStyle name="Currency 3 2 2 4 2" xfId="9499" xr:uid="{00000000-0005-0000-0000-00008B190000}"/>
    <cellStyle name="Currency 3 2 2 4 2 2" xfId="16001" xr:uid="{00000000-0005-0000-0000-00008C190000}"/>
    <cellStyle name="Currency 3 2 2 4 3" xfId="7780" xr:uid="{00000000-0005-0000-0000-00008D190000}"/>
    <cellStyle name="Currency 3 2 2 4 3 2" xfId="14420" xr:uid="{00000000-0005-0000-0000-00008E190000}"/>
    <cellStyle name="Currency 3 2 2 4 4" xfId="12651" xr:uid="{00000000-0005-0000-0000-00008F190000}"/>
    <cellStyle name="Currency 3 2 2 5" xfId="9881" xr:uid="{00000000-0005-0000-0000-000090190000}"/>
    <cellStyle name="Currency 3 2 2 5 2" xfId="16362" xr:uid="{00000000-0005-0000-0000-000091190000}"/>
    <cellStyle name="Currency 3 2 2 6" xfId="8257" xr:uid="{00000000-0005-0000-0000-000092190000}"/>
    <cellStyle name="Currency 3 2 2 6 2" xfId="14814" xr:uid="{00000000-0005-0000-0000-000093190000}"/>
    <cellStyle name="Currency 3 2 2 7" xfId="6538" xr:uid="{00000000-0005-0000-0000-000094190000}"/>
    <cellStyle name="Currency 3 2 2 7 2" xfId="13228" xr:uid="{00000000-0005-0000-0000-000095190000}"/>
    <cellStyle name="Currency 3 2 2 8" xfId="11438" xr:uid="{00000000-0005-0000-0000-000096190000}"/>
    <cellStyle name="Currency 3 2 3" xfId="4758" xr:uid="{00000000-0005-0000-0000-000097190000}"/>
    <cellStyle name="Currency 3 2 3 2" xfId="8501" xr:uid="{00000000-0005-0000-0000-000098190000}"/>
    <cellStyle name="Currency 3 2 3 2 2" xfId="15053" xr:uid="{00000000-0005-0000-0000-000099190000}"/>
    <cellStyle name="Currency 3 2 3 3" xfId="6782" xr:uid="{00000000-0005-0000-0000-00009A190000}"/>
    <cellStyle name="Currency 3 2 3 3 2" xfId="13472" xr:uid="{00000000-0005-0000-0000-00009B190000}"/>
    <cellStyle name="Currency 3 2 3 4" xfId="11687" xr:uid="{00000000-0005-0000-0000-00009C190000}"/>
    <cellStyle name="Currency 3 2 4" xfId="5123" xr:uid="{00000000-0005-0000-0000-00009D190000}"/>
    <cellStyle name="Currency 3 2 4 2" xfId="8866" xr:uid="{00000000-0005-0000-0000-00009E190000}"/>
    <cellStyle name="Currency 3 2 4 2 2" xfId="15410" xr:uid="{00000000-0005-0000-0000-00009F190000}"/>
    <cellStyle name="Currency 3 2 4 3" xfId="7147" xr:uid="{00000000-0005-0000-0000-0000A0190000}"/>
    <cellStyle name="Currency 3 2 4 3 2" xfId="13829" xr:uid="{00000000-0005-0000-0000-0000A1190000}"/>
    <cellStyle name="Currency 3 2 4 4" xfId="12044" xr:uid="{00000000-0005-0000-0000-0000A2190000}"/>
    <cellStyle name="Currency 3 2 5" xfId="5556" xr:uid="{00000000-0005-0000-0000-0000A3190000}"/>
    <cellStyle name="Currency 3 2 5 2" xfId="9297" xr:uid="{00000000-0005-0000-0000-0000A4190000}"/>
    <cellStyle name="Currency 3 2 5 2 2" xfId="15804" xr:uid="{00000000-0005-0000-0000-0000A5190000}"/>
    <cellStyle name="Currency 3 2 5 3" xfId="7578" xr:uid="{00000000-0005-0000-0000-0000A6190000}"/>
    <cellStyle name="Currency 3 2 5 3 2" xfId="14223" xr:uid="{00000000-0005-0000-0000-0000A7190000}"/>
    <cellStyle name="Currency 3 2 5 4" xfId="12449" xr:uid="{00000000-0005-0000-0000-0000A8190000}"/>
    <cellStyle name="Currency 3 2 6" xfId="9748" xr:uid="{00000000-0005-0000-0000-0000A9190000}"/>
    <cellStyle name="Currency 3 2 6 2" xfId="16239" xr:uid="{00000000-0005-0000-0000-0000AA190000}"/>
    <cellStyle name="Currency 3 2 7" xfId="8014" xr:uid="{00000000-0005-0000-0000-0000AB190000}"/>
    <cellStyle name="Currency 3 2 7 2" xfId="14617" xr:uid="{00000000-0005-0000-0000-0000AC190000}"/>
    <cellStyle name="Currency 3 2 8" xfId="6277" xr:uid="{00000000-0005-0000-0000-0000AD190000}"/>
    <cellStyle name="Currency 3 2 8 2" xfId="13002" xr:uid="{00000000-0005-0000-0000-0000AE190000}"/>
    <cellStyle name="Currency 3 2 9" xfId="11230" xr:uid="{00000000-0005-0000-0000-0000AF190000}"/>
    <cellStyle name="Currency 3 3" xfId="4415" xr:uid="{00000000-0005-0000-0000-0000B0190000}"/>
    <cellStyle name="Currency 3 3 2" xfId="4625" xr:uid="{00000000-0005-0000-0000-0000B1190000}"/>
    <cellStyle name="Currency 3 3 2 2" xfId="4887" xr:uid="{00000000-0005-0000-0000-0000B2190000}"/>
    <cellStyle name="Currency 3 3 2 2 2" xfId="8630" xr:uid="{00000000-0005-0000-0000-0000B3190000}"/>
    <cellStyle name="Currency 3 3 2 2 2 2" xfId="15178" xr:uid="{00000000-0005-0000-0000-0000B4190000}"/>
    <cellStyle name="Currency 3 3 2 2 3" xfId="6911" xr:uid="{00000000-0005-0000-0000-0000B5190000}"/>
    <cellStyle name="Currency 3 3 2 2 3 2" xfId="13597" xr:uid="{00000000-0005-0000-0000-0000B6190000}"/>
    <cellStyle name="Currency 3 3 2 2 4" xfId="11812" xr:uid="{00000000-0005-0000-0000-0000B7190000}"/>
    <cellStyle name="Currency 3 3 2 3" xfId="5452" xr:uid="{00000000-0005-0000-0000-0000B8190000}"/>
    <cellStyle name="Currency 3 3 2 3 2" xfId="9195" xr:uid="{00000000-0005-0000-0000-0000B9190000}"/>
    <cellStyle name="Currency 3 3 2 3 2 2" xfId="15739" xr:uid="{00000000-0005-0000-0000-0000BA190000}"/>
    <cellStyle name="Currency 3 3 2 3 3" xfId="7476" xr:uid="{00000000-0005-0000-0000-0000BB190000}"/>
    <cellStyle name="Currency 3 3 2 3 3 2" xfId="14158" xr:uid="{00000000-0005-0000-0000-0000BC190000}"/>
    <cellStyle name="Currency 3 3 2 3 4" xfId="12373" xr:uid="{00000000-0005-0000-0000-0000BD190000}"/>
    <cellStyle name="Currency 3 3 2 4" xfId="5890" xr:uid="{00000000-0005-0000-0000-0000BE190000}"/>
    <cellStyle name="Currency 3 3 2 4 2" xfId="9631" xr:uid="{00000000-0005-0000-0000-0000BF190000}"/>
    <cellStyle name="Currency 3 3 2 4 2 2" xfId="16133" xr:uid="{00000000-0005-0000-0000-0000C0190000}"/>
    <cellStyle name="Currency 3 3 2 4 3" xfId="7912" xr:uid="{00000000-0005-0000-0000-0000C1190000}"/>
    <cellStyle name="Currency 3 3 2 4 3 2" xfId="14552" xr:uid="{00000000-0005-0000-0000-0000C2190000}"/>
    <cellStyle name="Currency 3 3 2 4 4" xfId="12783" xr:uid="{00000000-0005-0000-0000-0000C3190000}"/>
    <cellStyle name="Currency 3 3 2 5" xfId="9883" xr:uid="{00000000-0005-0000-0000-0000C4190000}"/>
    <cellStyle name="Currency 3 3 2 5 2" xfId="16364" xr:uid="{00000000-0005-0000-0000-0000C5190000}"/>
    <cellStyle name="Currency 3 3 2 6" xfId="8389" xr:uid="{00000000-0005-0000-0000-0000C6190000}"/>
    <cellStyle name="Currency 3 3 2 6 2" xfId="14946" xr:uid="{00000000-0005-0000-0000-0000C7190000}"/>
    <cellStyle name="Currency 3 3 2 7" xfId="6670" xr:uid="{00000000-0005-0000-0000-0000C8190000}"/>
    <cellStyle name="Currency 3 3 2 7 2" xfId="13360" xr:uid="{00000000-0005-0000-0000-0000C9190000}"/>
    <cellStyle name="Currency 3 3 2 8" xfId="11570" xr:uid="{00000000-0005-0000-0000-0000CA190000}"/>
    <cellStyle name="Currency 3 3 3" xfId="4886" xr:uid="{00000000-0005-0000-0000-0000CB190000}"/>
    <cellStyle name="Currency 3 3 3 2" xfId="8629" xr:uid="{00000000-0005-0000-0000-0000CC190000}"/>
    <cellStyle name="Currency 3 3 3 2 2" xfId="15177" xr:uid="{00000000-0005-0000-0000-0000CD190000}"/>
    <cellStyle name="Currency 3 3 3 3" xfId="6910" xr:uid="{00000000-0005-0000-0000-0000CE190000}"/>
    <cellStyle name="Currency 3 3 3 3 2" xfId="13596" xr:uid="{00000000-0005-0000-0000-0000CF190000}"/>
    <cellStyle name="Currency 3 3 3 4" xfId="11811" xr:uid="{00000000-0005-0000-0000-0000D0190000}"/>
    <cellStyle name="Currency 3 3 4" xfId="5255" xr:uid="{00000000-0005-0000-0000-0000D1190000}"/>
    <cellStyle name="Currency 3 3 4 2" xfId="8998" xr:uid="{00000000-0005-0000-0000-0000D2190000}"/>
    <cellStyle name="Currency 3 3 4 2 2" xfId="15542" xr:uid="{00000000-0005-0000-0000-0000D3190000}"/>
    <cellStyle name="Currency 3 3 4 3" xfId="7279" xr:uid="{00000000-0005-0000-0000-0000D4190000}"/>
    <cellStyle name="Currency 3 3 4 3 2" xfId="13961" xr:uid="{00000000-0005-0000-0000-0000D5190000}"/>
    <cellStyle name="Currency 3 3 4 4" xfId="12176" xr:uid="{00000000-0005-0000-0000-0000D6190000}"/>
    <cellStyle name="Currency 3 3 5" xfId="5693" xr:uid="{00000000-0005-0000-0000-0000D7190000}"/>
    <cellStyle name="Currency 3 3 5 2" xfId="9434" xr:uid="{00000000-0005-0000-0000-0000D8190000}"/>
    <cellStyle name="Currency 3 3 5 2 2" xfId="15936" xr:uid="{00000000-0005-0000-0000-0000D9190000}"/>
    <cellStyle name="Currency 3 3 5 3" xfId="7715" xr:uid="{00000000-0005-0000-0000-0000DA190000}"/>
    <cellStyle name="Currency 3 3 5 3 2" xfId="14355" xr:uid="{00000000-0005-0000-0000-0000DB190000}"/>
    <cellStyle name="Currency 3 3 5 4" xfId="12586" xr:uid="{00000000-0005-0000-0000-0000DC190000}"/>
    <cellStyle name="Currency 3 3 6" xfId="9882" xr:uid="{00000000-0005-0000-0000-0000DD190000}"/>
    <cellStyle name="Currency 3 3 6 2" xfId="16363" xr:uid="{00000000-0005-0000-0000-0000DE190000}"/>
    <cellStyle name="Currency 3 3 7" xfId="8192" xr:uid="{00000000-0005-0000-0000-0000DF190000}"/>
    <cellStyle name="Currency 3 3 7 2" xfId="14749" xr:uid="{00000000-0005-0000-0000-0000E0190000}"/>
    <cellStyle name="Currency 3 3 8" xfId="6473" xr:uid="{00000000-0005-0000-0000-0000E1190000}"/>
    <cellStyle name="Currency 3 3 8 2" xfId="13163" xr:uid="{00000000-0005-0000-0000-0000E2190000}"/>
    <cellStyle name="Currency 3 3 9" xfId="11371" xr:uid="{00000000-0005-0000-0000-0000E3190000}"/>
    <cellStyle name="Currency 3 4" xfId="4428" xr:uid="{00000000-0005-0000-0000-0000E4190000}"/>
    <cellStyle name="Currency 3 4 2" xfId="4637" xr:uid="{00000000-0005-0000-0000-0000E5190000}"/>
    <cellStyle name="Currency 3 4 2 2" xfId="4889" xr:uid="{00000000-0005-0000-0000-0000E6190000}"/>
    <cellStyle name="Currency 3 4 2 2 2" xfId="8632" xr:uid="{00000000-0005-0000-0000-0000E7190000}"/>
    <cellStyle name="Currency 3 4 2 2 2 2" xfId="15180" xr:uid="{00000000-0005-0000-0000-0000E8190000}"/>
    <cellStyle name="Currency 3 4 2 2 3" xfId="6913" xr:uid="{00000000-0005-0000-0000-0000E9190000}"/>
    <cellStyle name="Currency 3 4 2 2 3 2" xfId="13599" xr:uid="{00000000-0005-0000-0000-0000EA190000}"/>
    <cellStyle name="Currency 3 4 2 2 4" xfId="11814" xr:uid="{00000000-0005-0000-0000-0000EB190000}"/>
    <cellStyle name="Currency 3 4 2 3" xfId="5464" xr:uid="{00000000-0005-0000-0000-0000EC190000}"/>
    <cellStyle name="Currency 3 4 2 3 2" xfId="9207" xr:uid="{00000000-0005-0000-0000-0000ED190000}"/>
    <cellStyle name="Currency 3 4 2 3 2 2" xfId="15751" xr:uid="{00000000-0005-0000-0000-0000EE190000}"/>
    <cellStyle name="Currency 3 4 2 3 3" xfId="7488" xr:uid="{00000000-0005-0000-0000-0000EF190000}"/>
    <cellStyle name="Currency 3 4 2 3 3 2" xfId="14170" xr:uid="{00000000-0005-0000-0000-0000F0190000}"/>
    <cellStyle name="Currency 3 4 2 3 4" xfId="12385" xr:uid="{00000000-0005-0000-0000-0000F1190000}"/>
    <cellStyle name="Currency 3 4 2 4" xfId="5902" xr:uid="{00000000-0005-0000-0000-0000F2190000}"/>
    <cellStyle name="Currency 3 4 2 4 2" xfId="9643" xr:uid="{00000000-0005-0000-0000-0000F3190000}"/>
    <cellStyle name="Currency 3 4 2 4 2 2" xfId="16145" xr:uid="{00000000-0005-0000-0000-0000F4190000}"/>
    <cellStyle name="Currency 3 4 2 4 3" xfId="7924" xr:uid="{00000000-0005-0000-0000-0000F5190000}"/>
    <cellStyle name="Currency 3 4 2 4 3 2" xfId="14564" xr:uid="{00000000-0005-0000-0000-0000F6190000}"/>
    <cellStyle name="Currency 3 4 2 4 4" xfId="12795" xr:uid="{00000000-0005-0000-0000-0000F7190000}"/>
    <cellStyle name="Currency 3 4 2 5" xfId="9885" xr:uid="{00000000-0005-0000-0000-0000F8190000}"/>
    <cellStyle name="Currency 3 4 2 5 2" xfId="16366" xr:uid="{00000000-0005-0000-0000-0000F9190000}"/>
    <cellStyle name="Currency 3 4 2 6" xfId="8401" xr:uid="{00000000-0005-0000-0000-0000FA190000}"/>
    <cellStyle name="Currency 3 4 2 6 2" xfId="14958" xr:uid="{00000000-0005-0000-0000-0000FB190000}"/>
    <cellStyle name="Currency 3 4 2 7" xfId="6682" xr:uid="{00000000-0005-0000-0000-0000FC190000}"/>
    <cellStyle name="Currency 3 4 2 7 2" xfId="13372" xr:uid="{00000000-0005-0000-0000-0000FD190000}"/>
    <cellStyle name="Currency 3 4 2 8" xfId="11582" xr:uid="{00000000-0005-0000-0000-0000FE190000}"/>
    <cellStyle name="Currency 3 4 3" xfId="4888" xr:uid="{00000000-0005-0000-0000-0000FF190000}"/>
    <cellStyle name="Currency 3 4 3 2" xfId="8631" xr:uid="{00000000-0005-0000-0000-0000001A0000}"/>
    <cellStyle name="Currency 3 4 3 2 2" xfId="15179" xr:uid="{00000000-0005-0000-0000-0000011A0000}"/>
    <cellStyle name="Currency 3 4 3 3" xfId="6912" xr:uid="{00000000-0005-0000-0000-0000021A0000}"/>
    <cellStyle name="Currency 3 4 3 3 2" xfId="13598" xr:uid="{00000000-0005-0000-0000-0000031A0000}"/>
    <cellStyle name="Currency 3 4 3 4" xfId="11813" xr:uid="{00000000-0005-0000-0000-0000041A0000}"/>
    <cellStyle name="Currency 3 4 4" xfId="5267" xr:uid="{00000000-0005-0000-0000-0000051A0000}"/>
    <cellStyle name="Currency 3 4 4 2" xfId="9010" xr:uid="{00000000-0005-0000-0000-0000061A0000}"/>
    <cellStyle name="Currency 3 4 4 2 2" xfId="15554" xr:uid="{00000000-0005-0000-0000-0000071A0000}"/>
    <cellStyle name="Currency 3 4 4 3" xfId="7291" xr:uid="{00000000-0005-0000-0000-0000081A0000}"/>
    <cellStyle name="Currency 3 4 4 3 2" xfId="13973" xr:uid="{00000000-0005-0000-0000-0000091A0000}"/>
    <cellStyle name="Currency 3 4 4 4" xfId="12188" xr:uid="{00000000-0005-0000-0000-00000A1A0000}"/>
    <cellStyle name="Currency 3 4 5" xfId="5705" xr:uid="{00000000-0005-0000-0000-00000B1A0000}"/>
    <cellStyle name="Currency 3 4 5 2" xfId="9446" xr:uid="{00000000-0005-0000-0000-00000C1A0000}"/>
    <cellStyle name="Currency 3 4 5 2 2" xfId="15948" xr:uid="{00000000-0005-0000-0000-00000D1A0000}"/>
    <cellStyle name="Currency 3 4 5 3" xfId="7727" xr:uid="{00000000-0005-0000-0000-00000E1A0000}"/>
    <cellStyle name="Currency 3 4 5 3 2" xfId="14367" xr:uid="{00000000-0005-0000-0000-00000F1A0000}"/>
    <cellStyle name="Currency 3 4 5 4" xfId="12598" xr:uid="{00000000-0005-0000-0000-0000101A0000}"/>
    <cellStyle name="Currency 3 4 6" xfId="9884" xr:uid="{00000000-0005-0000-0000-0000111A0000}"/>
    <cellStyle name="Currency 3 4 6 2" xfId="16365" xr:uid="{00000000-0005-0000-0000-0000121A0000}"/>
    <cellStyle name="Currency 3 4 7" xfId="8204" xr:uid="{00000000-0005-0000-0000-0000131A0000}"/>
    <cellStyle name="Currency 3 4 7 2" xfId="14761" xr:uid="{00000000-0005-0000-0000-0000141A0000}"/>
    <cellStyle name="Currency 3 4 8" xfId="6485" xr:uid="{00000000-0005-0000-0000-0000151A0000}"/>
    <cellStyle name="Currency 3 4 8 2" xfId="13175" xr:uid="{00000000-0005-0000-0000-0000161A0000}"/>
    <cellStyle name="Currency 3 4 9" xfId="11383" xr:uid="{00000000-0005-0000-0000-0000171A0000}"/>
    <cellStyle name="Currency 3 5" xfId="4492" xr:uid="{00000000-0005-0000-0000-0000181A0000}"/>
    <cellStyle name="Currency 3 5 2" xfId="4890" xr:uid="{00000000-0005-0000-0000-0000191A0000}"/>
    <cellStyle name="Currency 3 5 2 2" xfId="8633" xr:uid="{00000000-0005-0000-0000-00001A1A0000}"/>
    <cellStyle name="Currency 3 5 2 2 2" xfId="15181" xr:uid="{00000000-0005-0000-0000-00001B1A0000}"/>
    <cellStyle name="Currency 3 5 2 3" xfId="6914" xr:uid="{00000000-0005-0000-0000-00001C1A0000}"/>
    <cellStyle name="Currency 3 5 2 3 2" xfId="13600" xr:uid="{00000000-0005-0000-0000-00001D1A0000}"/>
    <cellStyle name="Currency 3 5 2 4" xfId="11815" xr:uid="{00000000-0005-0000-0000-00001E1A0000}"/>
    <cellStyle name="Currency 3 5 3" xfId="5319" xr:uid="{00000000-0005-0000-0000-00001F1A0000}"/>
    <cellStyle name="Currency 3 5 3 2" xfId="9062" xr:uid="{00000000-0005-0000-0000-0000201A0000}"/>
    <cellStyle name="Currency 3 5 3 2 2" xfId="15606" xr:uid="{00000000-0005-0000-0000-0000211A0000}"/>
    <cellStyle name="Currency 3 5 3 3" xfId="7343" xr:uid="{00000000-0005-0000-0000-0000221A0000}"/>
    <cellStyle name="Currency 3 5 3 3 2" xfId="14025" xr:uid="{00000000-0005-0000-0000-0000231A0000}"/>
    <cellStyle name="Currency 3 5 3 4" xfId="12240" xr:uid="{00000000-0005-0000-0000-0000241A0000}"/>
    <cellStyle name="Currency 3 5 4" xfId="5757" xr:uid="{00000000-0005-0000-0000-0000251A0000}"/>
    <cellStyle name="Currency 3 5 4 2" xfId="9498" xr:uid="{00000000-0005-0000-0000-0000261A0000}"/>
    <cellStyle name="Currency 3 5 4 2 2" xfId="16000" xr:uid="{00000000-0005-0000-0000-0000271A0000}"/>
    <cellStyle name="Currency 3 5 4 3" xfId="7779" xr:uid="{00000000-0005-0000-0000-0000281A0000}"/>
    <cellStyle name="Currency 3 5 4 3 2" xfId="14419" xr:uid="{00000000-0005-0000-0000-0000291A0000}"/>
    <cellStyle name="Currency 3 5 4 4" xfId="12650" xr:uid="{00000000-0005-0000-0000-00002A1A0000}"/>
    <cellStyle name="Currency 3 5 5" xfId="9886" xr:uid="{00000000-0005-0000-0000-00002B1A0000}"/>
    <cellStyle name="Currency 3 5 5 2" xfId="16367" xr:uid="{00000000-0005-0000-0000-00002C1A0000}"/>
    <cellStyle name="Currency 3 5 6" xfId="8256" xr:uid="{00000000-0005-0000-0000-00002D1A0000}"/>
    <cellStyle name="Currency 3 5 6 2" xfId="14813" xr:uid="{00000000-0005-0000-0000-00002E1A0000}"/>
    <cellStyle name="Currency 3 5 7" xfId="6537" xr:uid="{00000000-0005-0000-0000-00002F1A0000}"/>
    <cellStyle name="Currency 3 5 7 2" xfId="13227" xr:uid="{00000000-0005-0000-0000-0000301A0000}"/>
    <cellStyle name="Currency 3 5 8" xfId="11437" xr:uid="{00000000-0005-0000-0000-0000311A0000}"/>
    <cellStyle name="Currency 3 6" xfId="4695" xr:uid="{00000000-0005-0000-0000-0000321A0000}"/>
    <cellStyle name="Currency 3 6 2" xfId="8440" xr:uid="{00000000-0005-0000-0000-0000331A0000}"/>
    <cellStyle name="Currency 3 6 2 2" xfId="14992" xr:uid="{00000000-0005-0000-0000-0000341A0000}"/>
    <cellStyle name="Currency 3 6 3" xfId="6721" xr:uid="{00000000-0005-0000-0000-0000351A0000}"/>
    <cellStyle name="Currency 3 6 3 2" xfId="13411" xr:uid="{00000000-0005-0000-0000-0000361A0000}"/>
    <cellStyle name="Currency 3 6 4" xfId="11625" xr:uid="{00000000-0005-0000-0000-0000371A0000}"/>
    <cellStyle name="Currency 3 7" xfId="5122" xr:uid="{00000000-0005-0000-0000-0000381A0000}"/>
    <cellStyle name="Currency 3 7 2" xfId="8865" xr:uid="{00000000-0005-0000-0000-0000391A0000}"/>
    <cellStyle name="Currency 3 7 2 2" xfId="15409" xr:uid="{00000000-0005-0000-0000-00003A1A0000}"/>
    <cellStyle name="Currency 3 7 3" xfId="7146" xr:uid="{00000000-0005-0000-0000-00003B1A0000}"/>
    <cellStyle name="Currency 3 7 3 2" xfId="13828" xr:uid="{00000000-0005-0000-0000-00003C1A0000}"/>
    <cellStyle name="Currency 3 7 4" xfId="12043" xr:uid="{00000000-0005-0000-0000-00003D1A0000}"/>
    <cellStyle name="Currency 3 8" xfId="5555" xr:uid="{00000000-0005-0000-0000-00003E1A0000}"/>
    <cellStyle name="Currency 3 8 2" xfId="9296" xr:uid="{00000000-0005-0000-0000-00003F1A0000}"/>
    <cellStyle name="Currency 3 8 2 2" xfId="15803" xr:uid="{00000000-0005-0000-0000-0000401A0000}"/>
    <cellStyle name="Currency 3 8 3" xfId="7577" xr:uid="{00000000-0005-0000-0000-0000411A0000}"/>
    <cellStyle name="Currency 3 8 3 2" xfId="14222" xr:uid="{00000000-0005-0000-0000-0000421A0000}"/>
    <cellStyle name="Currency 3 8 4" xfId="12448" xr:uid="{00000000-0005-0000-0000-0000431A0000}"/>
    <cellStyle name="Currency 3 9" xfId="9677" xr:uid="{00000000-0005-0000-0000-0000441A0000}"/>
    <cellStyle name="Currency 3 9 2" xfId="16177" xr:uid="{00000000-0005-0000-0000-0000451A0000}"/>
    <cellStyle name="Currency 3*" xfId="3921" xr:uid="{00000000-0005-0000-0000-0000461A0000}"/>
    <cellStyle name="Currency 4" xfId="3922" xr:uid="{00000000-0005-0000-0000-0000471A0000}"/>
    <cellStyle name="Currency 4 2" xfId="4416" xr:uid="{00000000-0005-0000-0000-0000481A0000}"/>
    <cellStyle name="Currency 4 2 2" xfId="4626" xr:uid="{00000000-0005-0000-0000-0000491A0000}"/>
    <cellStyle name="Currency 4 2 2 2" xfId="4892" xr:uid="{00000000-0005-0000-0000-00004A1A0000}"/>
    <cellStyle name="Currency 4 2 2 2 2" xfId="8635" xr:uid="{00000000-0005-0000-0000-00004B1A0000}"/>
    <cellStyle name="Currency 4 2 2 2 2 2" xfId="15183" xr:uid="{00000000-0005-0000-0000-00004C1A0000}"/>
    <cellStyle name="Currency 4 2 2 2 3" xfId="6916" xr:uid="{00000000-0005-0000-0000-00004D1A0000}"/>
    <cellStyle name="Currency 4 2 2 2 3 2" xfId="13602" xr:uid="{00000000-0005-0000-0000-00004E1A0000}"/>
    <cellStyle name="Currency 4 2 2 2 4" xfId="11817" xr:uid="{00000000-0005-0000-0000-00004F1A0000}"/>
    <cellStyle name="Currency 4 2 2 3" xfId="5453" xr:uid="{00000000-0005-0000-0000-0000501A0000}"/>
    <cellStyle name="Currency 4 2 2 3 2" xfId="9196" xr:uid="{00000000-0005-0000-0000-0000511A0000}"/>
    <cellStyle name="Currency 4 2 2 3 2 2" xfId="15740" xr:uid="{00000000-0005-0000-0000-0000521A0000}"/>
    <cellStyle name="Currency 4 2 2 3 3" xfId="7477" xr:uid="{00000000-0005-0000-0000-0000531A0000}"/>
    <cellStyle name="Currency 4 2 2 3 3 2" xfId="14159" xr:uid="{00000000-0005-0000-0000-0000541A0000}"/>
    <cellStyle name="Currency 4 2 2 3 4" xfId="12374" xr:uid="{00000000-0005-0000-0000-0000551A0000}"/>
    <cellStyle name="Currency 4 2 2 4" xfId="5891" xr:uid="{00000000-0005-0000-0000-0000561A0000}"/>
    <cellStyle name="Currency 4 2 2 4 2" xfId="9632" xr:uid="{00000000-0005-0000-0000-0000571A0000}"/>
    <cellStyle name="Currency 4 2 2 4 2 2" xfId="16134" xr:uid="{00000000-0005-0000-0000-0000581A0000}"/>
    <cellStyle name="Currency 4 2 2 4 3" xfId="7913" xr:uid="{00000000-0005-0000-0000-0000591A0000}"/>
    <cellStyle name="Currency 4 2 2 4 3 2" xfId="14553" xr:uid="{00000000-0005-0000-0000-00005A1A0000}"/>
    <cellStyle name="Currency 4 2 2 4 4" xfId="12784" xr:uid="{00000000-0005-0000-0000-00005B1A0000}"/>
    <cellStyle name="Currency 4 2 2 5" xfId="9888" xr:uid="{00000000-0005-0000-0000-00005C1A0000}"/>
    <cellStyle name="Currency 4 2 2 5 2" xfId="16369" xr:uid="{00000000-0005-0000-0000-00005D1A0000}"/>
    <cellStyle name="Currency 4 2 2 6" xfId="8390" xr:uid="{00000000-0005-0000-0000-00005E1A0000}"/>
    <cellStyle name="Currency 4 2 2 6 2" xfId="14947" xr:uid="{00000000-0005-0000-0000-00005F1A0000}"/>
    <cellStyle name="Currency 4 2 2 7" xfId="6671" xr:uid="{00000000-0005-0000-0000-0000601A0000}"/>
    <cellStyle name="Currency 4 2 2 7 2" xfId="13361" xr:uid="{00000000-0005-0000-0000-0000611A0000}"/>
    <cellStyle name="Currency 4 2 2 8" xfId="11571" xr:uid="{00000000-0005-0000-0000-0000621A0000}"/>
    <cellStyle name="Currency 4 2 3" xfId="4891" xr:uid="{00000000-0005-0000-0000-0000631A0000}"/>
    <cellStyle name="Currency 4 2 3 2" xfId="8634" xr:uid="{00000000-0005-0000-0000-0000641A0000}"/>
    <cellStyle name="Currency 4 2 3 2 2" xfId="15182" xr:uid="{00000000-0005-0000-0000-0000651A0000}"/>
    <cellStyle name="Currency 4 2 3 3" xfId="6915" xr:uid="{00000000-0005-0000-0000-0000661A0000}"/>
    <cellStyle name="Currency 4 2 3 3 2" xfId="13601" xr:uid="{00000000-0005-0000-0000-0000671A0000}"/>
    <cellStyle name="Currency 4 2 3 4" xfId="11816" xr:uid="{00000000-0005-0000-0000-0000681A0000}"/>
    <cellStyle name="Currency 4 2 4" xfId="5256" xr:uid="{00000000-0005-0000-0000-0000691A0000}"/>
    <cellStyle name="Currency 4 2 4 2" xfId="8999" xr:uid="{00000000-0005-0000-0000-00006A1A0000}"/>
    <cellStyle name="Currency 4 2 4 2 2" xfId="15543" xr:uid="{00000000-0005-0000-0000-00006B1A0000}"/>
    <cellStyle name="Currency 4 2 4 3" xfId="7280" xr:uid="{00000000-0005-0000-0000-00006C1A0000}"/>
    <cellStyle name="Currency 4 2 4 3 2" xfId="13962" xr:uid="{00000000-0005-0000-0000-00006D1A0000}"/>
    <cellStyle name="Currency 4 2 4 4" xfId="12177" xr:uid="{00000000-0005-0000-0000-00006E1A0000}"/>
    <cellStyle name="Currency 4 2 5" xfId="5694" xr:uid="{00000000-0005-0000-0000-00006F1A0000}"/>
    <cellStyle name="Currency 4 2 5 2" xfId="9435" xr:uid="{00000000-0005-0000-0000-0000701A0000}"/>
    <cellStyle name="Currency 4 2 5 2 2" xfId="15937" xr:uid="{00000000-0005-0000-0000-0000711A0000}"/>
    <cellStyle name="Currency 4 2 5 3" xfId="7716" xr:uid="{00000000-0005-0000-0000-0000721A0000}"/>
    <cellStyle name="Currency 4 2 5 3 2" xfId="14356" xr:uid="{00000000-0005-0000-0000-0000731A0000}"/>
    <cellStyle name="Currency 4 2 5 4" xfId="12587" xr:uid="{00000000-0005-0000-0000-0000741A0000}"/>
    <cellStyle name="Currency 4 2 6" xfId="9887" xr:uid="{00000000-0005-0000-0000-0000751A0000}"/>
    <cellStyle name="Currency 4 2 6 2" xfId="16368" xr:uid="{00000000-0005-0000-0000-0000761A0000}"/>
    <cellStyle name="Currency 4 2 7" xfId="8193" xr:uid="{00000000-0005-0000-0000-0000771A0000}"/>
    <cellStyle name="Currency 4 2 7 2" xfId="14750" xr:uid="{00000000-0005-0000-0000-0000781A0000}"/>
    <cellStyle name="Currency 4 2 8" xfId="6474" xr:uid="{00000000-0005-0000-0000-0000791A0000}"/>
    <cellStyle name="Currency 4 2 8 2" xfId="13164" xr:uid="{00000000-0005-0000-0000-00007A1A0000}"/>
    <cellStyle name="Currency 4 2 9" xfId="11372" xr:uid="{00000000-0005-0000-0000-00007B1A0000}"/>
    <cellStyle name="Currency 4 3" xfId="4429" xr:uid="{00000000-0005-0000-0000-00007C1A0000}"/>
    <cellStyle name="Currency 4 3 2" xfId="4638" xr:uid="{00000000-0005-0000-0000-00007D1A0000}"/>
    <cellStyle name="Currency 4 3 2 2" xfId="4894" xr:uid="{00000000-0005-0000-0000-00007E1A0000}"/>
    <cellStyle name="Currency 4 3 2 2 2" xfId="8637" xr:uid="{00000000-0005-0000-0000-00007F1A0000}"/>
    <cellStyle name="Currency 4 3 2 2 2 2" xfId="15185" xr:uid="{00000000-0005-0000-0000-0000801A0000}"/>
    <cellStyle name="Currency 4 3 2 2 3" xfId="6918" xr:uid="{00000000-0005-0000-0000-0000811A0000}"/>
    <cellStyle name="Currency 4 3 2 2 3 2" xfId="13604" xr:uid="{00000000-0005-0000-0000-0000821A0000}"/>
    <cellStyle name="Currency 4 3 2 2 4" xfId="11819" xr:uid="{00000000-0005-0000-0000-0000831A0000}"/>
    <cellStyle name="Currency 4 3 2 3" xfId="5465" xr:uid="{00000000-0005-0000-0000-0000841A0000}"/>
    <cellStyle name="Currency 4 3 2 3 2" xfId="9208" xr:uid="{00000000-0005-0000-0000-0000851A0000}"/>
    <cellStyle name="Currency 4 3 2 3 2 2" xfId="15752" xr:uid="{00000000-0005-0000-0000-0000861A0000}"/>
    <cellStyle name="Currency 4 3 2 3 3" xfId="7489" xr:uid="{00000000-0005-0000-0000-0000871A0000}"/>
    <cellStyle name="Currency 4 3 2 3 3 2" xfId="14171" xr:uid="{00000000-0005-0000-0000-0000881A0000}"/>
    <cellStyle name="Currency 4 3 2 3 4" xfId="12386" xr:uid="{00000000-0005-0000-0000-0000891A0000}"/>
    <cellStyle name="Currency 4 3 2 4" xfId="5903" xr:uid="{00000000-0005-0000-0000-00008A1A0000}"/>
    <cellStyle name="Currency 4 3 2 4 2" xfId="9644" xr:uid="{00000000-0005-0000-0000-00008B1A0000}"/>
    <cellStyle name="Currency 4 3 2 4 2 2" xfId="16146" xr:uid="{00000000-0005-0000-0000-00008C1A0000}"/>
    <cellStyle name="Currency 4 3 2 4 3" xfId="7925" xr:uid="{00000000-0005-0000-0000-00008D1A0000}"/>
    <cellStyle name="Currency 4 3 2 4 3 2" xfId="14565" xr:uid="{00000000-0005-0000-0000-00008E1A0000}"/>
    <cellStyle name="Currency 4 3 2 4 4" xfId="12796" xr:uid="{00000000-0005-0000-0000-00008F1A0000}"/>
    <cellStyle name="Currency 4 3 2 5" xfId="9890" xr:uid="{00000000-0005-0000-0000-0000901A0000}"/>
    <cellStyle name="Currency 4 3 2 5 2" xfId="16371" xr:uid="{00000000-0005-0000-0000-0000911A0000}"/>
    <cellStyle name="Currency 4 3 2 6" xfId="8402" xr:uid="{00000000-0005-0000-0000-0000921A0000}"/>
    <cellStyle name="Currency 4 3 2 6 2" xfId="14959" xr:uid="{00000000-0005-0000-0000-0000931A0000}"/>
    <cellStyle name="Currency 4 3 2 7" xfId="6683" xr:uid="{00000000-0005-0000-0000-0000941A0000}"/>
    <cellStyle name="Currency 4 3 2 7 2" xfId="13373" xr:uid="{00000000-0005-0000-0000-0000951A0000}"/>
    <cellStyle name="Currency 4 3 2 8" xfId="11583" xr:uid="{00000000-0005-0000-0000-0000961A0000}"/>
    <cellStyle name="Currency 4 3 3" xfId="4893" xr:uid="{00000000-0005-0000-0000-0000971A0000}"/>
    <cellStyle name="Currency 4 3 3 2" xfId="8636" xr:uid="{00000000-0005-0000-0000-0000981A0000}"/>
    <cellStyle name="Currency 4 3 3 2 2" xfId="15184" xr:uid="{00000000-0005-0000-0000-0000991A0000}"/>
    <cellStyle name="Currency 4 3 3 3" xfId="6917" xr:uid="{00000000-0005-0000-0000-00009A1A0000}"/>
    <cellStyle name="Currency 4 3 3 3 2" xfId="13603" xr:uid="{00000000-0005-0000-0000-00009B1A0000}"/>
    <cellStyle name="Currency 4 3 3 4" xfId="11818" xr:uid="{00000000-0005-0000-0000-00009C1A0000}"/>
    <cellStyle name="Currency 4 3 4" xfId="5268" xr:uid="{00000000-0005-0000-0000-00009D1A0000}"/>
    <cellStyle name="Currency 4 3 4 2" xfId="9011" xr:uid="{00000000-0005-0000-0000-00009E1A0000}"/>
    <cellStyle name="Currency 4 3 4 2 2" xfId="15555" xr:uid="{00000000-0005-0000-0000-00009F1A0000}"/>
    <cellStyle name="Currency 4 3 4 3" xfId="7292" xr:uid="{00000000-0005-0000-0000-0000A01A0000}"/>
    <cellStyle name="Currency 4 3 4 3 2" xfId="13974" xr:uid="{00000000-0005-0000-0000-0000A11A0000}"/>
    <cellStyle name="Currency 4 3 4 4" xfId="12189" xr:uid="{00000000-0005-0000-0000-0000A21A0000}"/>
    <cellStyle name="Currency 4 3 5" xfId="5706" xr:uid="{00000000-0005-0000-0000-0000A31A0000}"/>
    <cellStyle name="Currency 4 3 5 2" xfId="9447" xr:uid="{00000000-0005-0000-0000-0000A41A0000}"/>
    <cellStyle name="Currency 4 3 5 2 2" xfId="15949" xr:uid="{00000000-0005-0000-0000-0000A51A0000}"/>
    <cellStyle name="Currency 4 3 5 3" xfId="7728" xr:uid="{00000000-0005-0000-0000-0000A61A0000}"/>
    <cellStyle name="Currency 4 3 5 3 2" xfId="14368" xr:uid="{00000000-0005-0000-0000-0000A71A0000}"/>
    <cellStyle name="Currency 4 3 5 4" xfId="12599" xr:uid="{00000000-0005-0000-0000-0000A81A0000}"/>
    <cellStyle name="Currency 4 3 6" xfId="9889" xr:uid="{00000000-0005-0000-0000-0000A91A0000}"/>
    <cellStyle name="Currency 4 3 6 2" xfId="16370" xr:uid="{00000000-0005-0000-0000-0000AA1A0000}"/>
    <cellStyle name="Currency 4 3 7" xfId="8205" xr:uid="{00000000-0005-0000-0000-0000AB1A0000}"/>
    <cellStyle name="Currency 4 3 7 2" xfId="14762" xr:uid="{00000000-0005-0000-0000-0000AC1A0000}"/>
    <cellStyle name="Currency 4 3 8" xfId="6486" xr:uid="{00000000-0005-0000-0000-0000AD1A0000}"/>
    <cellStyle name="Currency 4 3 8 2" xfId="13176" xr:uid="{00000000-0005-0000-0000-0000AE1A0000}"/>
    <cellStyle name="Currency 4 3 9" xfId="11384" xr:uid="{00000000-0005-0000-0000-0000AF1A0000}"/>
    <cellStyle name="Currency 4 4" xfId="11231" xr:uid="{00000000-0005-0000-0000-0000B01A0000}"/>
    <cellStyle name="Currency 5" xfId="3923" xr:uid="{00000000-0005-0000-0000-0000B11A0000}"/>
    <cellStyle name="Currency 5 2" xfId="4445" xr:uid="{00000000-0005-0000-0000-0000B21A0000}"/>
    <cellStyle name="Currency 5 2 2" xfId="11390" xr:uid="{00000000-0005-0000-0000-0000B31A0000}"/>
    <cellStyle name="Currency 5 3" xfId="11232" xr:uid="{00000000-0005-0000-0000-0000B41A0000}"/>
    <cellStyle name="Currency 8" xfId="3924" xr:uid="{00000000-0005-0000-0000-0000B51A0000}"/>
    <cellStyle name="Currency 8 2" xfId="4494" xr:uid="{00000000-0005-0000-0000-0000B61A0000}"/>
    <cellStyle name="Currency 8 2 2" xfId="4895" xr:uid="{00000000-0005-0000-0000-0000B71A0000}"/>
    <cellStyle name="Currency 8 2 2 2" xfId="8638" xr:uid="{00000000-0005-0000-0000-0000B81A0000}"/>
    <cellStyle name="Currency 8 2 2 2 2" xfId="15186" xr:uid="{00000000-0005-0000-0000-0000B91A0000}"/>
    <cellStyle name="Currency 8 2 2 3" xfId="6919" xr:uid="{00000000-0005-0000-0000-0000BA1A0000}"/>
    <cellStyle name="Currency 8 2 2 3 2" xfId="13605" xr:uid="{00000000-0005-0000-0000-0000BB1A0000}"/>
    <cellStyle name="Currency 8 2 2 4" xfId="11820" xr:uid="{00000000-0005-0000-0000-0000BC1A0000}"/>
    <cellStyle name="Currency 8 2 3" xfId="5321" xr:uid="{00000000-0005-0000-0000-0000BD1A0000}"/>
    <cellStyle name="Currency 8 2 3 2" xfId="9064" xr:uid="{00000000-0005-0000-0000-0000BE1A0000}"/>
    <cellStyle name="Currency 8 2 3 2 2" xfId="15608" xr:uid="{00000000-0005-0000-0000-0000BF1A0000}"/>
    <cellStyle name="Currency 8 2 3 3" xfId="7345" xr:uid="{00000000-0005-0000-0000-0000C01A0000}"/>
    <cellStyle name="Currency 8 2 3 3 2" xfId="14027" xr:uid="{00000000-0005-0000-0000-0000C11A0000}"/>
    <cellStyle name="Currency 8 2 3 4" xfId="12242" xr:uid="{00000000-0005-0000-0000-0000C21A0000}"/>
    <cellStyle name="Currency 8 2 4" xfId="5759" xr:uid="{00000000-0005-0000-0000-0000C31A0000}"/>
    <cellStyle name="Currency 8 2 4 2" xfId="9500" xr:uid="{00000000-0005-0000-0000-0000C41A0000}"/>
    <cellStyle name="Currency 8 2 4 2 2" xfId="16002" xr:uid="{00000000-0005-0000-0000-0000C51A0000}"/>
    <cellStyle name="Currency 8 2 4 3" xfId="7781" xr:uid="{00000000-0005-0000-0000-0000C61A0000}"/>
    <cellStyle name="Currency 8 2 4 3 2" xfId="14421" xr:uid="{00000000-0005-0000-0000-0000C71A0000}"/>
    <cellStyle name="Currency 8 2 4 4" xfId="12652" xr:uid="{00000000-0005-0000-0000-0000C81A0000}"/>
    <cellStyle name="Currency 8 2 5" xfId="9891" xr:uid="{00000000-0005-0000-0000-0000C91A0000}"/>
    <cellStyle name="Currency 8 2 5 2" xfId="16372" xr:uid="{00000000-0005-0000-0000-0000CA1A0000}"/>
    <cellStyle name="Currency 8 2 6" xfId="8258" xr:uid="{00000000-0005-0000-0000-0000CB1A0000}"/>
    <cellStyle name="Currency 8 2 6 2" xfId="14815" xr:uid="{00000000-0005-0000-0000-0000CC1A0000}"/>
    <cellStyle name="Currency 8 2 7" xfId="6539" xr:uid="{00000000-0005-0000-0000-0000CD1A0000}"/>
    <cellStyle name="Currency 8 2 7 2" xfId="13229" xr:uid="{00000000-0005-0000-0000-0000CE1A0000}"/>
    <cellStyle name="Currency 8 2 8" xfId="11439" xr:uid="{00000000-0005-0000-0000-0000CF1A0000}"/>
    <cellStyle name="Currency 8 3" xfId="4843" xr:uid="{00000000-0005-0000-0000-0000D01A0000}"/>
    <cellStyle name="Currency 8 3 2" xfId="8586" xr:uid="{00000000-0005-0000-0000-0000D11A0000}"/>
    <cellStyle name="Currency 8 3 2 2" xfId="15134" xr:uid="{00000000-0005-0000-0000-0000D21A0000}"/>
    <cellStyle name="Currency 8 3 3" xfId="6867" xr:uid="{00000000-0005-0000-0000-0000D31A0000}"/>
    <cellStyle name="Currency 8 3 3 2" xfId="13553" xr:uid="{00000000-0005-0000-0000-0000D41A0000}"/>
    <cellStyle name="Currency 8 3 4" xfId="11768" xr:uid="{00000000-0005-0000-0000-0000D51A0000}"/>
    <cellStyle name="Currency 8 4" xfId="5124" xr:uid="{00000000-0005-0000-0000-0000D61A0000}"/>
    <cellStyle name="Currency 8 4 2" xfId="8867" xr:uid="{00000000-0005-0000-0000-0000D71A0000}"/>
    <cellStyle name="Currency 8 4 2 2" xfId="15411" xr:uid="{00000000-0005-0000-0000-0000D81A0000}"/>
    <cellStyle name="Currency 8 4 3" xfId="7148" xr:uid="{00000000-0005-0000-0000-0000D91A0000}"/>
    <cellStyle name="Currency 8 4 3 2" xfId="13830" xr:uid="{00000000-0005-0000-0000-0000DA1A0000}"/>
    <cellStyle name="Currency 8 4 4" xfId="12045" xr:uid="{00000000-0005-0000-0000-0000DB1A0000}"/>
    <cellStyle name="Currency 8 5" xfId="5557" xr:uid="{00000000-0005-0000-0000-0000DC1A0000}"/>
    <cellStyle name="Currency 8 5 2" xfId="9298" xr:uid="{00000000-0005-0000-0000-0000DD1A0000}"/>
    <cellStyle name="Currency 8 5 2 2" xfId="15805" xr:uid="{00000000-0005-0000-0000-0000DE1A0000}"/>
    <cellStyle name="Currency 8 5 3" xfId="7579" xr:uid="{00000000-0005-0000-0000-0000DF1A0000}"/>
    <cellStyle name="Currency 8 5 3 2" xfId="14224" xr:uid="{00000000-0005-0000-0000-0000E01A0000}"/>
    <cellStyle name="Currency 8 5 4" xfId="12450" xr:uid="{00000000-0005-0000-0000-0000E11A0000}"/>
    <cellStyle name="Currency 8 6" xfId="9834" xr:uid="{00000000-0005-0000-0000-0000E21A0000}"/>
    <cellStyle name="Currency 8 6 2" xfId="16320" xr:uid="{00000000-0005-0000-0000-0000E31A0000}"/>
    <cellStyle name="Currency 8 7" xfId="8015" xr:uid="{00000000-0005-0000-0000-0000E41A0000}"/>
    <cellStyle name="Currency 8 7 2" xfId="14618" xr:uid="{00000000-0005-0000-0000-0000E51A0000}"/>
    <cellStyle name="Currency 8 8" xfId="6278" xr:uid="{00000000-0005-0000-0000-0000E61A0000}"/>
    <cellStyle name="Currency 8 8 2" xfId="13003" xr:uid="{00000000-0005-0000-0000-0000E71A0000}"/>
    <cellStyle name="Currency 8 9" xfId="11233" xr:uid="{00000000-0005-0000-0000-0000E81A0000}"/>
    <cellStyle name="Currency Dashed" xfId="3925" xr:uid="{00000000-0005-0000-0000-0000E91A0000}"/>
    <cellStyle name="Currency Nil" xfId="3926" xr:uid="{00000000-0005-0000-0000-0000EA1A0000}"/>
    <cellStyle name="Currency*" xfId="3927" xr:uid="{00000000-0005-0000-0000-0000EB1A0000}"/>
    <cellStyle name="Currency0" xfId="3928" xr:uid="{00000000-0005-0000-0000-0000EC1A0000}"/>
    <cellStyle name="d_yield" xfId="3929" xr:uid="{00000000-0005-0000-0000-0000ED1A0000}"/>
    <cellStyle name="Dash" xfId="3930" xr:uid="{00000000-0005-0000-0000-0000EE1A0000}"/>
    <cellStyle name="DATA Amount" xfId="3931" xr:uid="{00000000-0005-0000-0000-0000EF1A0000}"/>
    <cellStyle name="DATA Amount [1]" xfId="3932" xr:uid="{00000000-0005-0000-0000-0000F01A0000}"/>
    <cellStyle name="DATA Amount [2]" xfId="3933" xr:uid="{00000000-0005-0000-0000-0000F11A0000}"/>
    <cellStyle name="DATA Currency" xfId="3934" xr:uid="{00000000-0005-0000-0000-0000F21A0000}"/>
    <cellStyle name="DATA Currency [1]" xfId="3935" xr:uid="{00000000-0005-0000-0000-0000F31A0000}"/>
    <cellStyle name="DATA Currency [2]" xfId="3936" xr:uid="{00000000-0005-0000-0000-0000F41A0000}"/>
    <cellStyle name="DATA Date Long" xfId="3937" xr:uid="{00000000-0005-0000-0000-0000F51A0000}"/>
    <cellStyle name="DATA Date Short" xfId="3938" xr:uid="{00000000-0005-0000-0000-0000F61A0000}"/>
    <cellStyle name="Data Input" xfId="3939" xr:uid="{00000000-0005-0000-0000-0000F71A0000}"/>
    <cellStyle name="DATA List" xfId="3940" xr:uid="{00000000-0005-0000-0000-0000F81A0000}"/>
    <cellStyle name="DATA Memo" xfId="3941" xr:uid="{00000000-0005-0000-0000-0000F91A0000}"/>
    <cellStyle name="DATA Percent" xfId="3942" xr:uid="{00000000-0005-0000-0000-0000FA1A0000}"/>
    <cellStyle name="DATA Percent [1]" xfId="3943" xr:uid="{00000000-0005-0000-0000-0000FB1A0000}"/>
    <cellStyle name="DATA Percent [2]" xfId="3944" xr:uid="{00000000-0005-0000-0000-0000FC1A0000}"/>
    <cellStyle name="Data Section Heading" xfId="3945" xr:uid="{00000000-0005-0000-0000-0000FD1A0000}"/>
    <cellStyle name="DATA Text" xfId="3946" xr:uid="{00000000-0005-0000-0000-0000FE1A0000}"/>
    <cellStyle name="DATA Version" xfId="3947" xr:uid="{00000000-0005-0000-0000-0000FF1A0000}"/>
    <cellStyle name="DATA_Amount" xfId="3948" xr:uid="{00000000-0005-0000-0000-0000001B0000}"/>
    <cellStyle name="Date" xfId="3949" xr:uid="{00000000-0005-0000-0000-0000011B0000}"/>
    <cellStyle name="Date 2" xfId="3950" xr:uid="{00000000-0005-0000-0000-0000021B0000}"/>
    <cellStyle name="Date Aligned" xfId="3951" xr:uid="{00000000-0005-0000-0000-0000031B0000}"/>
    <cellStyle name="Date Aligned*" xfId="3952" xr:uid="{00000000-0005-0000-0000-0000041B0000}"/>
    <cellStyle name="Date Aligned_Model_Sep_2_02" xfId="3953" xr:uid="{00000000-0005-0000-0000-0000051B0000}"/>
    <cellStyle name="Date input" xfId="3954" xr:uid="{00000000-0005-0000-0000-0000061B0000}"/>
    <cellStyle name="date title" xfId="3955" xr:uid="{00000000-0005-0000-0000-0000071B0000}"/>
    <cellStyle name="Date U" xfId="3956" xr:uid="{00000000-0005-0000-0000-0000081B0000}"/>
    <cellStyle name="Date_0910 GSO Capex RRP - Final (Detail) v2 220710" xfId="3957" xr:uid="{00000000-0005-0000-0000-0000091B0000}"/>
    <cellStyle name="dateformat" xfId="3958" xr:uid="{00000000-0005-0000-0000-00000A1B0000}"/>
    <cellStyle name="Dateline" xfId="3959" xr:uid="{00000000-0005-0000-0000-00000B1B0000}"/>
    <cellStyle name="DateLong" xfId="3960" xr:uid="{00000000-0005-0000-0000-00000C1B0000}"/>
    <cellStyle name="DateShort" xfId="3961" xr:uid="{00000000-0005-0000-0000-00000D1B0000}"/>
    <cellStyle name="Dec places 0" xfId="3962" xr:uid="{00000000-0005-0000-0000-00000E1B0000}"/>
    <cellStyle name="Dec places 1, millions" xfId="3963" xr:uid="{00000000-0005-0000-0000-00000F1B0000}"/>
    <cellStyle name="Dec places 2" xfId="3964" xr:uid="{00000000-0005-0000-0000-0000101B0000}"/>
    <cellStyle name="Dec places 2, millions" xfId="3965" xr:uid="{00000000-0005-0000-0000-0000111B0000}"/>
    <cellStyle name="Dec places 2_Draft RIIO plan presentation template - Customer Opsx Centre V7" xfId="3966" xr:uid="{00000000-0005-0000-0000-0000121B0000}"/>
    <cellStyle name="Decimal [0]" xfId="3967" xr:uid="{00000000-0005-0000-0000-0000131B0000}"/>
    <cellStyle name="Decimal [2]" xfId="3968" xr:uid="{00000000-0005-0000-0000-0000141B0000}"/>
    <cellStyle name="Decimal [2] U" xfId="3969" xr:uid="{00000000-0005-0000-0000-0000151B0000}"/>
    <cellStyle name="Decimal [4]" xfId="3970" xr:uid="{00000000-0005-0000-0000-0000161B0000}"/>
    <cellStyle name="Decimal [4] U" xfId="3971" xr:uid="{00000000-0005-0000-0000-0000171B0000}"/>
    <cellStyle name="Dezimal [0]_Anschreiben" xfId="3972" xr:uid="{00000000-0005-0000-0000-0000181B0000}"/>
    <cellStyle name="Dezimal_Anschreiben" xfId="3973" xr:uid="{00000000-0005-0000-0000-0000191B0000}"/>
    <cellStyle name="Directors" xfId="3974" xr:uid="{00000000-0005-0000-0000-00001A1B0000}"/>
    <cellStyle name="dollar" xfId="3975" xr:uid="{00000000-0005-0000-0000-00001B1B0000}"/>
    <cellStyle name="dollar[0]" xfId="3976" xr:uid="{00000000-0005-0000-0000-00001C1B0000}"/>
    <cellStyle name="dollar_Draft RIIO plan presentation template - Customer Opsx Centre V7" xfId="3977" xr:uid="{00000000-0005-0000-0000-00001D1B0000}"/>
    <cellStyle name="done" xfId="3978" xr:uid="{00000000-0005-0000-0000-00001E1B0000}"/>
    <cellStyle name="Dotted Line" xfId="3979" xr:uid="{00000000-0005-0000-0000-00001F1B0000}"/>
    <cellStyle name="DOWNFOOT" xfId="3980" xr:uid="{00000000-0005-0000-0000-0000201B0000}"/>
    <cellStyle name="DP 0, no commas" xfId="3981" xr:uid="{00000000-0005-0000-0000-0000211B0000}"/>
    <cellStyle name="DWF1.5-3.0split" xfId="3982" xr:uid="{00000000-0005-0000-0000-0000221B0000}"/>
    <cellStyle name="DWFsplit0-1.5" xfId="3983" xr:uid="{00000000-0005-0000-0000-0000231B0000}"/>
    <cellStyle name="DWFsplit0-1.5 2" xfId="3984" xr:uid="{00000000-0005-0000-0000-0000241B0000}"/>
    <cellStyle name="DWFsplit0-1.5 2 2" xfId="5105" xr:uid="{00000000-0005-0000-0000-0000251B0000}"/>
    <cellStyle name="DWFsplit0-1.5 2 2 2" xfId="8848" xr:uid="{00000000-0005-0000-0000-0000261B0000}"/>
    <cellStyle name="DWFsplit0-1.5 2 2 2 2" xfId="6223" xr:uid="{00000000-0005-0000-0000-0000271B0000}"/>
    <cellStyle name="DWFsplit0-1.5 2 2 2 2 2" xfId="12948" xr:uid="{00000000-0005-0000-0000-0000281B0000}"/>
    <cellStyle name="DWFsplit0-1.5 2 2 3" xfId="7129" xr:uid="{00000000-0005-0000-0000-0000291B0000}"/>
    <cellStyle name="DWFsplit0-1.5 2 3" xfId="8018" xr:uid="{00000000-0005-0000-0000-00002A1B0000}"/>
    <cellStyle name="DWFsplit0-1.5 2 3 2" xfId="6164" xr:uid="{00000000-0005-0000-0000-00002B1B0000}"/>
    <cellStyle name="DWFsplit0-1.5 2 3 2 2" xfId="12889" xr:uid="{00000000-0005-0000-0000-00002C1B0000}"/>
    <cellStyle name="DWFsplit0-1.5 2 4" xfId="6280" xr:uid="{00000000-0005-0000-0000-00002D1B0000}"/>
    <cellStyle name="DWFsplit0-1.5 3" xfId="5106" xr:uid="{00000000-0005-0000-0000-00002E1B0000}"/>
    <cellStyle name="DWFsplit0-1.5 3 2" xfId="8849" xr:uid="{00000000-0005-0000-0000-00002F1B0000}"/>
    <cellStyle name="DWFsplit0-1.5 3 2 2" xfId="6224" xr:uid="{00000000-0005-0000-0000-0000301B0000}"/>
    <cellStyle name="DWFsplit0-1.5 3 2 2 2" xfId="12949" xr:uid="{00000000-0005-0000-0000-0000311B0000}"/>
    <cellStyle name="DWFsplit0-1.5 3 3" xfId="7130" xr:uid="{00000000-0005-0000-0000-0000321B0000}"/>
    <cellStyle name="DWFsplit0-1.5 4" xfId="8017" xr:uid="{00000000-0005-0000-0000-0000331B0000}"/>
    <cellStyle name="DWFsplit0-1.5 4 2" xfId="6163" xr:uid="{00000000-0005-0000-0000-0000341B0000}"/>
    <cellStyle name="DWFsplit0-1.5 4 2 2" xfId="12888" xr:uid="{00000000-0005-0000-0000-0000351B0000}"/>
    <cellStyle name="DWFsplit0-1.5 5" xfId="6279" xr:uid="{00000000-0005-0000-0000-0000361B0000}"/>
    <cellStyle name="Dziesiêtny [0]_1" xfId="3985" xr:uid="{00000000-0005-0000-0000-0000371B0000}"/>
    <cellStyle name="Dziesiêtny_1" xfId="3986" xr:uid="{00000000-0005-0000-0000-0000381B0000}"/>
    <cellStyle name="Emphasis 1" xfId="3987" xr:uid="{00000000-0005-0000-0000-0000391B0000}"/>
    <cellStyle name="Emphasis 2" xfId="3988" xr:uid="{00000000-0005-0000-0000-00003A1B0000}"/>
    <cellStyle name="Emphasis 3" xfId="3989" xr:uid="{00000000-0005-0000-0000-00003B1B0000}"/>
    <cellStyle name="Entered" xfId="3990" xr:uid="{00000000-0005-0000-0000-00003C1B0000}"/>
    <cellStyle name="eps" xfId="3991" xr:uid="{00000000-0005-0000-0000-00003D1B0000}"/>
    <cellStyle name="eps$" xfId="3992" xr:uid="{00000000-0005-0000-0000-00003E1B0000}"/>
    <cellStyle name="eps$A" xfId="3993" xr:uid="{00000000-0005-0000-0000-00003F1B0000}"/>
    <cellStyle name="eps$E" xfId="3994" xr:uid="{00000000-0005-0000-0000-0000401B0000}"/>
    <cellStyle name="epsA" xfId="3995" xr:uid="{00000000-0005-0000-0000-0000411B0000}"/>
    <cellStyle name="epsE" xfId="3996" xr:uid="{00000000-0005-0000-0000-0000421B0000}"/>
    <cellStyle name="Euro" xfId="14" xr:uid="{00000000-0005-0000-0000-0000431B0000}"/>
    <cellStyle name="Euro 2" xfId="3997" xr:uid="{00000000-0005-0000-0000-0000441B0000}"/>
    <cellStyle name="Euro 3" xfId="3998" xr:uid="{00000000-0005-0000-0000-0000451B0000}"/>
    <cellStyle name="Euro billion" xfId="3999" xr:uid="{00000000-0005-0000-0000-0000461B0000}"/>
    <cellStyle name="Euro million" xfId="4000" xr:uid="{00000000-0005-0000-0000-0000471B0000}"/>
    <cellStyle name="Euro thousand" xfId="4001" xr:uid="{00000000-0005-0000-0000-0000481B0000}"/>
    <cellStyle name="Euro_Allocated Opex " xfId="4002" xr:uid="{00000000-0005-0000-0000-0000491B0000}"/>
    <cellStyle name="Explanatory Text 2" xfId="4003" xr:uid="{00000000-0005-0000-0000-00004A1B0000}"/>
    <cellStyle name="Explanatory Text 3" xfId="4004" xr:uid="{00000000-0005-0000-0000-00004B1B0000}"/>
    <cellStyle name="EY House" xfId="4005" xr:uid="{00000000-0005-0000-0000-00004C1B0000}"/>
    <cellStyle name="EYBlocked" xfId="4006" xr:uid="{00000000-0005-0000-0000-00004D1B0000}"/>
    <cellStyle name="EYCallUp" xfId="4007" xr:uid="{00000000-0005-0000-0000-00004E1B0000}"/>
    <cellStyle name="EYCheck" xfId="4008" xr:uid="{00000000-0005-0000-0000-00004F1B0000}"/>
    <cellStyle name="EYDate" xfId="4009" xr:uid="{00000000-0005-0000-0000-0000501B0000}"/>
    <cellStyle name="EYDeviant" xfId="4010" xr:uid="{00000000-0005-0000-0000-0000511B0000}"/>
    <cellStyle name="Factor" xfId="4011" xr:uid="{00000000-0005-0000-0000-0000521B0000}"/>
    <cellStyle name="Flag" xfId="4012" xr:uid="{00000000-0005-0000-0000-0000531B0000}"/>
    <cellStyle name="From" xfId="4013" xr:uid="{00000000-0005-0000-0000-0000541B0000}"/>
    <cellStyle name="FromDate" xfId="4014" xr:uid="{00000000-0005-0000-0000-0000551B0000}"/>
    <cellStyle name="FromDate 2" xfId="5944" xr:uid="{00000000-0005-0000-0000-0000561B0000}"/>
    <cellStyle name="General" xfId="4015" xr:uid="{00000000-0005-0000-0000-0000571B0000}"/>
    <cellStyle name="H_Major" xfId="4016" xr:uid="{00000000-0005-0000-0000-0000581B0000}"/>
    <cellStyle name="Header bar" xfId="4017" xr:uid="{00000000-0005-0000-0000-0000591B0000}"/>
    <cellStyle name="Heading" xfId="4018" xr:uid="{00000000-0005-0000-0000-00005A1B0000}"/>
    <cellStyle name="Heading (12pt)" xfId="4019" xr:uid="{00000000-0005-0000-0000-00005B1B0000}"/>
    <cellStyle name="Heading (14pt)" xfId="4020" xr:uid="{00000000-0005-0000-0000-00005C1B0000}"/>
    <cellStyle name="HeadingMain" xfId="4021" xr:uid="{00000000-0005-0000-0000-00005D1B0000}"/>
    <cellStyle name="HeadingMinor" xfId="4022" xr:uid="{00000000-0005-0000-0000-00005E1B0000}"/>
    <cellStyle name="HeadingSection" xfId="4023" xr:uid="{00000000-0005-0000-0000-00005F1B0000}"/>
    <cellStyle name="HeadingSub" xfId="4024" xr:uid="{00000000-0005-0000-0000-0000601B0000}"/>
    <cellStyle name="Hidden" xfId="4025" xr:uid="{00000000-0005-0000-0000-0000611B0000}"/>
    <cellStyle name="HideZeros" xfId="4026" xr:uid="{00000000-0005-0000-0000-0000621B0000}"/>
    <cellStyle name="hours" xfId="4027" xr:uid="{00000000-0005-0000-0000-0000631B0000}"/>
    <cellStyle name="HSBC Input Percent" xfId="4028" xr:uid="{00000000-0005-0000-0000-0000641B0000}"/>
    <cellStyle name="HSBC Percent" xfId="4029" xr:uid="{00000000-0005-0000-0000-0000651B0000}"/>
    <cellStyle name="HSBC Ratio" xfId="4030" xr:uid="{00000000-0005-0000-0000-0000661B0000}"/>
    <cellStyle name="HSBC Title Module" xfId="4031" xr:uid="{00000000-0005-0000-0000-0000671B0000}"/>
    <cellStyle name="HSBC WK Number 2" xfId="4032" xr:uid="{00000000-0005-0000-0000-0000681B0000}"/>
    <cellStyle name="HSBC WK Percent" xfId="4033" xr:uid="{00000000-0005-0000-0000-0000691B0000}"/>
    <cellStyle name="HSBC_Date" xfId="4034" xr:uid="{00000000-0005-0000-0000-00006A1B0000}"/>
    <cellStyle name="IllustrativeTotal" xfId="4035" xr:uid="{00000000-0005-0000-0000-00006B1B0000}"/>
    <cellStyle name="IllustrativeTotal 2" xfId="5943" xr:uid="{00000000-0005-0000-0000-00006C1B0000}"/>
    <cellStyle name="ImportFromOtherWorkbook" xfId="4036" xr:uid="{00000000-0005-0000-0000-00006D1B0000}"/>
    <cellStyle name="ImportFromOtherWorkbook 2" xfId="5942" xr:uid="{00000000-0005-0000-0000-00006E1B0000}"/>
    <cellStyle name="Index" xfId="4037" xr:uid="{00000000-0005-0000-0000-00006F1B0000}"/>
    <cellStyle name="InflationIndex" xfId="4038" xr:uid="{00000000-0005-0000-0000-0000701B0000}"/>
    <cellStyle name="InputNumber" xfId="4039" xr:uid="{00000000-0005-0000-0000-0000711B0000}"/>
    <cellStyle name="InputNumber 2" xfId="5941" xr:uid="{00000000-0005-0000-0000-0000721B0000}"/>
    <cellStyle name="InputPercent" xfId="4040" xr:uid="{00000000-0005-0000-0000-0000731B0000}"/>
    <cellStyle name="InputPermanent" xfId="4041" xr:uid="{00000000-0005-0000-0000-0000741B0000}"/>
    <cellStyle name="InputText" xfId="4042" xr:uid="{00000000-0005-0000-0000-0000751B0000}"/>
    <cellStyle name="InputText 2" xfId="5940" xr:uid="{00000000-0005-0000-0000-0000761B0000}"/>
    <cellStyle name="Integer" xfId="4043" xr:uid="{00000000-0005-0000-0000-0000771B0000}"/>
    <cellStyle name="Invisible" xfId="4044" xr:uid="{00000000-0005-0000-0000-0000781B0000}"/>
    <cellStyle name="K (0dp)" xfId="4045" xr:uid="{00000000-0005-0000-0000-0000791B0000}"/>
    <cellStyle name="K (2dp)" xfId="4046" xr:uid="{00000000-0005-0000-0000-00007A1B0000}"/>
    <cellStyle name="KPMG Heading 1" xfId="4047" xr:uid="{00000000-0005-0000-0000-00007B1B0000}"/>
    <cellStyle name="KPMG Heading 2" xfId="4048" xr:uid="{00000000-0005-0000-0000-00007C1B0000}"/>
    <cellStyle name="KPMG Heading 3" xfId="4049" xr:uid="{00000000-0005-0000-0000-00007D1B0000}"/>
    <cellStyle name="KPMG Heading 4" xfId="4050" xr:uid="{00000000-0005-0000-0000-00007E1B0000}"/>
    <cellStyle name="KPMG Normal" xfId="4051" xr:uid="{00000000-0005-0000-0000-00007F1B0000}"/>
    <cellStyle name="KPMG Normal Text" xfId="4052" xr:uid="{00000000-0005-0000-0000-0000801B0000}"/>
    <cellStyle name="Label" xfId="4053" xr:uid="{00000000-0005-0000-0000-0000811B0000}"/>
    <cellStyle name="LABEL Normal" xfId="4054" xr:uid="{00000000-0005-0000-0000-0000821B0000}"/>
    <cellStyle name="LABEL Note" xfId="4055" xr:uid="{00000000-0005-0000-0000-0000831B0000}"/>
    <cellStyle name="LABEL Units" xfId="4056" xr:uid="{00000000-0005-0000-0000-0000841B0000}"/>
    <cellStyle name="Label_8.0 SITA Suffolk BASE CASE FINAL All Scenarios" xfId="4057" xr:uid="{00000000-0005-0000-0000-0000851B0000}"/>
    <cellStyle name="lift" xfId="4058" xr:uid="{00000000-0005-0000-0000-0000861B0000}"/>
    <cellStyle name="Ligne" xfId="4059" xr:uid="{00000000-0005-0000-0000-0000871B0000}"/>
    <cellStyle name="Logical" xfId="4060" xr:uid="{00000000-0005-0000-0000-0000881B0000}"/>
    <cellStyle name="M (0dp)" xfId="4061" xr:uid="{00000000-0005-0000-0000-0000891B0000}"/>
    <cellStyle name="M (2dp)" xfId="4062" xr:uid="{00000000-0005-0000-0000-00008A1B0000}"/>
    <cellStyle name="MacroPasted" xfId="4063" xr:uid="{00000000-0005-0000-0000-00008B1B0000}"/>
    <cellStyle name="MainHeading" xfId="4064" xr:uid="{00000000-0005-0000-0000-00008C1B0000}"/>
    <cellStyle name="max" xfId="4065" xr:uid="{00000000-0005-0000-0000-00008D1B0000}"/>
    <cellStyle name="Milliers [0]_Feuil1" xfId="4066" xr:uid="{00000000-0005-0000-0000-00008E1B0000}"/>
    <cellStyle name="Milliers_Feuil1" xfId="4067" xr:uid="{00000000-0005-0000-0000-00008F1B0000}"/>
    <cellStyle name="Millions£" xfId="4068" xr:uid="{00000000-0005-0000-0000-0000901B0000}"/>
    <cellStyle name="Millions£ (2dp)" xfId="4069" xr:uid="{00000000-0005-0000-0000-0000911B0000}"/>
    <cellStyle name="min" xfId="4070" xr:uid="{00000000-0005-0000-0000-0000921B0000}"/>
    <cellStyle name="Monétaire [0]_Feuil1" xfId="4071" xr:uid="{00000000-0005-0000-0000-0000931B0000}"/>
    <cellStyle name="Monétaire_Feuil1" xfId="4072" xr:uid="{00000000-0005-0000-0000-0000941B0000}"/>
    <cellStyle name="Money" xfId="4073" xr:uid="{00000000-0005-0000-0000-0000951B0000}"/>
    <cellStyle name="month" xfId="4074" xr:uid="{00000000-0005-0000-0000-0000961B0000}"/>
    <cellStyle name="months" xfId="4075" xr:uid="{00000000-0005-0000-0000-0000971B0000}"/>
    <cellStyle name="MW" xfId="4076" xr:uid="{00000000-0005-0000-0000-0000981B0000}"/>
    <cellStyle name="MWth" xfId="4077" xr:uid="{00000000-0005-0000-0000-0000991B0000}"/>
    <cellStyle name="Normal" xfId="0" builtinId="0"/>
    <cellStyle name="Normal - Style1" xfId="4078" xr:uid="{00000000-0005-0000-0000-00009B1B0000}"/>
    <cellStyle name="Normal - Style1 2" xfId="42" xr:uid="{00000000-0005-0000-0000-00009C1B0000}"/>
    <cellStyle name="Normal (0dp)" xfId="4079" xr:uid="{00000000-0005-0000-0000-00009D1B0000}"/>
    <cellStyle name="Normal (0dp+NZ)" xfId="4080" xr:uid="{00000000-0005-0000-0000-00009E1B0000}"/>
    <cellStyle name="Normal (2dp)" xfId="4081" xr:uid="{00000000-0005-0000-0000-00009F1B0000}"/>
    <cellStyle name="Normal (2dp+NZ)" xfId="4082" xr:uid="{00000000-0005-0000-0000-0000A01B0000}"/>
    <cellStyle name="Normal 10" xfId="4083" xr:uid="{00000000-0005-0000-0000-0000A11B0000}"/>
    <cellStyle name="Normal 10 10" xfId="11234" xr:uid="{00000000-0005-0000-0000-0000A21B0000}"/>
    <cellStyle name="Normal 10 2" xfId="4084" xr:uid="{00000000-0005-0000-0000-0000A31B0000}"/>
    <cellStyle name="Normal 10 2 2" xfId="4496" xr:uid="{00000000-0005-0000-0000-0000A41B0000}"/>
    <cellStyle name="Normal 10 2 2 2" xfId="4896" xr:uid="{00000000-0005-0000-0000-0000A51B0000}"/>
    <cellStyle name="Normal 10 2 2 2 2" xfId="8639" xr:uid="{00000000-0005-0000-0000-0000A61B0000}"/>
    <cellStyle name="Normal 10 2 2 2 2 2" xfId="15187" xr:uid="{00000000-0005-0000-0000-0000A71B0000}"/>
    <cellStyle name="Normal 10 2 2 2 3" xfId="6920" xr:uid="{00000000-0005-0000-0000-0000A81B0000}"/>
    <cellStyle name="Normal 10 2 2 2 3 2" xfId="13606" xr:uid="{00000000-0005-0000-0000-0000A91B0000}"/>
    <cellStyle name="Normal 10 2 2 2 4" xfId="11821" xr:uid="{00000000-0005-0000-0000-0000AA1B0000}"/>
    <cellStyle name="Normal 10 2 2 3" xfId="5323" xr:uid="{00000000-0005-0000-0000-0000AB1B0000}"/>
    <cellStyle name="Normal 10 2 2 3 2" xfId="9066" xr:uid="{00000000-0005-0000-0000-0000AC1B0000}"/>
    <cellStyle name="Normal 10 2 2 3 2 2" xfId="15610" xr:uid="{00000000-0005-0000-0000-0000AD1B0000}"/>
    <cellStyle name="Normal 10 2 2 3 3" xfId="7347" xr:uid="{00000000-0005-0000-0000-0000AE1B0000}"/>
    <cellStyle name="Normal 10 2 2 3 3 2" xfId="14029" xr:uid="{00000000-0005-0000-0000-0000AF1B0000}"/>
    <cellStyle name="Normal 10 2 2 3 4" xfId="12244" xr:uid="{00000000-0005-0000-0000-0000B01B0000}"/>
    <cellStyle name="Normal 10 2 2 4" xfId="5761" xr:uid="{00000000-0005-0000-0000-0000B11B0000}"/>
    <cellStyle name="Normal 10 2 2 4 2" xfId="9502" xr:uid="{00000000-0005-0000-0000-0000B21B0000}"/>
    <cellStyle name="Normal 10 2 2 4 2 2" xfId="16004" xr:uid="{00000000-0005-0000-0000-0000B31B0000}"/>
    <cellStyle name="Normal 10 2 2 4 3" xfId="7783" xr:uid="{00000000-0005-0000-0000-0000B41B0000}"/>
    <cellStyle name="Normal 10 2 2 4 3 2" xfId="14423" xr:uid="{00000000-0005-0000-0000-0000B51B0000}"/>
    <cellStyle name="Normal 10 2 2 4 4" xfId="12654" xr:uid="{00000000-0005-0000-0000-0000B61B0000}"/>
    <cellStyle name="Normal 10 2 2 5" xfId="9892" xr:uid="{00000000-0005-0000-0000-0000B71B0000}"/>
    <cellStyle name="Normal 10 2 2 5 2" xfId="16373" xr:uid="{00000000-0005-0000-0000-0000B81B0000}"/>
    <cellStyle name="Normal 10 2 2 6" xfId="8260" xr:uid="{00000000-0005-0000-0000-0000B91B0000}"/>
    <cellStyle name="Normal 10 2 2 6 2" xfId="14817" xr:uid="{00000000-0005-0000-0000-0000BA1B0000}"/>
    <cellStyle name="Normal 10 2 2 7" xfId="6541" xr:uid="{00000000-0005-0000-0000-0000BB1B0000}"/>
    <cellStyle name="Normal 10 2 2 7 2" xfId="13231" xr:uid="{00000000-0005-0000-0000-0000BC1B0000}"/>
    <cellStyle name="Normal 10 2 2 8" xfId="11441" xr:uid="{00000000-0005-0000-0000-0000BD1B0000}"/>
    <cellStyle name="Normal 10 2 3" xfId="4811" xr:uid="{00000000-0005-0000-0000-0000BE1B0000}"/>
    <cellStyle name="Normal 10 2 3 2" xfId="8554" xr:uid="{00000000-0005-0000-0000-0000BF1B0000}"/>
    <cellStyle name="Normal 10 2 3 2 2" xfId="15106" xr:uid="{00000000-0005-0000-0000-0000C01B0000}"/>
    <cellStyle name="Normal 10 2 3 3" xfId="6835" xr:uid="{00000000-0005-0000-0000-0000C11B0000}"/>
    <cellStyle name="Normal 10 2 3 3 2" xfId="13525" xr:uid="{00000000-0005-0000-0000-0000C21B0000}"/>
    <cellStyle name="Normal 10 2 3 4" xfId="11740" xr:uid="{00000000-0005-0000-0000-0000C31B0000}"/>
    <cellStyle name="Normal 10 2 4" xfId="5126" xr:uid="{00000000-0005-0000-0000-0000C41B0000}"/>
    <cellStyle name="Normal 10 2 4 2" xfId="8869" xr:uid="{00000000-0005-0000-0000-0000C51B0000}"/>
    <cellStyle name="Normal 10 2 4 2 2" xfId="15413" xr:uid="{00000000-0005-0000-0000-0000C61B0000}"/>
    <cellStyle name="Normal 10 2 4 3" xfId="7150" xr:uid="{00000000-0005-0000-0000-0000C71B0000}"/>
    <cellStyle name="Normal 10 2 4 3 2" xfId="13832" xr:uid="{00000000-0005-0000-0000-0000C81B0000}"/>
    <cellStyle name="Normal 10 2 4 4" xfId="12047" xr:uid="{00000000-0005-0000-0000-0000C91B0000}"/>
    <cellStyle name="Normal 10 2 5" xfId="5559" xr:uid="{00000000-0005-0000-0000-0000CA1B0000}"/>
    <cellStyle name="Normal 10 2 5 2" xfId="9300" xr:uid="{00000000-0005-0000-0000-0000CB1B0000}"/>
    <cellStyle name="Normal 10 2 5 2 2" xfId="15807" xr:uid="{00000000-0005-0000-0000-0000CC1B0000}"/>
    <cellStyle name="Normal 10 2 5 3" xfId="7581" xr:uid="{00000000-0005-0000-0000-0000CD1B0000}"/>
    <cellStyle name="Normal 10 2 5 3 2" xfId="14226" xr:uid="{00000000-0005-0000-0000-0000CE1B0000}"/>
    <cellStyle name="Normal 10 2 5 4" xfId="12452" xr:uid="{00000000-0005-0000-0000-0000CF1B0000}"/>
    <cellStyle name="Normal 10 2 6" xfId="9801" xr:uid="{00000000-0005-0000-0000-0000D01B0000}"/>
    <cellStyle name="Normal 10 2 6 2" xfId="16292" xr:uid="{00000000-0005-0000-0000-0000D11B0000}"/>
    <cellStyle name="Normal 10 2 7" xfId="8020" xr:uid="{00000000-0005-0000-0000-0000D21B0000}"/>
    <cellStyle name="Normal 10 2 7 2" xfId="14620" xr:uid="{00000000-0005-0000-0000-0000D31B0000}"/>
    <cellStyle name="Normal 10 2 8" xfId="6293" xr:uid="{00000000-0005-0000-0000-0000D41B0000}"/>
    <cellStyle name="Normal 10 2 8 2" xfId="13016" xr:uid="{00000000-0005-0000-0000-0000D51B0000}"/>
    <cellStyle name="Normal 10 2 9" xfId="11235" xr:uid="{00000000-0005-0000-0000-0000D61B0000}"/>
    <cellStyle name="Normal 10 3" xfId="4495" xr:uid="{00000000-0005-0000-0000-0000D71B0000}"/>
    <cellStyle name="Normal 10 3 2" xfId="4897" xr:uid="{00000000-0005-0000-0000-0000D81B0000}"/>
    <cellStyle name="Normal 10 3 2 2" xfId="8640" xr:uid="{00000000-0005-0000-0000-0000D91B0000}"/>
    <cellStyle name="Normal 10 3 2 2 2" xfId="15188" xr:uid="{00000000-0005-0000-0000-0000DA1B0000}"/>
    <cellStyle name="Normal 10 3 2 3" xfId="6921" xr:uid="{00000000-0005-0000-0000-0000DB1B0000}"/>
    <cellStyle name="Normal 10 3 2 3 2" xfId="13607" xr:uid="{00000000-0005-0000-0000-0000DC1B0000}"/>
    <cellStyle name="Normal 10 3 2 4" xfId="11822" xr:uid="{00000000-0005-0000-0000-0000DD1B0000}"/>
    <cellStyle name="Normal 10 3 3" xfId="5322" xr:uid="{00000000-0005-0000-0000-0000DE1B0000}"/>
    <cellStyle name="Normal 10 3 3 2" xfId="9065" xr:uid="{00000000-0005-0000-0000-0000DF1B0000}"/>
    <cellStyle name="Normal 10 3 3 2 2" xfId="15609" xr:uid="{00000000-0005-0000-0000-0000E01B0000}"/>
    <cellStyle name="Normal 10 3 3 3" xfId="7346" xr:uid="{00000000-0005-0000-0000-0000E11B0000}"/>
    <cellStyle name="Normal 10 3 3 3 2" xfId="14028" xr:uid="{00000000-0005-0000-0000-0000E21B0000}"/>
    <cellStyle name="Normal 10 3 3 4" xfId="12243" xr:uid="{00000000-0005-0000-0000-0000E31B0000}"/>
    <cellStyle name="Normal 10 3 4" xfId="5760" xr:uid="{00000000-0005-0000-0000-0000E41B0000}"/>
    <cellStyle name="Normal 10 3 4 2" xfId="9501" xr:uid="{00000000-0005-0000-0000-0000E51B0000}"/>
    <cellStyle name="Normal 10 3 4 2 2" xfId="16003" xr:uid="{00000000-0005-0000-0000-0000E61B0000}"/>
    <cellStyle name="Normal 10 3 4 3" xfId="7782" xr:uid="{00000000-0005-0000-0000-0000E71B0000}"/>
    <cellStyle name="Normal 10 3 4 3 2" xfId="14422" xr:uid="{00000000-0005-0000-0000-0000E81B0000}"/>
    <cellStyle name="Normal 10 3 4 4" xfId="12653" xr:uid="{00000000-0005-0000-0000-0000E91B0000}"/>
    <cellStyle name="Normal 10 3 5" xfId="9893" xr:uid="{00000000-0005-0000-0000-0000EA1B0000}"/>
    <cellStyle name="Normal 10 3 5 2" xfId="16374" xr:uid="{00000000-0005-0000-0000-0000EB1B0000}"/>
    <cellStyle name="Normal 10 3 6" xfId="8259" xr:uid="{00000000-0005-0000-0000-0000EC1B0000}"/>
    <cellStyle name="Normal 10 3 6 2" xfId="14816" xr:uid="{00000000-0005-0000-0000-0000ED1B0000}"/>
    <cellStyle name="Normal 10 3 7" xfId="6540" xr:uid="{00000000-0005-0000-0000-0000EE1B0000}"/>
    <cellStyle name="Normal 10 3 7 2" xfId="13230" xr:uid="{00000000-0005-0000-0000-0000EF1B0000}"/>
    <cellStyle name="Normal 10 3 8" xfId="11440" xr:uid="{00000000-0005-0000-0000-0000F01B0000}"/>
    <cellStyle name="Normal 10 4" xfId="4729" xr:uid="{00000000-0005-0000-0000-0000F11B0000}"/>
    <cellStyle name="Normal 10 4 2" xfId="8473" xr:uid="{00000000-0005-0000-0000-0000F21B0000}"/>
    <cellStyle name="Normal 10 4 2 2" xfId="15025" xr:uid="{00000000-0005-0000-0000-0000F31B0000}"/>
    <cellStyle name="Normal 10 4 3" xfId="6754" xr:uid="{00000000-0005-0000-0000-0000F41B0000}"/>
    <cellStyle name="Normal 10 4 3 2" xfId="13444" xr:uid="{00000000-0005-0000-0000-0000F51B0000}"/>
    <cellStyle name="Normal 10 4 4" xfId="11658" xr:uid="{00000000-0005-0000-0000-0000F61B0000}"/>
    <cellStyle name="Normal 10 5" xfId="5125" xr:uid="{00000000-0005-0000-0000-0000F71B0000}"/>
    <cellStyle name="Normal 10 5 2" xfId="8868" xr:uid="{00000000-0005-0000-0000-0000F81B0000}"/>
    <cellStyle name="Normal 10 5 2 2" xfId="15412" xr:uid="{00000000-0005-0000-0000-0000F91B0000}"/>
    <cellStyle name="Normal 10 5 3" xfId="7149" xr:uid="{00000000-0005-0000-0000-0000FA1B0000}"/>
    <cellStyle name="Normal 10 5 3 2" xfId="13831" xr:uid="{00000000-0005-0000-0000-0000FB1B0000}"/>
    <cellStyle name="Normal 10 5 4" xfId="12046" xr:uid="{00000000-0005-0000-0000-0000FC1B0000}"/>
    <cellStyle name="Normal 10 6" xfId="5558" xr:uid="{00000000-0005-0000-0000-0000FD1B0000}"/>
    <cellStyle name="Normal 10 6 2" xfId="9299" xr:uid="{00000000-0005-0000-0000-0000FE1B0000}"/>
    <cellStyle name="Normal 10 6 2 2" xfId="15806" xr:uid="{00000000-0005-0000-0000-0000FF1B0000}"/>
    <cellStyle name="Normal 10 6 3" xfId="7580" xr:uid="{00000000-0005-0000-0000-0000001C0000}"/>
    <cellStyle name="Normal 10 6 3 2" xfId="14225" xr:uid="{00000000-0005-0000-0000-0000011C0000}"/>
    <cellStyle name="Normal 10 6 4" xfId="12451" xr:uid="{00000000-0005-0000-0000-0000021C0000}"/>
    <cellStyle name="Normal 10 7" xfId="9717" xr:uid="{00000000-0005-0000-0000-0000031C0000}"/>
    <cellStyle name="Normal 10 7 2" xfId="16210" xr:uid="{00000000-0005-0000-0000-0000041C0000}"/>
    <cellStyle name="Normal 10 8" xfId="8019" xr:uid="{00000000-0005-0000-0000-0000051C0000}"/>
    <cellStyle name="Normal 10 8 2" xfId="14619" xr:uid="{00000000-0005-0000-0000-0000061C0000}"/>
    <cellStyle name="Normal 10 9" xfId="6292" xr:uid="{00000000-0005-0000-0000-0000071C0000}"/>
    <cellStyle name="Normal 10 9 2" xfId="13015" xr:uid="{00000000-0005-0000-0000-0000081C0000}"/>
    <cellStyle name="Normal 11" xfId="4085" xr:uid="{00000000-0005-0000-0000-0000091C0000}"/>
    <cellStyle name="Normal 11 10" xfId="11236" xr:uid="{00000000-0005-0000-0000-00000A1C0000}"/>
    <cellStyle name="Normal 11 2" xfId="4086" xr:uid="{00000000-0005-0000-0000-00000B1C0000}"/>
    <cellStyle name="Normal 11 2 2" xfId="4498" xr:uid="{00000000-0005-0000-0000-00000C1C0000}"/>
    <cellStyle name="Normal 11 2 2 2" xfId="4898" xr:uid="{00000000-0005-0000-0000-00000D1C0000}"/>
    <cellStyle name="Normal 11 2 2 2 2" xfId="8641" xr:uid="{00000000-0005-0000-0000-00000E1C0000}"/>
    <cellStyle name="Normal 11 2 2 2 2 2" xfId="15189" xr:uid="{00000000-0005-0000-0000-00000F1C0000}"/>
    <cellStyle name="Normal 11 2 2 2 3" xfId="6922" xr:uid="{00000000-0005-0000-0000-0000101C0000}"/>
    <cellStyle name="Normal 11 2 2 2 3 2" xfId="13608" xr:uid="{00000000-0005-0000-0000-0000111C0000}"/>
    <cellStyle name="Normal 11 2 2 2 4" xfId="11823" xr:uid="{00000000-0005-0000-0000-0000121C0000}"/>
    <cellStyle name="Normal 11 2 2 3" xfId="5325" xr:uid="{00000000-0005-0000-0000-0000131C0000}"/>
    <cellStyle name="Normal 11 2 2 3 2" xfId="9068" xr:uid="{00000000-0005-0000-0000-0000141C0000}"/>
    <cellStyle name="Normal 11 2 2 3 2 2" xfId="15612" xr:uid="{00000000-0005-0000-0000-0000151C0000}"/>
    <cellStyle name="Normal 11 2 2 3 3" xfId="7349" xr:uid="{00000000-0005-0000-0000-0000161C0000}"/>
    <cellStyle name="Normal 11 2 2 3 3 2" xfId="14031" xr:uid="{00000000-0005-0000-0000-0000171C0000}"/>
    <cellStyle name="Normal 11 2 2 3 4" xfId="12246" xr:uid="{00000000-0005-0000-0000-0000181C0000}"/>
    <cellStyle name="Normal 11 2 2 4" xfId="5763" xr:uid="{00000000-0005-0000-0000-0000191C0000}"/>
    <cellStyle name="Normal 11 2 2 4 2" xfId="9504" xr:uid="{00000000-0005-0000-0000-00001A1C0000}"/>
    <cellStyle name="Normal 11 2 2 4 2 2" xfId="16006" xr:uid="{00000000-0005-0000-0000-00001B1C0000}"/>
    <cellStyle name="Normal 11 2 2 4 3" xfId="7785" xr:uid="{00000000-0005-0000-0000-00001C1C0000}"/>
    <cellStyle name="Normal 11 2 2 4 3 2" xfId="14425" xr:uid="{00000000-0005-0000-0000-00001D1C0000}"/>
    <cellStyle name="Normal 11 2 2 4 4" xfId="12656" xr:uid="{00000000-0005-0000-0000-00001E1C0000}"/>
    <cellStyle name="Normal 11 2 2 5" xfId="9894" xr:uid="{00000000-0005-0000-0000-00001F1C0000}"/>
    <cellStyle name="Normal 11 2 2 5 2" xfId="16375" xr:uid="{00000000-0005-0000-0000-0000201C0000}"/>
    <cellStyle name="Normal 11 2 2 6" xfId="8262" xr:uid="{00000000-0005-0000-0000-0000211C0000}"/>
    <cellStyle name="Normal 11 2 2 6 2" xfId="14819" xr:uid="{00000000-0005-0000-0000-0000221C0000}"/>
    <cellStyle name="Normal 11 2 2 7" xfId="6543" xr:uid="{00000000-0005-0000-0000-0000231C0000}"/>
    <cellStyle name="Normal 11 2 2 7 2" xfId="13233" xr:uid="{00000000-0005-0000-0000-0000241C0000}"/>
    <cellStyle name="Normal 11 2 2 8" xfId="11443" xr:uid="{00000000-0005-0000-0000-0000251C0000}"/>
    <cellStyle name="Normal 11 2 3" xfId="4784" xr:uid="{00000000-0005-0000-0000-0000261C0000}"/>
    <cellStyle name="Normal 11 2 3 2" xfId="8527" xr:uid="{00000000-0005-0000-0000-0000271C0000}"/>
    <cellStyle name="Normal 11 2 3 2 2" xfId="15079" xr:uid="{00000000-0005-0000-0000-0000281C0000}"/>
    <cellStyle name="Normal 11 2 3 3" xfId="6808" xr:uid="{00000000-0005-0000-0000-0000291C0000}"/>
    <cellStyle name="Normal 11 2 3 3 2" xfId="13498" xr:uid="{00000000-0005-0000-0000-00002A1C0000}"/>
    <cellStyle name="Normal 11 2 3 4" xfId="11713" xr:uid="{00000000-0005-0000-0000-00002B1C0000}"/>
    <cellStyle name="Normal 11 2 4" xfId="5128" xr:uid="{00000000-0005-0000-0000-00002C1C0000}"/>
    <cellStyle name="Normal 11 2 4 2" xfId="8871" xr:uid="{00000000-0005-0000-0000-00002D1C0000}"/>
    <cellStyle name="Normal 11 2 4 2 2" xfId="15415" xr:uid="{00000000-0005-0000-0000-00002E1C0000}"/>
    <cellStyle name="Normal 11 2 4 3" xfId="7152" xr:uid="{00000000-0005-0000-0000-00002F1C0000}"/>
    <cellStyle name="Normal 11 2 4 3 2" xfId="13834" xr:uid="{00000000-0005-0000-0000-0000301C0000}"/>
    <cellStyle name="Normal 11 2 4 4" xfId="12049" xr:uid="{00000000-0005-0000-0000-0000311C0000}"/>
    <cellStyle name="Normal 11 2 5" xfId="5561" xr:uid="{00000000-0005-0000-0000-0000321C0000}"/>
    <cellStyle name="Normal 11 2 5 2" xfId="9302" xr:uid="{00000000-0005-0000-0000-0000331C0000}"/>
    <cellStyle name="Normal 11 2 5 2 2" xfId="15809" xr:uid="{00000000-0005-0000-0000-0000341C0000}"/>
    <cellStyle name="Normal 11 2 5 3" xfId="7583" xr:uid="{00000000-0005-0000-0000-0000351C0000}"/>
    <cellStyle name="Normal 11 2 5 3 2" xfId="14228" xr:uid="{00000000-0005-0000-0000-0000361C0000}"/>
    <cellStyle name="Normal 11 2 5 4" xfId="12454" xr:uid="{00000000-0005-0000-0000-0000371C0000}"/>
    <cellStyle name="Normal 11 2 6" xfId="9774" xr:uid="{00000000-0005-0000-0000-0000381C0000}"/>
    <cellStyle name="Normal 11 2 6 2" xfId="16265" xr:uid="{00000000-0005-0000-0000-0000391C0000}"/>
    <cellStyle name="Normal 11 2 7" xfId="8022" xr:uid="{00000000-0005-0000-0000-00003A1C0000}"/>
    <cellStyle name="Normal 11 2 7 2" xfId="14622" xr:uid="{00000000-0005-0000-0000-00003B1C0000}"/>
    <cellStyle name="Normal 11 2 8" xfId="6295" xr:uid="{00000000-0005-0000-0000-00003C1C0000}"/>
    <cellStyle name="Normal 11 2 8 2" xfId="13018" xr:uid="{00000000-0005-0000-0000-00003D1C0000}"/>
    <cellStyle name="Normal 11 2 9" xfId="11237" xr:uid="{00000000-0005-0000-0000-00003E1C0000}"/>
    <cellStyle name="Normal 11 3" xfId="4497" xr:uid="{00000000-0005-0000-0000-00003F1C0000}"/>
    <cellStyle name="Normal 11 3 2" xfId="4899" xr:uid="{00000000-0005-0000-0000-0000401C0000}"/>
    <cellStyle name="Normal 11 3 2 2" xfId="8642" xr:uid="{00000000-0005-0000-0000-0000411C0000}"/>
    <cellStyle name="Normal 11 3 2 2 2" xfId="15190" xr:uid="{00000000-0005-0000-0000-0000421C0000}"/>
    <cellStyle name="Normal 11 3 2 3" xfId="6923" xr:uid="{00000000-0005-0000-0000-0000431C0000}"/>
    <cellStyle name="Normal 11 3 2 3 2" xfId="13609" xr:uid="{00000000-0005-0000-0000-0000441C0000}"/>
    <cellStyle name="Normal 11 3 2 4" xfId="11824" xr:uid="{00000000-0005-0000-0000-0000451C0000}"/>
    <cellStyle name="Normal 11 3 3" xfId="5324" xr:uid="{00000000-0005-0000-0000-0000461C0000}"/>
    <cellStyle name="Normal 11 3 3 2" xfId="9067" xr:uid="{00000000-0005-0000-0000-0000471C0000}"/>
    <cellStyle name="Normal 11 3 3 2 2" xfId="15611" xr:uid="{00000000-0005-0000-0000-0000481C0000}"/>
    <cellStyle name="Normal 11 3 3 3" xfId="7348" xr:uid="{00000000-0005-0000-0000-0000491C0000}"/>
    <cellStyle name="Normal 11 3 3 3 2" xfId="14030" xr:uid="{00000000-0005-0000-0000-00004A1C0000}"/>
    <cellStyle name="Normal 11 3 3 4" xfId="12245" xr:uid="{00000000-0005-0000-0000-00004B1C0000}"/>
    <cellStyle name="Normal 11 3 4" xfId="5762" xr:uid="{00000000-0005-0000-0000-00004C1C0000}"/>
    <cellStyle name="Normal 11 3 4 2" xfId="9503" xr:uid="{00000000-0005-0000-0000-00004D1C0000}"/>
    <cellStyle name="Normal 11 3 4 2 2" xfId="16005" xr:uid="{00000000-0005-0000-0000-00004E1C0000}"/>
    <cellStyle name="Normal 11 3 4 3" xfId="7784" xr:uid="{00000000-0005-0000-0000-00004F1C0000}"/>
    <cellStyle name="Normal 11 3 4 3 2" xfId="14424" xr:uid="{00000000-0005-0000-0000-0000501C0000}"/>
    <cellStyle name="Normal 11 3 4 4" xfId="12655" xr:uid="{00000000-0005-0000-0000-0000511C0000}"/>
    <cellStyle name="Normal 11 3 5" xfId="9895" xr:uid="{00000000-0005-0000-0000-0000521C0000}"/>
    <cellStyle name="Normal 11 3 5 2" xfId="16376" xr:uid="{00000000-0005-0000-0000-0000531C0000}"/>
    <cellStyle name="Normal 11 3 6" xfId="8261" xr:uid="{00000000-0005-0000-0000-0000541C0000}"/>
    <cellStyle name="Normal 11 3 6 2" xfId="14818" xr:uid="{00000000-0005-0000-0000-0000551C0000}"/>
    <cellStyle name="Normal 11 3 7" xfId="6542" xr:uid="{00000000-0005-0000-0000-0000561C0000}"/>
    <cellStyle name="Normal 11 3 7 2" xfId="13232" xr:uid="{00000000-0005-0000-0000-0000571C0000}"/>
    <cellStyle name="Normal 11 3 8" xfId="11442" xr:uid="{00000000-0005-0000-0000-0000581C0000}"/>
    <cellStyle name="Normal 11 4" xfId="4702" xr:uid="{00000000-0005-0000-0000-0000591C0000}"/>
    <cellStyle name="Normal 11 4 2" xfId="8446" xr:uid="{00000000-0005-0000-0000-00005A1C0000}"/>
    <cellStyle name="Normal 11 4 2 2" xfId="14998" xr:uid="{00000000-0005-0000-0000-00005B1C0000}"/>
    <cellStyle name="Normal 11 4 3" xfId="6727" xr:uid="{00000000-0005-0000-0000-00005C1C0000}"/>
    <cellStyle name="Normal 11 4 3 2" xfId="13417" xr:uid="{00000000-0005-0000-0000-00005D1C0000}"/>
    <cellStyle name="Normal 11 4 4" xfId="11631" xr:uid="{00000000-0005-0000-0000-00005E1C0000}"/>
    <cellStyle name="Normal 11 5" xfId="5127" xr:uid="{00000000-0005-0000-0000-00005F1C0000}"/>
    <cellStyle name="Normal 11 5 2" xfId="8870" xr:uid="{00000000-0005-0000-0000-0000601C0000}"/>
    <cellStyle name="Normal 11 5 2 2" xfId="15414" xr:uid="{00000000-0005-0000-0000-0000611C0000}"/>
    <cellStyle name="Normal 11 5 3" xfId="7151" xr:uid="{00000000-0005-0000-0000-0000621C0000}"/>
    <cellStyle name="Normal 11 5 3 2" xfId="13833" xr:uid="{00000000-0005-0000-0000-0000631C0000}"/>
    <cellStyle name="Normal 11 5 4" xfId="12048" xr:uid="{00000000-0005-0000-0000-0000641C0000}"/>
    <cellStyle name="Normal 11 6" xfId="5560" xr:uid="{00000000-0005-0000-0000-0000651C0000}"/>
    <cellStyle name="Normal 11 6 2" xfId="9301" xr:uid="{00000000-0005-0000-0000-0000661C0000}"/>
    <cellStyle name="Normal 11 6 2 2" xfId="15808" xr:uid="{00000000-0005-0000-0000-0000671C0000}"/>
    <cellStyle name="Normal 11 6 3" xfId="7582" xr:uid="{00000000-0005-0000-0000-0000681C0000}"/>
    <cellStyle name="Normal 11 6 3 2" xfId="14227" xr:uid="{00000000-0005-0000-0000-0000691C0000}"/>
    <cellStyle name="Normal 11 6 4" xfId="12453" xr:uid="{00000000-0005-0000-0000-00006A1C0000}"/>
    <cellStyle name="Normal 11 7" xfId="9690" xr:uid="{00000000-0005-0000-0000-00006B1C0000}"/>
    <cellStyle name="Normal 11 7 2" xfId="16183" xr:uid="{00000000-0005-0000-0000-00006C1C0000}"/>
    <cellStyle name="Normal 11 8" xfId="8021" xr:uid="{00000000-0005-0000-0000-00006D1C0000}"/>
    <cellStyle name="Normal 11 8 2" xfId="14621" xr:uid="{00000000-0005-0000-0000-00006E1C0000}"/>
    <cellStyle name="Normal 11 9" xfId="6294" xr:uid="{00000000-0005-0000-0000-00006F1C0000}"/>
    <cellStyle name="Normal 11 9 2" xfId="13017" xr:uid="{00000000-0005-0000-0000-0000701C0000}"/>
    <cellStyle name="Normal 12" xfId="4087" xr:uid="{00000000-0005-0000-0000-0000711C0000}"/>
    <cellStyle name="Normal 12 10" xfId="11238" xr:uid="{00000000-0005-0000-0000-0000721C0000}"/>
    <cellStyle name="Normal 12 2" xfId="4088" xr:uid="{00000000-0005-0000-0000-0000731C0000}"/>
    <cellStyle name="Normal 12 2 2" xfId="4500" xr:uid="{00000000-0005-0000-0000-0000741C0000}"/>
    <cellStyle name="Normal 12 2 2 2" xfId="4900" xr:uid="{00000000-0005-0000-0000-0000751C0000}"/>
    <cellStyle name="Normal 12 2 2 2 2" xfId="8643" xr:uid="{00000000-0005-0000-0000-0000761C0000}"/>
    <cellStyle name="Normal 12 2 2 2 2 2" xfId="15191" xr:uid="{00000000-0005-0000-0000-0000771C0000}"/>
    <cellStyle name="Normal 12 2 2 2 3" xfId="6924" xr:uid="{00000000-0005-0000-0000-0000781C0000}"/>
    <cellStyle name="Normal 12 2 2 2 3 2" xfId="13610" xr:uid="{00000000-0005-0000-0000-0000791C0000}"/>
    <cellStyle name="Normal 12 2 2 2 4" xfId="11825" xr:uid="{00000000-0005-0000-0000-00007A1C0000}"/>
    <cellStyle name="Normal 12 2 2 3" xfId="5327" xr:uid="{00000000-0005-0000-0000-00007B1C0000}"/>
    <cellStyle name="Normal 12 2 2 3 2" xfId="9070" xr:uid="{00000000-0005-0000-0000-00007C1C0000}"/>
    <cellStyle name="Normal 12 2 2 3 2 2" xfId="15614" xr:uid="{00000000-0005-0000-0000-00007D1C0000}"/>
    <cellStyle name="Normal 12 2 2 3 3" xfId="7351" xr:uid="{00000000-0005-0000-0000-00007E1C0000}"/>
    <cellStyle name="Normal 12 2 2 3 3 2" xfId="14033" xr:uid="{00000000-0005-0000-0000-00007F1C0000}"/>
    <cellStyle name="Normal 12 2 2 3 4" xfId="12248" xr:uid="{00000000-0005-0000-0000-0000801C0000}"/>
    <cellStyle name="Normal 12 2 2 4" xfId="5765" xr:uid="{00000000-0005-0000-0000-0000811C0000}"/>
    <cellStyle name="Normal 12 2 2 4 2" xfId="9506" xr:uid="{00000000-0005-0000-0000-0000821C0000}"/>
    <cellStyle name="Normal 12 2 2 4 2 2" xfId="16008" xr:uid="{00000000-0005-0000-0000-0000831C0000}"/>
    <cellStyle name="Normal 12 2 2 4 3" xfId="7787" xr:uid="{00000000-0005-0000-0000-0000841C0000}"/>
    <cellStyle name="Normal 12 2 2 4 3 2" xfId="14427" xr:uid="{00000000-0005-0000-0000-0000851C0000}"/>
    <cellStyle name="Normal 12 2 2 4 4" xfId="12658" xr:uid="{00000000-0005-0000-0000-0000861C0000}"/>
    <cellStyle name="Normal 12 2 2 5" xfId="9896" xr:uid="{00000000-0005-0000-0000-0000871C0000}"/>
    <cellStyle name="Normal 12 2 2 5 2" xfId="16377" xr:uid="{00000000-0005-0000-0000-0000881C0000}"/>
    <cellStyle name="Normal 12 2 2 6" xfId="8264" xr:uid="{00000000-0005-0000-0000-0000891C0000}"/>
    <cellStyle name="Normal 12 2 2 6 2" xfId="14821" xr:uid="{00000000-0005-0000-0000-00008A1C0000}"/>
    <cellStyle name="Normal 12 2 2 7" xfId="6545" xr:uid="{00000000-0005-0000-0000-00008B1C0000}"/>
    <cellStyle name="Normal 12 2 2 7 2" xfId="13235" xr:uid="{00000000-0005-0000-0000-00008C1C0000}"/>
    <cellStyle name="Normal 12 2 2 8" xfId="11445" xr:uid="{00000000-0005-0000-0000-00008D1C0000}"/>
    <cellStyle name="Normal 12 2 3" xfId="4785" xr:uid="{00000000-0005-0000-0000-00008E1C0000}"/>
    <cellStyle name="Normal 12 2 3 2" xfId="8528" xr:uid="{00000000-0005-0000-0000-00008F1C0000}"/>
    <cellStyle name="Normal 12 2 3 2 2" xfId="15080" xr:uid="{00000000-0005-0000-0000-0000901C0000}"/>
    <cellStyle name="Normal 12 2 3 3" xfId="6809" xr:uid="{00000000-0005-0000-0000-0000911C0000}"/>
    <cellStyle name="Normal 12 2 3 3 2" xfId="13499" xr:uid="{00000000-0005-0000-0000-0000921C0000}"/>
    <cellStyle name="Normal 12 2 3 4" xfId="11714" xr:uid="{00000000-0005-0000-0000-0000931C0000}"/>
    <cellStyle name="Normal 12 2 4" xfId="5130" xr:uid="{00000000-0005-0000-0000-0000941C0000}"/>
    <cellStyle name="Normal 12 2 4 2" xfId="8873" xr:uid="{00000000-0005-0000-0000-0000951C0000}"/>
    <cellStyle name="Normal 12 2 4 2 2" xfId="15417" xr:uid="{00000000-0005-0000-0000-0000961C0000}"/>
    <cellStyle name="Normal 12 2 4 3" xfId="7154" xr:uid="{00000000-0005-0000-0000-0000971C0000}"/>
    <cellStyle name="Normal 12 2 4 3 2" xfId="13836" xr:uid="{00000000-0005-0000-0000-0000981C0000}"/>
    <cellStyle name="Normal 12 2 4 4" xfId="12051" xr:uid="{00000000-0005-0000-0000-0000991C0000}"/>
    <cellStyle name="Normal 12 2 5" xfId="5563" xr:uid="{00000000-0005-0000-0000-00009A1C0000}"/>
    <cellStyle name="Normal 12 2 5 2" xfId="9304" xr:uid="{00000000-0005-0000-0000-00009B1C0000}"/>
    <cellStyle name="Normal 12 2 5 2 2" xfId="15811" xr:uid="{00000000-0005-0000-0000-00009C1C0000}"/>
    <cellStyle name="Normal 12 2 5 3" xfId="7585" xr:uid="{00000000-0005-0000-0000-00009D1C0000}"/>
    <cellStyle name="Normal 12 2 5 3 2" xfId="14230" xr:uid="{00000000-0005-0000-0000-00009E1C0000}"/>
    <cellStyle name="Normal 12 2 5 4" xfId="12456" xr:uid="{00000000-0005-0000-0000-00009F1C0000}"/>
    <cellStyle name="Normal 12 2 6" xfId="9775" xr:uid="{00000000-0005-0000-0000-0000A01C0000}"/>
    <cellStyle name="Normal 12 2 6 2" xfId="16266" xr:uid="{00000000-0005-0000-0000-0000A11C0000}"/>
    <cellStyle name="Normal 12 2 7" xfId="8024" xr:uid="{00000000-0005-0000-0000-0000A21C0000}"/>
    <cellStyle name="Normal 12 2 7 2" xfId="14624" xr:uid="{00000000-0005-0000-0000-0000A31C0000}"/>
    <cellStyle name="Normal 12 2 8" xfId="6297" xr:uid="{00000000-0005-0000-0000-0000A41C0000}"/>
    <cellStyle name="Normal 12 2 8 2" xfId="13020" xr:uid="{00000000-0005-0000-0000-0000A51C0000}"/>
    <cellStyle name="Normal 12 2 9" xfId="11239" xr:uid="{00000000-0005-0000-0000-0000A61C0000}"/>
    <cellStyle name="Normal 12 3" xfId="4499" xr:uid="{00000000-0005-0000-0000-0000A71C0000}"/>
    <cellStyle name="Normal 12 3 2" xfId="4901" xr:uid="{00000000-0005-0000-0000-0000A81C0000}"/>
    <cellStyle name="Normal 12 3 2 2" xfId="8644" xr:uid="{00000000-0005-0000-0000-0000A91C0000}"/>
    <cellStyle name="Normal 12 3 2 2 2" xfId="15192" xr:uid="{00000000-0005-0000-0000-0000AA1C0000}"/>
    <cellStyle name="Normal 12 3 2 3" xfId="6925" xr:uid="{00000000-0005-0000-0000-0000AB1C0000}"/>
    <cellStyle name="Normal 12 3 2 3 2" xfId="13611" xr:uid="{00000000-0005-0000-0000-0000AC1C0000}"/>
    <cellStyle name="Normal 12 3 2 4" xfId="11826" xr:uid="{00000000-0005-0000-0000-0000AD1C0000}"/>
    <cellStyle name="Normal 12 3 3" xfId="5326" xr:uid="{00000000-0005-0000-0000-0000AE1C0000}"/>
    <cellStyle name="Normal 12 3 3 2" xfId="9069" xr:uid="{00000000-0005-0000-0000-0000AF1C0000}"/>
    <cellStyle name="Normal 12 3 3 2 2" xfId="15613" xr:uid="{00000000-0005-0000-0000-0000B01C0000}"/>
    <cellStyle name="Normal 12 3 3 3" xfId="7350" xr:uid="{00000000-0005-0000-0000-0000B11C0000}"/>
    <cellStyle name="Normal 12 3 3 3 2" xfId="14032" xr:uid="{00000000-0005-0000-0000-0000B21C0000}"/>
    <cellStyle name="Normal 12 3 3 4" xfId="12247" xr:uid="{00000000-0005-0000-0000-0000B31C0000}"/>
    <cellStyle name="Normal 12 3 4" xfId="5764" xr:uid="{00000000-0005-0000-0000-0000B41C0000}"/>
    <cellStyle name="Normal 12 3 4 2" xfId="9505" xr:uid="{00000000-0005-0000-0000-0000B51C0000}"/>
    <cellStyle name="Normal 12 3 4 2 2" xfId="16007" xr:uid="{00000000-0005-0000-0000-0000B61C0000}"/>
    <cellStyle name="Normal 12 3 4 3" xfId="7786" xr:uid="{00000000-0005-0000-0000-0000B71C0000}"/>
    <cellStyle name="Normal 12 3 4 3 2" xfId="14426" xr:uid="{00000000-0005-0000-0000-0000B81C0000}"/>
    <cellStyle name="Normal 12 3 4 4" xfId="12657" xr:uid="{00000000-0005-0000-0000-0000B91C0000}"/>
    <cellStyle name="Normal 12 3 5" xfId="9897" xr:uid="{00000000-0005-0000-0000-0000BA1C0000}"/>
    <cellStyle name="Normal 12 3 5 2" xfId="16378" xr:uid="{00000000-0005-0000-0000-0000BB1C0000}"/>
    <cellStyle name="Normal 12 3 6" xfId="8263" xr:uid="{00000000-0005-0000-0000-0000BC1C0000}"/>
    <cellStyle name="Normal 12 3 6 2" xfId="14820" xr:uid="{00000000-0005-0000-0000-0000BD1C0000}"/>
    <cellStyle name="Normal 12 3 7" xfId="6544" xr:uid="{00000000-0005-0000-0000-0000BE1C0000}"/>
    <cellStyle name="Normal 12 3 7 2" xfId="13234" xr:uid="{00000000-0005-0000-0000-0000BF1C0000}"/>
    <cellStyle name="Normal 12 3 8" xfId="11444" xr:uid="{00000000-0005-0000-0000-0000C01C0000}"/>
    <cellStyle name="Normal 12 4" xfId="4703" xr:uid="{00000000-0005-0000-0000-0000C11C0000}"/>
    <cellStyle name="Normal 12 4 2" xfId="8447" xr:uid="{00000000-0005-0000-0000-0000C21C0000}"/>
    <cellStyle name="Normal 12 4 2 2" xfId="14999" xr:uid="{00000000-0005-0000-0000-0000C31C0000}"/>
    <cellStyle name="Normal 12 4 3" xfId="6728" xr:uid="{00000000-0005-0000-0000-0000C41C0000}"/>
    <cellStyle name="Normal 12 4 3 2" xfId="13418" xr:uid="{00000000-0005-0000-0000-0000C51C0000}"/>
    <cellStyle name="Normal 12 4 4" xfId="11632" xr:uid="{00000000-0005-0000-0000-0000C61C0000}"/>
    <cellStyle name="Normal 12 5" xfId="5129" xr:uid="{00000000-0005-0000-0000-0000C71C0000}"/>
    <cellStyle name="Normal 12 5 2" xfId="8872" xr:uid="{00000000-0005-0000-0000-0000C81C0000}"/>
    <cellStyle name="Normal 12 5 2 2" xfId="15416" xr:uid="{00000000-0005-0000-0000-0000C91C0000}"/>
    <cellStyle name="Normal 12 5 3" xfId="7153" xr:uid="{00000000-0005-0000-0000-0000CA1C0000}"/>
    <cellStyle name="Normal 12 5 3 2" xfId="13835" xr:uid="{00000000-0005-0000-0000-0000CB1C0000}"/>
    <cellStyle name="Normal 12 5 4" xfId="12050" xr:uid="{00000000-0005-0000-0000-0000CC1C0000}"/>
    <cellStyle name="Normal 12 6" xfId="5562" xr:uid="{00000000-0005-0000-0000-0000CD1C0000}"/>
    <cellStyle name="Normal 12 6 2" xfId="9303" xr:uid="{00000000-0005-0000-0000-0000CE1C0000}"/>
    <cellStyle name="Normal 12 6 2 2" xfId="15810" xr:uid="{00000000-0005-0000-0000-0000CF1C0000}"/>
    <cellStyle name="Normal 12 6 3" xfId="7584" xr:uid="{00000000-0005-0000-0000-0000D01C0000}"/>
    <cellStyle name="Normal 12 6 3 2" xfId="14229" xr:uid="{00000000-0005-0000-0000-0000D11C0000}"/>
    <cellStyle name="Normal 12 6 4" xfId="12455" xr:uid="{00000000-0005-0000-0000-0000D21C0000}"/>
    <cellStyle name="Normal 12 7" xfId="9691" xr:uid="{00000000-0005-0000-0000-0000D31C0000}"/>
    <cellStyle name="Normal 12 7 2" xfId="16184" xr:uid="{00000000-0005-0000-0000-0000D41C0000}"/>
    <cellStyle name="Normal 12 8" xfId="8023" xr:uid="{00000000-0005-0000-0000-0000D51C0000}"/>
    <cellStyle name="Normal 12 8 2" xfId="14623" xr:uid="{00000000-0005-0000-0000-0000D61C0000}"/>
    <cellStyle name="Normal 12 9" xfId="6296" xr:uid="{00000000-0005-0000-0000-0000D71C0000}"/>
    <cellStyle name="Normal 12 9 2" xfId="13019" xr:uid="{00000000-0005-0000-0000-0000D81C0000}"/>
    <cellStyle name="Normal 13" xfId="4089" xr:uid="{00000000-0005-0000-0000-0000D91C0000}"/>
    <cellStyle name="Normal 13 10" xfId="11240" xr:uid="{00000000-0005-0000-0000-0000DA1C0000}"/>
    <cellStyle name="Normal 13 2" xfId="4090" xr:uid="{00000000-0005-0000-0000-0000DB1C0000}"/>
    <cellStyle name="Normal 13 2 2" xfId="4502" xr:uid="{00000000-0005-0000-0000-0000DC1C0000}"/>
    <cellStyle name="Normal 13 2 2 2" xfId="4902" xr:uid="{00000000-0005-0000-0000-0000DD1C0000}"/>
    <cellStyle name="Normal 13 2 2 2 2" xfId="8645" xr:uid="{00000000-0005-0000-0000-0000DE1C0000}"/>
    <cellStyle name="Normal 13 2 2 2 2 2" xfId="15193" xr:uid="{00000000-0005-0000-0000-0000DF1C0000}"/>
    <cellStyle name="Normal 13 2 2 2 3" xfId="6926" xr:uid="{00000000-0005-0000-0000-0000E01C0000}"/>
    <cellStyle name="Normal 13 2 2 2 3 2" xfId="13612" xr:uid="{00000000-0005-0000-0000-0000E11C0000}"/>
    <cellStyle name="Normal 13 2 2 2 4" xfId="11827" xr:uid="{00000000-0005-0000-0000-0000E21C0000}"/>
    <cellStyle name="Normal 13 2 2 3" xfId="5329" xr:uid="{00000000-0005-0000-0000-0000E31C0000}"/>
    <cellStyle name="Normal 13 2 2 3 2" xfId="9072" xr:uid="{00000000-0005-0000-0000-0000E41C0000}"/>
    <cellStyle name="Normal 13 2 2 3 2 2" xfId="15616" xr:uid="{00000000-0005-0000-0000-0000E51C0000}"/>
    <cellStyle name="Normal 13 2 2 3 3" xfId="7353" xr:uid="{00000000-0005-0000-0000-0000E61C0000}"/>
    <cellStyle name="Normal 13 2 2 3 3 2" xfId="14035" xr:uid="{00000000-0005-0000-0000-0000E71C0000}"/>
    <cellStyle name="Normal 13 2 2 3 4" xfId="12250" xr:uid="{00000000-0005-0000-0000-0000E81C0000}"/>
    <cellStyle name="Normal 13 2 2 4" xfId="5767" xr:uid="{00000000-0005-0000-0000-0000E91C0000}"/>
    <cellStyle name="Normal 13 2 2 4 2" xfId="9508" xr:uid="{00000000-0005-0000-0000-0000EA1C0000}"/>
    <cellStyle name="Normal 13 2 2 4 2 2" xfId="16010" xr:uid="{00000000-0005-0000-0000-0000EB1C0000}"/>
    <cellStyle name="Normal 13 2 2 4 3" xfId="7789" xr:uid="{00000000-0005-0000-0000-0000EC1C0000}"/>
    <cellStyle name="Normal 13 2 2 4 3 2" xfId="14429" xr:uid="{00000000-0005-0000-0000-0000ED1C0000}"/>
    <cellStyle name="Normal 13 2 2 4 4" xfId="12660" xr:uid="{00000000-0005-0000-0000-0000EE1C0000}"/>
    <cellStyle name="Normal 13 2 2 5" xfId="9898" xr:uid="{00000000-0005-0000-0000-0000EF1C0000}"/>
    <cellStyle name="Normal 13 2 2 5 2" xfId="16379" xr:uid="{00000000-0005-0000-0000-0000F01C0000}"/>
    <cellStyle name="Normal 13 2 2 6" xfId="8266" xr:uid="{00000000-0005-0000-0000-0000F11C0000}"/>
    <cellStyle name="Normal 13 2 2 6 2" xfId="14823" xr:uid="{00000000-0005-0000-0000-0000F21C0000}"/>
    <cellStyle name="Normal 13 2 2 7" xfId="6547" xr:uid="{00000000-0005-0000-0000-0000F31C0000}"/>
    <cellStyle name="Normal 13 2 2 7 2" xfId="13237" xr:uid="{00000000-0005-0000-0000-0000F41C0000}"/>
    <cellStyle name="Normal 13 2 2 8" xfId="11447" xr:uid="{00000000-0005-0000-0000-0000F51C0000}"/>
    <cellStyle name="Normal 13 2 3" xfId="4787" xr:uid="{00000000-0005-0000-0000-0000F61C0000}"/>
    <cellStyle name="Normal 13 2 3 2" xfId="8530" xr:uid="{00000000-0005-0000-0000-0000F71C0000}"/>
    <cellStyle name="Normal 13 2 3 2 2" xfId="15082" xr:uid="{00000000-0005-0000-0000-0000F81C0000}"/>
    <cellStyle name="Normal 13 2 3 3" xfId="6811" xr:uid="{00000000-0005-0000-0000-0000F91C0000}"/>
    <cellStyle name="Normal 13 2 3 3 2" xfId="13501" xr:uid="{00000000-0005-0000-0000-0000FA1C0000}"/>
    <cellStyle name="Normal 13 2 3 4" xfId="11716" xr:uid="{00000000-0005-0000-0000-0000FB1C0000}"/>
    <cellStyle name="Normal 13 2 4" xfId="5132" xr:uid="{00000000-0005-0000-0000-0000FC1C0000}"/>
    <cellStyle name="Normal 13 2 4 2" xfId="8875" xr:uid="{00000000-0005-0000-0000-0000FD1C0000}"/>
    <cellStyle name="Normal 13 2 4 2 2" xfId="15419" xr:uid="{00000000-0005-0000-0000-0000FE1C0000}"/>
    <cellStyle name="Normal 13 2 4 3" xfId="7156" xr:uid="{00000000-0005-0000-0000-0000FF1C0000}"/>
    <cellStyle name="Normal 13 2 4 3 2" xfId="13838" xr:uid="{00000000-0005-0000-0000-0000001D0000}"/>
    <cellStyle name="Normal 13 2 4 4" xfId="12053" xr:uid="{00000000-0005-0000-0000-0000011D0000}"/>
    <cellStyle name="Normal 13 2 5" xfId="5565" xr:uid="{00000000-0005-0000-0000-0000021D0000}"/>
    <cellStyle name="Normal 13 2 5 2" xfId="9306" xr:uid="{00000000-0005-0000-0000-0000031D0000}"/>
    <cellStyle name="Normal 13 2 5 2 2" xfId="15813" xr:uid="{00000000-0005-0000-0000-0000041D0000}"/>
    <cellStyle name="Normal 13 2 5 3" xfId="7587" xr:uid="{00000000-0005-0000-0000-0000051D0000}"/>
    <cellStyle name="Normal 13 2 5 3 2" xfId="14232" xr:uid="{00000000-0005-0000-0000-0000061D0000}"/>
    <cellStyle name="Normal 13 2 5 4" xfId="12458" xr:uid="{00000000-0005-0000-0000-0000071D0000}"/>
    <cellStyle name="Normal 13 2 6" xfId="9777" xr:uid="{00000000-0005-0000-0000-0000081D0000}"/>
    <cellStyle name="Normal 13 2 6 2" xfId="16268" xr:uid="{00000000-0005-0000-0000-0000091D0000}"/>
    <cellStyle name="Normal 13 2 7" xfId="8026" xr:uid="{00000000-0005-0000-0000-00000A1D0000}"/>
    <cellStyle name="Normal 13 2 7 2" xfId="14626" xr:uid="{00000000-0005-0000-0000-00000B1D0000}"/>
    <cellStyle name="Normal 13 2 8" xfId="6299" xr:uid="{00000000-0005-0000-0000-00000C1D0000}"/>
    <cellStyle name="Normal 13 2 8 2" xfId="13022" xr:uid="{00000000-0005-0000-0000-00000D1D0000}"/>
    <cellStyle name="Normal 13 2 9" xfId="11241" xr:uid="{00000000-0005-0000-0000-00000E1D0000}"/>
    <cellStyle name="Normal 13 3" xfId="4501" xr:uid="{00000000-0005-0000-0000-00000F1D0000}"/>
    <cellStyle name="Normal 13 3 2" xfId="4903" xr:uid="{00000000-0005-0000-0000-0000101D0000}"/>
    <cellStyle name="Normal 13 3 2 2" xfId="8646" xr:uid="{00000000-0005-0000-0000-0000111D0000}"/>
    <cellStyle name="Normal 13 3 2 2 2" xfId="15194" xr:uid="{00000000-0005-0000-0000-0000121D0000}"/>
    <cellStyle name="Normal 13 3 2 3" xfId="6927" xr:uid="{00000000-0005-0000-0000-0000131D0000}"/>
    <cellStyle name="Normal 13 3 2 3 2" xfId="13613" xr:uid="{00000000-0005-0000-0000-0000141D0000}"/>
    <cellStyle name="Normal 13 3 2 4" xfId="11828" xr:uid="{00000000-0005-0000-0000-0000151D0000}"/>
    <cellStyle name="Normal 13 3 3" xfId="5328" xr:uid="{00000000-0005-0000-0000-0000161D0000}"/>
    <cellStyle name="Normal 13 3 3 2" xfId="9071" xr:uid="{00000000-0005-0000-0000-0000171D0000}"/>
    <cellStyle name="Normal 13 3 3 2 2" xfId="15615" xr:uid="{00000000-0005-0000-0000-0000181D0000}"/>
    <cellStyle name="Normal 13 3 3 3" xfId="7352" xr:uid="{00000000-0005-0000-0000-0000191D0000}"/>
    <cellStyle name="Normal 13 3 3 3 2" xfId="14034" xr:uid="{00000000-0005-0000-0000-00001A1D0000}"/>
    <cellStyle name="Normal 13 3 3 4" xfId="12249" xr:uid="{00000000-0005-0000-0000-00001B1D0000}"/>
    <cellStyle name="Normal 13 3 4" xfId="5766" xr:uid="{00000000-0005-0000-0000-00001C1D0000}"/>
    <cellStyle name="Normal 13 3 4 2" xfId="9507" xr:uid="{00000000-0005-0000-0000-00001D1D0000}"/>
    <cellStyle name="Normal 13 3 4 2 2" xfId="16009" xr:uid="{00000000-0005-0000-0000-00001E1D0000}"/>
    <cellStyle name="Normal 13 3 4 3" xfId="7788" xr:uid="{00000000-0005-0000-0000-00001F1D0000}"/>
    <cellStyle name="Normal 13 3 4 3 2" xfId="14428" xr:uid="{00000000-0005-0000-0000-0000201D0000}"/>
    <cellStyle name="Normal 13 3 4 4" xfId="12659" xr:uid="{00000000-0005-0000-0000-0000211D0000}"/>
    <cellStyle name="Normal 13 3 5" xfId="9899" xr:uid="{00000000-0005-0000-0000-0000221D0000}"/>
    <cellStyle name="Normal 13 3 5 2" xfId="16380" xr:uid="{00000000-0005-0000-0000-0000231D0000}"/>
    <cellStyle name="Normal 13 3 6" xfId="8265" xr:uid="{00000000-0005-0000-0000-0000241D0000}"/>
    <cellStyle name="Normal 13 3 6 2" xfId="14822" xr:uid="{00000000-0005-0000-0000-0000251D0000}"/>
    <cellStyle name="Normal 13 3 7" xfId="6546" xr:uid="{00000000-0005-0000-0000-0000261D0000}"/>
    <cellStyle name="Normal 13 3 7 2" xfId="13236" xr:uid="{00000000-0005-0000-0000-0000271D0000}"/>
    <cellStyle name="Normal 13 3 8" xfId="11446" xr:uid="{00000000-0005-0000-0000-0000281D0000}"/>
    <cellStyle name="Normal 13 4" xfId="4705" xr:uid="{00000000-0005-0000-0000-0000291D0000}"/>
    <cellStyle name="Normal 13 4 2" xfId="8449" xr:uid="{00000000-0005-0000-0000-00002A1D0000}"/>
    <cellStyle name="Normal 13 4 2 2" xfId="15001" xr:uid="{00000000-0005-0000-0000-00002B1D0000}"/>
    <cellStyle name="Normal 13 4 3" xfId="6730" xr:uid="{00000000-0005-0000-0000-00002C1D0000}"/>
    <cellStyle name="Normal 13 4 3 2" xfId="13420" xr:uid="{00000000-0005-0000-0000-00002D1D0000}"/>
    <cellStyle name="Normal 13 4 4" xfId="11634" xr:uid="{00000000-0005-0000-0000-00002E1D0000}"/>
    <cellStyle name="Normal 13 5" xfId="5131" xr:uid="{00000000-0005-0000-0000-00002F1D0000}"/>
    <cellStyle name="Normal 13 5 2" xfId="8874" xr:uid="{00000000-0005-0000-0000-0000301D0000}"/>
    <cellStyle name="Normal 13 5 2 2" xfId="15418" xr:uid="{00000000-0005-0000-0000-0000311D0000}"/>
    <cellStyle name="Normal 13 5 3" xfId="7155" xr:uid="{00000000-0005-0000-0000-0000321D0000}"/>
    <cellStyle name="Normal 13 5 3 2" xfId="13837" xr:uid="{00000000-0005-0000-0000-0000331D0000}"/>
    <cellStyle name="Normal 13 5 4" xfId="12052" xr:uid="{00000000-0005-0000-0000-0000341D0000}"/>
    <cellStyle name="Normal 13 6" xfId="5564" xr:uid="{00000000-0005-0000-0000-0000351D0000}"/>
    <cellStyle name="Normal 13 6 2" xfId="9305" xr:uid="{00000000-0005-0000-0000-0000361D0000}"/>
    <cellStyle name="Normal 13 6 2 2" xfId="15812" xr:uid="{00000000-0005-0000-0000-0000371D0000}"/>
    <cellStyle name="Normal 13 6 3" xfId="7586" xr:uid="{00000000-0005-0000-0000-0000381D0000}"/>
    <cellStyle name="Normal 13 6 3 2" xfId="14231" xr:uid="{00000000-0005-0000-0000-0000391D0000}"/>
    <cellStyle name="Normal 13 6 4" xfId="12457" xr:uid="{00000000-0005-0000-0000-00003A1D0000}"/>
    <cellStyle name="Normal 13 7" xfId="9693" xr:uid="{00000000-0005-0000-0000-00003B1D0000}"/>
    <cellStyle name="Normal 13 7 2" xfId="16186" xr:uid="{00000000-0005-0000-0000-00003C1D0000}"/>
    <cellStyle name="Normal 13 8" xfId="8025" xr:uid="{00000000-0005-0000-0000-00003D1D0000}"/>
    <cellStyle name="Normal 13 8 2" xfId="14625" xr:uid="{00000000-0005-0000-0000-00003E1D0000}"/>
    <cellStyle name="Normal 13 9" xfId="6298" xr:uid="{00000000-0005-0000-0000-00003F1D0000}"/>
    <cellStyle name="Normal 13 9 2" xfId="13021" xr:uid="{00000000-0005-0000-0000-0000401D0000}"/>
    <cellStyle name="Normal 14" xfId="4091" xr:uid="{00000000-0005-0000-0000-0000411D0000}"/>
    <cellStyle name="Normal 14 10" xfId="11242" xr:uid="{00000000-0005-0000-0000-0000421D0000}"/>
    <cellStyle name="Normal 14 10 18" xfId="4092" xr:uid="{00000000-0005-0000-0000-0000431D0000}"/>
    <cellStyle name="Normal 14 10 18 10" xfId="11243" xr:uid="{00000000-0005-0000-0000-0000441D0000}"/>
    <cellStyle name="Normal 14 10 18 2" xfId="4093" xr:uid="{00000000-0005-0000-0000-0000451D0000}"/>
    <cellStyle name="Normal 14 10 18 2 2" xfId="4505" xr:uid="{00000000-0005-0000-0000-0000461D0000}"/>
    <cellStyle name="Normal 14 10 18 2 2 2" xfId="4904" xr:uid="{00000000-0005-0000-0000-0000471D0000}"/>
    <cellStyle name="Normal 14 10 18 2 2 2 2" xfId="8647" xr:uid="{00000000-0005-0000-0000-0000481D0000}"/>
    <cellStyle name="Normal 14 10 18 2 2 2 2 2" xfId="15195" xr:uid="{00000000-0005-0000-0000-0000491D0000}"/>
    <cellStyle name="Normal 14 10 18 2 2 2 3" xfId="6928" xr:uid="{00000000-0005-0000-0000-00004A1D0000}"/>
    <cellStyle name="Normal 14 10 18 2 2 2 3 2" xfId="13614" xr:uid="{00000000-0005-0000-0000-00004B1D0000}"/>
    <cellStyle name="Normal 14 10 18 2 2 2 4" xfId="11829" xr:uid="{00000000-0005-0000-0000-00004C1D0000}"/>
    <cellStyle name="Normal 14 10 18 2 2 3" xfId="5332" xr:uid="{00000000-0005-0000-0000-00004D1D0000}"/>
    <cellStyle name="Normal 14 10 18 2 2 3 2" xfId="9075" xr:uid="{00000000-0005-0000-0000-00004E1D0000}"/>
    <cellStyle name="Normal 14 10 18 2 2 3 2 2" xfId="15619" xr:uid="{00000000-0005-0000-0000-00004F1D0000}"/>
    <cellStyle name="Normal 14 10 18 2 2 3 3" xfId="7356" xr:uid="{00000000-0005-0000-0000-0000501D0000}"/>
    <cellStyle name="Normal 14 10 18 2 2 3 3 2" xfId="14038" xr:uid="{00000000-0005-0000-0000-0000511D0000}"/>
    <cellStyle name="Normal 14 10 18 2 2 3 4" xfId="12253" xr:uid="{00000000-0005-0000-0000-0000521D0000}"/>
    <cellStyle name="Normal 14 10 18 2 2 4" xfId="5770" xr:uid="{00000000-0005-0000-0000-0000531D0000}"/>
    <cellStyle name="Normal 14 10 18 2 2 4 2" xfId="9511" xr:uid="{00000000-0005-0000-0000-0000541D0000}"/>
    <cellStyle name="Normal 14 10 18 2 2 4 2 2" xfId="16013" xr:uid="{00000000-0005-0000-0000-0000551D0000}"/>
    <cellStyle name="Normal 14 10 18 2 2 4 3" xfId="7792" xr:uid="{00000000-0005-0000-0000-0000561D0000}"/>
    <cellStyle name="Normal 14 10 18 2 2 4 3 2" xfId="14432" xr:uid="{00000000-0005-0000-0000-0000571D0000}"/>
    <cellStyle name="Normal 14 10 18 2 2 4 4" xfId="12663" xr:uid="{00000000-0005-0000-0000-0000581D0000}"/>
    <cellStyle name="Normal 14 10 18 2 2 5" xfId="9900" xr:uid="{00000000-0005-0000-0000-0000591D0000}"/>
    <cellStyle name="Normal 14 10 18 2 2 5 2" xfId="16381" xr:uid="{00000000-0005-0000-0000-00005A1D0000}"/>
    <cellStyle name="Normal 14 10 18 2 2 6" xfId="8269" xr:uid="{00000000-0005-0000-0000-00005B1D0000}"/>
    <cellStyle name="Normal 14 10 18 2 2 6 2" xfId="14826" xr:uid="{00000000-0005-0000-0000-00005C1D0000}"/>
    <cellStyle name="Normal 14 10 18 2 2 7" xfId="6550" xr:uid="{00000000-0005-0000-0000-00005D1D0000}"/>
    <cellStyle name="Normal 14 10 18 2 2 7 2" xfId="13240" xr:uid="{00000000-0005-0000-0000-00005E1D0000}"/>
    <cellStyle name="Normal 14 10 18 2 2 8" xfId="11450" xr:uid="{00000000-0005-0000-0000-00005F1D0000}"/>
    <cellStyle name="Normal 14 10 18 2 3" xfId="4759" xr:uid="{00000000-0005-0000-0000-0000601D0000}"/>
    <cellStyle name="Normal 14 10 18 2 3 2" xfId="8502" xr:uid="{00000000-0005-0000-0000-0000611D0000}"/>
    <cellStyle name="Normal 14 10 18 2 3 2 2" xfId="15054" xr:uid="{00000000-0005-0000-0000-0000621D0000}"/>
    <cellStyle name="Normal 14 10 18 2 3 3" xfId="6783" xr:uid="{00000000-0005-0000-0000-0000631D0000}"/>
    <cellStyle name="Normal 14 10 18 2 3 3 2" xfId="13473" xr:uid="{00000000-0005-0000-0000-0000641D0000}"/>
    <cellStyle name="Normal 14 10 18 2 3 4" xfId="11688" xr:uid="{00000000-0005-0000-0000-0000651D0000}"/>
    <cellStyle name="Normal 14 10 18 2 4" xfId="5135" xr:uid="{00000000-0005-0000-0000-0000661D0000}"/>
    <cellStyle name="Normal 14 10 18 2 4 2" xfId="8878" xr:uid="{00000000-0005-0000-0000-0000671D0000}"/>
    <cellStyle name="Normal 14 10 18 2 4 2 2" xfId="15422" xr:uid="{00000000-0005-0000-0000-0000681D0000}"/>
    <cellStyle name="Normal 14 10 18 2 4 3" xfId="7159" xr:uid="{00000000-0005-0000-0000-0000691D0000}"/>
    <cellStyle name="Normal 14 10 18 2 4 3 2" xfId="13841" xr:uid="{00000000-0005-0000-0000-00006A1D0000}"/>
    <cellStyle name="Normal 14 10 18 2 4 4" xfId="12056" xr:uid="{00000000-0005-0000-0000-00006B1D0000}"/>
    <cellStyle name="Normal 14 10 18 2 5" xfId="5568" xr:uid="{00000000-0005-0000-0000-00006C1D0000}"/>
    <cellStyle name="Normal 14 10 18 2 5 2" xfId="9309" xr:uid="{00000000-0005-0000-0000-00006D1D0000}"/>
    <cellStyle name="Normal 14 10 18 2 5 2 2" xfId="15816" xr:uid="{00000000-0005-0000-0000-00006E1D0000}"/>
    <cellStyle name="Normal 14 10 18 2 5 3" xfId="7590" xr:uid="{00000000-0005-0000-0000-00006F1D0000}"/>
    <cellStyle name="Normal 14 10 18 2 5 3 2" xfId="14235" xr:uid="{00000000-0005-0000-0000-0000701D0000}"/>
    <cellStyle name="Normal 14 10 18 2 5 4" xfId="12461" xr:uid="{00000000-0005-0000-0000-0000711D0000}"/>
    <cellStyle name="Normal 14 10 18 2 6" xfId="9749" xr:uid="{00000000-0005-0000-0000-0000721D0000}"/>
    <cellStyle name="Normal 14 10 18 2 6 2" xfId="16240" xr:uid="{00000000-0005-0000-0000-0000731D0000}"/>
    <cellStyle name="Normal 14 10 18 2 7" xfId="8029" xr:uid="{00000000-0005-0000-0000-0000741D0000}"/>
    <cellStyle name="Normal 14 10 18 2 7 2" xfId="14629" xr:uid="{00000000-0005-0000-0000-0000751D0000}"/>
    <cellStyle name="Normal 14 10 18 2 8" xfId="6302" xr:uid="{00000000-0005-0000-0000-0000761D0000}"/>
    <cellStyle name="Normal 14 10 18 2 8 2" xfId="13025" xr:uid="{00000000-0005-0000-0000-0000771D0000}"/>
    <cellStyle name="Normal 14 10 18 2 9" xfId="11244" xr:uid="{00000000-0005-0000-0000-0000781D0000}"/>
    <cellStyle name="Normal 14 10 18 3" xfId="4504" xr:uid="{00000000-0005-0000-0000-0000791D0000}"/>
    <cellStyle name="Normal 14 10 18 3 2" xfId="4905" xr:uid="{00000000-0005-0000-0000-00007A1D0000}"/>
    <cellStyle name="Normal 14 10 18 3 2 2" xfId="8648" xr:uid="{00000000-0005-0000-0000-00007B1D0000}"/>
    <cellStyle name="Normal 14 10 18 3 2 2 2" xfId="15196" xr:uid="{00000000-0005-0000-0000-00007C1D0000}"/>
    <cellStyle name="Normal 14 10 18 3 2 3" xfId="6929" xr:uid="{00000000-0005-0000-0000-00007D1D0000}"/>
    <cellStyle name="Normal 14 10 18 3 2 3 2" xfId="13615" xr:uid="{00000000-0005-0000-0000-00007E1D0000}"/>
    <cellStyle name="Normal 14 10 18 3 2 4" xfId="11830" xr:uid="{00000000-0005-0000-0000-00007F1D0000}"/>
    <cellStyle name="Normal 14 10 18 3 3" xfId="5331" xr:uid="{00000000-0005-0000-0000-0000801D0000}"/>
    <cellStyle name="Normal 14 10 18 3 3 2" xfId="9074" xr:uid="{00000000-0005-0000-0000-0000811D0000}"/>
    <cellStyle name="Normal 14 10 18 3 3 2 2" xfId="15618" xr:uid="{00000000-0005-0000-0000-0000821D0000}"/>
    <cellStyle name="Normal 14 10 18 3 3 3" xfId="7355" xr:uid="{00000000-0005-0000-0000-0000831D0000}"/>
    <cellStyle name="Normal 14 10 18 3 3 3 2" xfId="14037" xr:uid="{00000000-0005-0000-0000-0000841D0000}"/>
    <cellStyle name="Normal 14 10 18 3 3 4" xfId="12252" xr:uid="{00000000-0005-0000-0000-0000851D0000}"/>
    <cellStyle name="Normal 14 10 18 3 4" xfId="5769" xr:uid="{00000000-0005-0000-0000-0000861D0000}"/>
    <cellStyle name="Normal 14 10 18 3 4 2" xfId="9510" xr:uid="{00000000-0005-0000-0000-0000871D0000}"/>
    <cellStyle name="Normal 14 10 18 3 4 2 2" xfId="16012" xr:uid="{00000000-0005-0000-0000-0000881D0000}"/>
    <cellStyle name="Normal 14 10 18 3 4 3" xfId="7791" xr:uid="{00000000-0005-0000-0000-0000891D0000}"/>
    <cellStyle name="Normal 14 10 18 3 4 3 2" xfId="14431" xr:uid="{00000000-0005-0000-0000-00008A1D0000}"/>
    <cellStyle name="Normal 14 10 18 3 4 4" xfId="12662" xr:uid="{00000000-0005-0000-0000-00008B1D0000}"/>
    <cellStyle name="Normal 14 10 18 3 5" xfId="9901" xr:uid="{00000000-0005-0000-0000-00008C1D0000}"/>
    <cellStyle name="Normal 14 10 18 3 5 2" xfId="16382" xr:uid="{00000000-0005-0000-0000-00008D1D0000}"/>
    <cellStyle name="Normal 14 10 18 3 6" xfId="8268" xr:uid="{00000000-0005-0000-0000-00008E1D0000}"/>
    <cellStyle name="Normal 14 10 18 3 6 2" xfId="14825" xr:uid="{00000000-0005-0000-0000-00008F1D0000}"/>
    <cellStyle name="Normal 14 10 18 3 7" xfId="6549" xr:uid="{00000000-0005-0000-0000-0000901D0000}"/>
    <cellStyle name="Normal 14 10 18 3 7 2" xfId="13239" xr:uid="{00000000-0005-0000-0000-0000911D0000}"/>
    <cellStyle name="Normal 14 10 18 3 8" xfId="11449" xr:uid="{00000000-0005-0000-0000-0000921D0000}"/>
    <cellStyle name="Normal 14 10 18 4" xfId="4696" xr:uid="{00000000-0005-0000-0000-0000931D0000}"/>
    <cellStyle name="Normal 14 10 18 4 2" xfId="8441" xr:uid="{00000000-0005-0000-0000-0000941D0000}"/>
    <cellStyle name="Normal 14 10 18 4 2 2" xfId="14993" xr:uid="{00000000-0005-0000-0000-0000951D0000}"/>
    <cellStyle name="Normal 14 10 18 4 3" xfId="6722" xr:uid="{00000000-0005-0000-0000-0000961D0000}"/>
    <cellStyle name="Normal 14 10 18 4 3 2" xfId="13412" xr:uid="{00000000-0005-0000-0000-0000971D0000}"/>
    <cellStyle name="Normal 14 10 18 4 4" xfId="11626" xr:uid="{00000000-0005-0000-0000-0000981D0000}"/>
    <cellStyle name="Normal 14 10 18 5" xfId="5134" xr:uid="{00000000-0005-0000-0000-0000991D0000}"/>
    <cellStyle name="Normal 14 10 18 5 2" xfId="8877" xr:uid="{00000000-0005-0000-0000-00009A1D0000}"/>
    <cellStyle name="Normal 14 10 18 5 2 2" xfId="15421" xr:uid="{00000000-0005-0000-0000-00009B1D0000}"/>
    <cellStyle name="Normal 14 10 18 5 3" xfId="7158" xr:uid="{00000000-0005-0000-0000-00009C1D0000}"/>
    <cellStyle name="Normal 14 10 18 5 3 2" xfId="13840" xr:uid="{00000000-0005-0000-0000-00009D1D0000}"/>
    <cellStyle name="Normal 14 10 18 5 4" xfId="12055" xr:uid="{00000000-0005-0000-0000-00009E1D0000}"/>
    <cellStyle name="Normal 14 10 18 6" xfId="5567" xr:uid="{00000000-0005-0000-0000-00009F1D0000}"/>
    <cellStyle name="Normal 14 10 18 6 2" xfId="9308" xr:uid="{00000000-0005-0000-0000-0000A01D0000}"/>
    <cellStyle name="Normal 14 10 18 6 2 2" xfId="15815" xr:uid="{00000000-0005-0000-0000-0000A11D0000}"/>
    <cellStyle name="Normal 14 10 18 6 3" xfId="7589" xr:uid="{00000000-0005-0000-0000-0000A21D0000}"/>
    <cellStyle name="Normal 14 10 18 6 3 2" xfId="14234" xr:uid="{00000000-0005-0000-0000-0000A31D0000}"/>
    <cellStyle name="Normal 14 10 18 6 4" xfId="12460" xr:uid="{00000000-0005-0000-0000-0000A41D0000}"/>
    <cellStyle name="Normal 14 10 18 7" xfId="9678" xr:uid="{00000000-0005-0000-0000-0000A51D0000}"/>
    <cellStyle name="Normal 14 10 18 7 2" xfId="16178" xr:uid="{00000000-0005-0000-0000-0000A61D0000}"/>
    <cellStyle name="Normal 14 10 18 8" xfId="8028" xr:uid="{00000000-0005-0000-0000-0000A71D0000}"/>
    <cellStyle name="Normal 14 10 18 8 2" xfId="14628" xr:uid="{00000000-0005-0000-0000-0000A81D0000}"/>
    <cellStyle name="Normal 14 10 18 9" xfId="6301" xr:uid="{00000000-0005-0000-0000-0000A91D0000}"/>
    <cellStyle name="Normal 14 10 18 9 2" xfId="13024" xr:uid="{00000000-0005-0000-0000-0000AA1D0000}"/>
    <cellStyle name="Normal 14 2" xfId="4094" xr:uid="{00000000-0005-0000-0000-0000AB1D0000}"/>
    <cellStyle name="Normal 14 2 2" xfId="4506" xr:uid="{00000000-0005-0000-0000-0000AC1D0000}"/>
    <cellStyle name="Normal 14 2 2 2" xfId="4906" xr:uid="{00000000-0005-0000-0000-0000AD1D0000}"/>
    <cellStyle name="Normal 14 2 2 2 2" xfId="8649" xr:uid="{00000000-0005-0000-0000-0000AE1D0000}"/>
    <cellStyle name="Normal 14 2 2 2 2 2" xfId="15197" xr:uid="{00000000-0005-0000-0000-0000AF1D0000}"/>
    <cellStyle name="Normal 14 2 2 2 3" xfId="6930" xr:uid="{00000000-0005-0000-0000-0000B01D0000}"/>
    <cellStyle name="Normal 14 2 2 2 3 2" xfId="13616" xr:uid="{00000000-0005-0000-0000-0000B11D0000}"/>
    <cellStyle name="Normal 14 2 2 2 4" xfId="11831" xr:uid="{00000000-0005-0000-0000-0000B21D0000}"/>
    <cellStyle name="Normal 14 2 2 3" xfId="5333" xr:uid="{00000000-0005-0000-0000-0000B31D0000}"/>
    <cellStyle name="Normal 14 2 2 3 2" xfId="9076" xr:uid="{00000000-0005-0000-0000-0000B41D0000}"/>
    <cellStyle name="Normal 14 2 2 3 2 2" xfId="15620" xr:uid="{00000000-0005-0000-0000-0000B51D0000}"/>
    <cellStyle name="Normal 14 2 2 3 3" xfId="7357" xr:uid="{00000000-0005-0000-0000-0000B61D0000}"/>
    <cellStyle name="Normal 14 2 2 3 3 2" xfId="14039" xr:uid="{00000000-0005-0000-0000-0000B71D0000}"/>
    <cellStyle name="Normal 14 2 2 3 4" xfId="12254" xr:uid="{00000000-0005-0000-0000-0000B81D0000}"/>
    <cellStyle name="Normal 14 2 2 4" xfId="5771" xr:uid="{00000000-0005-0000-0000-0000B91D0000}"/>
    <cellStyle name="Normal 14 2 2 4 2" xfId="9512" xr:uid="{00000000-0005-0000-0000-0000BA1D0000}"/>
    <cellStyle name="Normal 14 2 2 4 2 2" xfId="16014" xr:uid="{00000000-0005-0000-0000-0000BB1D0000}"/>
    <cellStyle name="Normal 14 2 2 4 3" xfId="7793" xr:uid="{00000000-0005-0000-0000-0000BC1D0000}"/>
    <cellStyle name="Normal 14 2 2 4 3 2" xfId="14433" xr:uid="{00000000-0005-0000-0000-0000BD1D0000}"/>
    <cellStyle name="Normal 14 2 2 4 4" xfId="12664" xr:uid="{00000000-0005-0000-0000-0000BE1D0000}"/>
    <cellStyle name="Normal 14 2 2 5" xfId="9902" xr:uid="{00000000-0005-0000-0000-0000BF1D0000}"/>
    <cellStyle name="Normal 14 2 2 5 2" xfId="16383" xr:uid="{00000000-0005-0000-0000-0000C01D0000}"/>
    <cellStyle name="Normal 14 2 2 6" xfId="8270" xr:uid="{00000000-0005-0000-0000-0000C11D0000}"/>
    <cellStyle name="Normal 14 2 2 6 2" xfId="14827" xr:uid="{00000000-0005-0000-0000-0000C21D0000}"/>
    <cellStyle name="Normal 14 2 2 7" xfId="6551" xr:uid="{00000000-0005-0000-0000-0000C31D0000}"/>
    <cellStyle name="Normal 14 2 2 7 2" xfId="13241" xr:uid="{00000000-0005-0000-0000-0000C41D0000}"/>
    <cellStyle name="Normal 14 2 2 8" xfId="11451" xr:uid="{00000000-0005-0000-0000-0000C51D0000}"/>
    <cellStyle name="Normal 14 2 3" xfId="4790" xr:uid="{00000000-0005-0000-0000-0000C61D0000}"/>
    <cellStyle name="Normal 14 2 3 2" xfId="8533" xr:uid="{00000000-0005-0000-0000-0000C71D0000}"/>
    <cellStyle name="Normal 14 2 3 2 2" xfId="15085" xr:uid="{00000000-0005-0000-0000-0000C81D0000}"/>
    <cellStyle name="Normal 14 2 3 3" xfId="6814" xr:uid="{00000000-0005-0000-0000-0000C91D0000}"/>
    <cellStyle name="Normal 14 2 3 3 2" xfId="13504" xr:uid="{00000000-0005-0000-0000-0000CA1D0000}"/>
    <cellStyle name="Normal 14 2 3 4" xfId="11719" xr:uid="{00000000-0005-0000-0000-0000CB1D0000}"/>
    <cellStyle name="Normal 14 2 4" xfId="5136" xr:uid="{00000000-0005-0000-0000-0000CC1D0000}"/>
    <cellStyle name="Normal 14 2 4 2" xfId="8879" xr:uid="{00000000-0005-0000-0000-0000CD1D0000}"/>
    <cellStyle name="Normal 14 2 4 2 2" xfId="15423" xr:uid="{00000000-0005-0000-0000-0000CE1D0000}"/>
    <cellStyle name="Normal 14 2 4 3" xfId="7160" xr:uid="{00000000-0005-0000-0000-0000CF1D0000}"/>
    <cellStyle name="Normal 14 2 4 3 2" xfId="13842" xr:uid="{00000000-0005-0000-0000-0000D01D0000}"/>
    <cellStyle name="Normal 14 2 4 4" xfId="12057" xr:uid="{00000000-0005-0000-0000-0000D11D0000}"/>
    <cellStyle name="Normal 14 2 5" xfId="5569" xr:uid="{00000000-0005-0000-0000-0000D21D0000}"/>
    <cellStyle name="Normal 14 2 5 2" xfId="9310" xr:uid="{00000000-0005-0000-0000-0000D31D0000}"/>
    <cellStyle name="Normal 14 2 5 2 2" xfId="15817" xr:uid="{00000000-0005-0000-0000-0000D41D0000}"/>
    <cellStyle name="Normal 14 2 5 3" xfId="7591" xr:uid="{00000000-0005-0000-0000-0000D51D0000}"/>
    <cellStyle name="Normal 14 2 5 3 2" xfId="14236" xr:uid="{00000000-0005-0000-0000-0000D61D0000}"/>
    <cellStyle name="Normal 14 2 5 4" xfId="12462" xr:uid="{00000000-0005-0000-0000-0000D71D0000}"/>
    <cellStyle name="Normal 14 2 6" xfId="9780" xr:uid="{00000000-0005-0000-0000-0000D81D0000}"/>
    <cellStyle name="Normal 14 2 6 2" xfId="16271" xr:uid="{00000000-0005-0000-0000-0000D91D0000}"/>
    <cellStyle name="Normal 14 2 7" xfId="8030" xr:uid="{00000000-0005-0000-0000-0000DA1D0000}"/>
    <cellStyle name="Normal 14 2 7 2" xfId="14630" xr:uid="{00000000-0005-0000-0000-0000DB1D0000}"/>
    <cellStyle name="Normal 14 2 8" xfId="6303" xr:uid="{00000000-0005-0000-0000-0000DC1D0000}"/>
    <cellStyle name="Normal 14 2 8 2" xfId="13026" xr:uid="{00000000-0005-0000-0000-0000DD1D0000}"/>
    <cellStyle name="Normal 14 2 9" xfId="11245" xr:uid="{00000000-0005-0000-0000-0000DE1D0000}"/>
    <cellStyle name="Normal 14 3" xfId="4503" xr:uid="{00000000-0005-0000-0000-0000DF1D0000}"/>
    <cellStyle name="Normal 14 3 2" xfId="4907" xr:uid="{00000000-0005-0000-0000-0000E01D0000}"/>
    <cellStyle name="Normal 14 3 2 2" xfId="8650" xr:uid="{00000000-0005-0000-0000-0000E11D0000}"/>
    <cellStyle name="Normal 14 3 2 2 2" xfId="15198" xr:uid="{00000000-0005-0000-0000-0000E21D0000}"/>
    <cellStyle name="Normal 14 3 2 3" xfId="6931" xr:uid="{00000000-0005-0000-0000-0000E31D0000}"/>
    <cellStyle name="Normal 14 3 2 3 2" xfId="13617" xr:uid="{00000000-0005-0000-0000-0000E41D0000}"/>
    <cellStyle name="Normal 14 3 2 4" xfId="11832" xr:uid="{00000000-0005-0000-0000-0000E51D0000}"/>
    <cellStyle name="Normal 14 3 3" xfId="5330" xr:uid="{00000000-0005-0000-0000-0000E61D0000}"/>
    <cellStyle name="Normal 14 3 3 2" xfId="9073" xr:uid="{00000000-0005-0000-0000-0000E71D0000}"/>
    <cellStyle name="Normal 14 3 3 2 2" xfId="15617" xr:uid="{00000000-0005-0000-0000-0000E81D0000}"/>
    <cellStyle name="Normal 14 3 3 3" xfId="7354" xr:uid="{00000000-0005-0000-0000-0000E91D0000}"/>
    <cellStyle name="Normal 14 3 3 3 2" xfId="14036" xr:uid="{00000000-0005-0000-0000-0000EA1D0000}"/>
    <cellStyle name="Normal 14 3 3 4" xfId="12251" xr:uid="{00000000-0005-0000-0000-0000EB1D0000}"/>
    <cellStyle name="Normal 14 3 4" xfId="5768" xr:uid="{00000000-0005-0000-0000-0000EC1D0000}"/>
    <cellStyle name="Normal 14 3 4 2" xfId="9509" xr:uid="{00000000-0005-0000-0000-0000ED1D0000}"/>
    <cellStyle name="Normal 14 3 4 2 2" xfId="16011" xr:uid="{00000000-0005-0000-0000-0000EE1D0000}"/>
    <cellStyle name="Normal 14 3 4 3" xfId="7790" xr:uid="{00000000-0005-0000-0000-0000EF1D0000}"/>
    <cellStyle name="Normal 14 3 4 3 2" xfId="14430" xr:uid="{00000000-0005-0000-0000-0000F01D0000}"/>
    <cellStyle name="Normal 14 3 4 4" xfId="12661" xr:uid="{00000000-0005-0000-0000-0000F11D0000}"/>
    <cellStyle name="Normal 14 3 5" xfId="9903" xr:uid="{00000000-0005-0000-0000-0000F21D0000}"/>
    <cellStyle name="Normal 14 3 5 2" xfId="16384" xr:uid="{00000000-0005-0000-0000-0000F31D0000}"/>
    <cellStyle name="Normal 14 3 6" xfId="8267" xr:uid="{00000000-0005-0000-0000-0000F41D0000}"/>
    <cellStyle name="Normal 14 3 6 2" xfId="14824" xr:uid="{00000000-0005-0000-0000-0000F51D0000}"/>
    <cellStyle name="Normal 14 3 7" xfId="6548" xr:uid="{00000000-0005-0000-0000-0000F61D0000}"/>
    <cellStyle name="Normal 14 3 7 2" xfId="13238" xr:uid="{00000000-0005-0000-0000-0000F71D0000}"/>
    <cellStyle name="Normal 14 3 8" xfId="11448" xr:uid="{00000000-0005-0000-0000-0000F81D0000}"/>
    <cellStyle name="Normal 14 4" xfId="4708" xr:uid="{00000000-0005-0000-0000-0000F91D0000}"/>
    <cellStyle name="Normal 14 4 2" xfId="8452" xr:uid="{00000000-0005-0000-0000-0000FA1D0000}"/>
    <cellStyle name="Normal 14 4 2 2" xfId="15004" xr:uid="{00000000-0005-0000-0000-0000FB1D0000}"/>
    <cellStyle name="Normal 14 4 3" xfId="6733" xr:uid="{00000000-0005-0000-0000-0000FC1D0000}"/>
    <cellStyle name="Normal 14 4 3 2" xfId="13423" xr:uid="{00000000-0005-0000-0000-0000FD1D0000}"/>
    <cellStyle name="Normal 14 4 4" xfId="11637" xr:uid="{00000000-0005-0000-0000-0000FE1D0000}"/>
    <cellStyle name="Normal 14 5" xfId="5133" xr:uid="{00000000-0005-0000-0000-0000FF1D0000}"/>
    <cellStyle name="Normal 14 5 2" xfId="8876" xr:uid="{00000000-0005-0000-0000-0000001E0000}"/>
    <cellStyle name="Normal 14 5 2 2" xfId="15420" xr:uid="{00000000-0005-0000-0000-0000011E0000}"/>
    <cellStyle name="Normal 14 5 3" xfId="7157" xr:uid="{00000000-0005-0000-0000-0000021E0000}"/>
    <cellStyle name="Normal 14 5 3 2" xfId="13839" xr:uid="{00000000-0005-0000-0000-0000031E0000}"/>
    <cellStyle name="Normal 14 5 4" xfId="12054" xr:uid="{00000000-0005-0000-0000-0000041E0000}"/>
    <cellStyle name="Normal 14 6" xfId="5566" xr:uid="{00000000-0005-0000-0000-0000051E0000}"/>
    <cellStyle name="Normal 14 6 2" xfId="9307" xr:uid="{00000000-0005-0000-0000-0000061E0000}"/>
    <cellStyle name="Normal 14 6 2 2" xfId="15814" xr:uid="{00000000-0005-0000-0000-0000071E0000}"/>
    <cellStyle name="Normal 14 6 3" xfId="7588" xr:uid="{00000000-0005-0000-0000-0000081E0000}"/>
    <cellStyle name="Normal 14 6 3 2" xfId="14233" xr:uid="{00000000-0005-0000-0000-0000091E0000}"/>
    <cellStyle name="Normal 14 6 4" xfId="12459" xr:uid="{00000000-0005-0000-0000-00000A1E0000}"/>
    <cellStyle name="Normal 14 7" xfId="9696" xr:uid="{00000000-0005-0000-0000-00000B1E0000}"/>
    <cellStyle name="Normal 14 7 2" xfId="16189" xr:uid="{00000000-0005-0000-0000-00000C1E0000}"/>
    <cellStyle name="Normal 14 8" xfId="8027" xr:uid="{00000000-0005-0000-0000-00000D1E0000}"/>
    <cellStyle name="Normal 14 8 2" xfId="14627" xr:uid="{00000000-0005-0000-0000-00000E1E0000}"/>
    <cellStyle name="Normal 14 9" xfId="6300" xr:uid="{00000000-0005-0000-0000-00000F1E0000}"/>
    <cellStyle name="Normal 14 9 2" xfId="13023" xr:uid="{00000000-0005-0000-0000-0000101E0000}"/>
    <cellStyle name="Normal 15" xfId="4095" xr:uid="{00000000-0005-0000-0000-0000111E0000}"/>
    <cellStyle name="Normal 15 10" xfId="11246" xr:uid="{00000000-0005-0000-0000-0000121E0000}"/>
    <cellStyle name="Normal 15 2" xfId="4096" xr:uid="{00000000-0005-0000-0000-0000131E0000}"/>
    <cellStyle name="Normal 15 2 2" xfId="4508" xr:uid="{00000000-0005-0000-0000-0000141E0000}"/>
    <cellStyle name="Normal 15 2 2 2" xfId="4908" xr:uid="{00000000-0005-0000-0000-0000151E0000}"/>
    <cellStyle name="Normal 15 2 2 2 2" xfId="8651" xr:uid="{00000000-0005-0000-0000-0000161E0000}"/>
    <cellStyle name="Normal 15 2 2 2 2 2" xfId="15199" xr:uid="{00000000-0005-0000-0000-0000171E0000}"/>
    <cellStyle name="Normal 15 2 2 2 3" xfId="6932" xr:uid="{00000000-0005-0000-0000-0000181E0000}"/>
    <cellStyle name="Normal 15 2 2 2 3 2" xfId="13618" xr:uid="{00000000-0005-0000-0000-0000191E0000}"/>
    <cellStyle name="Normal 15 2 2 2 4" xfId="11833" xr:uid="{00000000-0005-0000-0000-00001A1E0000}"/>
    <cellStyle name="Normal 15 2 2 3" xfId="5335" xr:uid="{00000000-0005-0000-0000-00001B1E0000}"/>
    <cellStyle name="Normal 15 2 2 3 2" xfId="9078" xr:uid="{00000000-0005-0000-0000-00001C1E0000}"/>
    <cellStyle name="Normal 15 2 2 3 2 2" xfId="15622" xr:uid="{00000000-0005-0000-0000-00001D1E0000}"/>
    <cellStyle name="Normal 15 2 2 3 3" xfId="7359" xr:uid="{00000000-0005-0000-0000-00001E1E0000}"/>
    <cellStyle name="Normal 15 2 2 3 3 2" xfId="14041" xr:uid="{00000000-0005-0000-0000-00001F1E0000}"/>
    <cellStyle name="Normal 15 2 2 3 4" xfId="12256" xr:uid="{00000000-0005-0000-0000-0000201E0000}"/>
    <cellStyle name="Normal 15 2 2 4" xfId="5773" xr:uid="{00000000-0005-0000-0000-0000211E0000}"/>
    <cellStyle name="Normal 15 2 2 4 2" xfId="9514" xr:uid="{00000000-0005-0000-0000-0000221E0000}"/>
    <cellStyle name="Normal 15 2 2 4 2 2" xfId="16016" xr:uid="{00000000-0005-0000-0000-0000231E0000}"/>
    <cellStyle name="Normal 15 2 2 4 3" xfId="7795" xr:uid="{00000000-0005-0000-0000-0000241E0000}"/>
    <cellStyle name="Normal 15 2 2 4 3 2" xfId="14435" xr:uid="{00000000-0005-0000-0000-0000251E0000}"/>
    <cellStyle name="Normal 15 2 2 4 4" xfId="12666" xr:uid="{00000000-0005-0000-0000-0000261E0000}"/>
    <cellStyle name="Normal 15 2 2 5" xfId="9904" xr:uid="{00000000-0005-0000-0000-0000271E0000}"/>
    <cellStyle name="Normal 15 2 2 5 2" xfId="16385" xr:uid="{00000000-0005-0000-0000-0000281E0000}"/>
    <cellStyle name="Normal 15 2 2 6" xfId="8272" xr:uid="{00000000-0005-0000-0000-0000291E0000}"/>
    <cellStyle name="Normal 15 2 2 6 2" xfId="14829" xr:uid="{00000000-0005-0000-0000-00002A1E0000}"/>
    <cellStyle name="Normal 15 2 2 7" xfId="6553" xr:uid="{00000000-0005-0000-0000-00002B1E0000}"/>
    <cellStyle name="Normal 15 2 2 7 2" xfId="13243" xr:uid="{00000000-0005-0000-0000-00002C1E0000}"/>
    <cellStyle name="Normal 15 2 2 8" xfId="11453" xr:uid="{00000000-0005-0000-0000-00002D1E0000}"/>
    <cellStyle name="Normal 15 2 3" xfId="4792" xr:uid="{00000000-0005-0000-0000-00002E1E0000}"/>
    <cellStyle name="Normal 15 2 3 2" xfId="8535" xr:uid="{00000000-0005-0000-0000-00002F1E0000}"/>
    <cellStyle name="Normal 15 2 3 2 2" xfId="15087" xr:uid="{00000000-0005-0000-0000-0000301E0000}"/>
    <cellStyle name="Normal 15 2 3 3" xfId="6816" xr:uid="{00000000-0005-0000-0000-0000311E0000}"/>
    <cellStyle name="Normal 15 2 3 3 2" xfId="13506" xr:uid="{00000000-0005-0000-0000-0000321E0000}"/>
    <cellStyle name="Normal 15 2 3 4" xfId="11721" xr:uid="{00000000-0005-0000-0000-0000331E0000}"/>
    <cellStyle name="Normal 15 2 4" xfId="5138" xr:uid="{00000000-0005-0000-0000-0000341E0000}"/>
    <cellStyle name="Normal 15 2 4 2" xfId="8881" xr:uid="{00000000-0005-0000-0000-0000351E0000}"/>
    <cellStyle name="Normal 15 2 4 2 2" xfId="15425" xr:uid="{00000000-0005-0000-0000-0000361E0000}"/>
    <cellStyle name="Normal 15 2 4 3" xfId="7162" xr:uid="{00000000-0005-0000-0000-0000371E0000}"/>
    <cellStyle name="Normal 15 2 4 3 2" xfId="13844" xr:uid="{00000000-0005-0000-0000-0000381E0000}"/>
    <cellStyle name="Normal 15 2 4 4" xfId="12059" xr:uid="{00000000-0005-0000-0000-0000391E0000}"/>
    <cellStyle name="Normal 15 2 5" xfId="5571" xr:uid="{00000000-0005-0000-0000-00003A1E0000}"/>
    <cellStyle name="Normal 15 2 5 2" xfId="9312" xr:uid="{00000000-0005-0000-0000-00003B1E0000}"/>
    <cellStyle name="Normal 15 2 5 2 2" xfId="15819" xr:uid="{00000000-0005-0000-0000-00003C1E0000}"/>
    <cellStyle name="Normal 15 2 5 3" xfId="7593" xr:uid="{00000000-0005-0000-0000-00003D1E0000}"/>
    <cellStyle name="Normal 15 2 5 3 2" xfId="14238" xr:uid="{00000000-0005-0000-0000-00003E1E0000}"/>
    <cellStyle name="Normal 15 2 5 4" xfId="12464" xr:uid="{00000000-0005-0000-0000-00003F1E0000}"/>
    <cellStyle name="Normal 15 2 6" xfId="9782" xr:uid="{00000000-0005-0000-0000-0000401E0000}"/>
    <cellStyle name="Normal 15 2 6 2" xfId="16273" xr:uid="{00000000-0005-0000-0000-0000411E0000}"/>
    <cellStyle name="Normal 15 2 7" xfId="8032" xr:uid="{00000000-0005-0000-0000-0000421E0000}"/>
    <cellStyle name="Normal 15 2 7 2" xfId="14632" xr:uid="{00000000-0005-0000-0000-0000431E0000}"/>
    <cellStyle name="Normal 15 2 8" xfId="6305" xr:uid="{00000000-0005-0000-0000-0000441E0000}"/>
    <cellStyle name="Normal 15 2 8 2" xfId="13028" xr:uid="{00000000-0005-0000-0000-0000451E0000}"/>
    <cellStyle name="Normal 15 2 9" xfId="11247" xr:uid="{00000000-0005-0000-0000-0000461E0000}"/>
    <cellStyle name="Normal 15 3" xfId="4507" xr:uid="{00000000-0005-0000-0000-0000471E0000}"/>
    <cellStyle name="Normal 15 3 2" xfId="4909" xr:uid="{00000000-0005-0000-0000-0000481E0000}"/>
    <cellStyle name="Normal 15 3 2 2" xfId="8652" xr:uid="{00000000-0005-0000-0000-0000491E0000}"/>
    <cellStyle name="Normal 15 3 2 2 2" xfId="15200" xr:uid="{00000000-0005-0000-0000-00004A1E0000}"/>
    <cellStyle name="Normal 15 3 2 3" xfId="6933" xr:uid="{00000000-0005-0000-0000-00004B1E0000}"/>
    <cellStyle name="Normal 15 3 2 3 2" xfId="13619" xr:uid="{00000000-0005-0000-0000-00004C1E0000}"/>
    <cellStyle name="Normal 15 3 2 4" xfId="11834" xr:uid="{00000000-0005-0000-0000-00004D1E0000}"/>
    <cellStyle name="Normal 15 3 3" xfId="5334" xr:uid="{00000000-0005-0000-0000-00004E1E0000}"/>
    <cellStyle name="Normal 15 3 3 2" xfId="9077" xr:uid="{00000000-0005-0000-0000-00004F1E0000}"/>
    <cellStyle name="Normal 15 3 3 2 2" xfId="15621" xr:uid="{00000000-0005-0000-0000-0000501E0000}"/>
    <cellStyle name="Normal 15 3 3 3" xfId="7358" xr:uid="{00000000-0005-0000-0000-0000511E0000}"/>
    <cellStyle name="Normal 15 3 3 3 2" xfId="14040" xr:uid="{00000000-0005-0000-0000-0000521E0000}"/>
    <cellStyle name="Normal 15 3 3 4" xfId="12255" xr:uid="{00000000-0005-0000-0000-0000531E0000}"/>
    <cellStyle name="Normal 15 3 4" xfId="5772" xr:uid="{00000000-0005-0000-0000-0000541E0000}"/>
    <cellStyle name="Normal 15 3 4 2" xfId="9513" xr:uid="{00000000-0005-0000-0000-0000551E0000}"/>
    <cellStyle name="Normal 15 3 4 2 2" xfId="16015" xr:uid="{00000000-0005-0000-0000-0000561E0000}"/>
    <cellStyle name="Normal 15 3 4 3" xfId="7794" xr:uid="{00000000-0005-0000-0000-0000571E0000}"/>
    <cellStyle name="Normal 15 3 4 3 2" xfId="14434" xr:uid="{00000000-0005-0000-0000-0000581E0000}"/>
    <cellStyle name="Normal 15 3 4 4" xfId="12665" xr:uid="{00000000-0005-0000-0000-0000591E0000}"/>
    <cellStyle name="Normal 15 3 5" xfId="9905" xr:uid="{00000000-0005-0000-0000-00005A1E0000}"/>
    <cellStyle name="Normal 15 3 5 2" xfId="16386" xr:uid="{00000000-0005-0000-0000-00005B1E0000}"/>
    <cellStyle name="Normal 15 3 6" xfId="8271" xr:uid="{00000000-0005-0000-0000-00005C1E0000}"/>
    <cellStyle name="Normal 15 3 6 2" xfId="14828" xr:uid="{00000000-0005-0000-0000-00005D1E0000}"/>
    <cellStyle name="Normal 15 3 7" xfId="6552" xr:uid="{00000000-0005-0000-0000-00005E1E0000}"/>
    <cellStyle name="Normal 15 3 7 2" xfId="13242" xr:uid="{00000000-0005-0000-0000-00005F1E0000}"/>
    <cellStyle name="Normal 15 3 8" xfId="11452" xr:uid="{00000000-0005-0000-0000-0000601E0000}"/>
    <cellStyle name="Normal 15 4" xfId="4710" xr:uid="{00000000-0005-0000-0000-0000611E0000}"/>
    <cellStyle name="Normal 15 4 2" xfId="8454" xr:uid="{00000000-0005-0000-0000-0000621E0000}"/>
    <cellStyle name="Normal 15 4 2 2" xfId="15006" xr:uid="{00000000-0005-0000-0000-0000631E0000}"/>
    <cellStyle name="Normal 15 4 3" xfId="6735" xr:uid="{00000000-0005-0000-0000-0000641E0000}"/>
    <cellStyle name="Normal 15 4 3 2" xfId="13425" xr:uid="{00000000-0005-0000-0000-0000651E0000}"/>
    <cellStyle name="Normal 15 4 4" xfId="11639" xr:uid="{00000000-0005-0000-0000-0000661E0000}"/>
    <cellStyle name="Normal 15 5" xfId="5137" xr:uid="{00000000-0005-0000-0000-0000671E0000}"/>
    <cellStyle name="Normal 15 5 2" xfId="8880" xr:uid="{00000000-0005-0000-0000-0000681E0000}"/>
    <cellStyle name="Normal 15 5 2 2" xfId="15424" xr:uid="{00000000-0005-0000-0000-0000691E0000}"/>
    <cellStyle name="Normal 15 5 3" xfId="7161" xr:uid="{00000000-0005-0000-0000-00006A1E0000}"/>
    <cellStyle name="Normal 15 5 3 2" xfId="13843" xr:uid="{00000000-0005-0000-0000-00006B1E0000}"/>
    <cellStyle name="Normal 15 5 4" xfId="12058" xr:uid="{00000000-0005-0000-0000-00006C1E0000}"/>
    <cellStyle name="Normal 15 6" xfId="5570" xr:uid="{00000000-0005-0000-0000-00006D1E0000}"/>
    <cellStyle name="Normal 15 6 2" xfId="9311" xr:uid="{00000000-0005-0000-0000-00006E1E0000}"/>
    <cellStyle name="Normal 15 6 2 2" xfId="15818" xr:uid="{00000000-0005-0000-0000-00006F1E0000}"/>
    <cellStyle name="Normal 15 6 3" xfId="7592" xr:uid="{00000000-0005-0000-0000-0000701E0000}"/>
    <cellStyle name="Normal 15 6 3 2" xfId="14237" xr:uid="{00000000-0005-0000-0000-0000711E0000}"/>
    <cellStyle name="Normal 15 6 4" xfId="12463" xr:uid="{00000000-0005-0000-0000-0000721E0000}"/>
    <cellStyle name="Normal 15 7" xfId="9698" xr:uid="{00000000-0005-0000-0000-0000731E0000}"/>
    <cellStyle name="Normal 15 7 2" xfId="16191" xr:uid="{00000000-0005-0000-0000-0000741E0000}"/>
    <cellStyle name="Normal 15 8" xfId="8031" xr:uid="{00000000-0005-0000-0000-0000751E0000}"/>
    <cellStyle name="Normal 15 8 2" xfId="14631" xr:uid="{00000000-0005-0000-0000-0000761E0000}"/>
    <cellStyle name="Normal 15 9" xfId="6304" xr:uid="{00000000-0005-0000-0000-0000771E0000}"/>
    <cellStyle name="Normal 15 9 2" xfId="13027" xr:uid="{00000000-0005-0000-0000-0000781E0000}"/>
    <cellStyle name="Normal 16" xfId="4097" xr:uid="{00000000-0005-0000-0000-0000791E0000}"/>
    <cellStyle name="Normal 16 10" xfId="11248" xr:uid="{00000000-0005-0000-0000-00007A1E0000}"/>
    <cellStyle name="Normal 16 2" xfId="4098" xr:uid="{00000000-0005-0000-0000-00007B1E0000}"/>
    <cellStyle name="Normal 16 2 2" xfId="4510" xr:uid="{00000000-0005-0000-0000-00007C1E0000}"/>
    <cellStyle name="Normal 16 2 2 2" xfId="4910" xr:uid="{00000000-0005-0000-0000-00007D1E0000}"/>
    <cellStyle name="Normal 16 2 2 2 2" xfId="8653" xr:uid="{00000000-0005-0000-0000-00007E1E0000}"/>
    <cellStyle name="Normal 16 2 2 2 2 2" xfId="15201" xr:uid="{00000000-0005-0000-0000-00007F1E0000}"/>
    <cellStyle name="Normal 16 2 2 2 3" xfId="6934" xr:uid="{00000000-0005-0000-0000-0000801E0000}"/>
    <cellStyle name="Normal 16 2 2 2 3 2" xfId="13620" xr:uid="{00000000-0005-0000-0000-0000811E0000}"/>
    <cellStyle name="Normal 16 2 2 2 4" xfId="11835" xr:uid="{00000000-0005-0000-0000-0000821E0000}"/>
    <cellStyle name="Normal 16 2 2 3" xfId="5337" xr:uid="{00000000-0005-0000-0000-0000831E0000}"/>
    <cellStyle name="Normal 16 2 2 3 2" xfId="9080" xr:uid="{00000000-0005-0000-0000-0000841E0000}"/>
    <cellStyle name="Normal 16 2 2 3 2 2" xfId="15624" xr:uid="{00000000-0005-0000-0000-0000851E0000}"/>
    <cellStyle name="Normal 16 2 2 3 3" xfId="7361" xr:uid="{00000000-0005-0000-0000-0000861E0000}"/>
    <cellStyle name="Normal 16 2 2 3 3 2" xfId="14043" xr:uid="{00000000-0005-0000-0000-0000871E0000}"/>
    <cellStyle name="Normal 16 2 2 3 4" xfId="12258" xr:uid="{00000000-0005-0000-0000-0000881E0000}"/>
    <cellStyle name="Normal 16 2 2 4" xfId="5775" xr:uid="{00000000-0005-0000-0000-0000891E0000}"/>
    <cellStyle name="Normal 16 2 2 4 2" xfId="9516" xr:uid="{00000000-0005-0000-0000-00008A1E0000}"/>
    <cellStyle name="Normal 16 2 2 4 2 2" xfId="16018" xr:uid="{00000000-0005-0000-0000-00008B1E0000}"/>
    <cellStyle name="Normal 16 2 2 4 3" xfId="7797" xr:uid="{00000000-0005-0000-0000-00008C1E0000}"/>
    <cellStyle name="Normal 16 2 2 4 3 2" xfId="14437" xr:uid="{00000000-0005-0000-0000-00008D1E0000}"/>
    <cellStyle name="Normal 16 2 2 4 4" xfId="12668" xr:uid="{00000000-0005-0000-0000-00008E1E0000}"/>
    <cellStyle name="Normal 16 2 2 5" xfId="9906" xr:uid="{00000000-0005-0000-0000-00008F1E0000}"/>
    <cellStyle name="Normal 16 2 2 5 2" xfId="16387" xr:uid="{00000000-0005-0000-0000-0000901E0000}"/>
    <cellStyle name="Normal 16 2 2 6" xfId="8274" xr:uid="{00000000-0005-0000-0000-0000911E0000}"/>
    <cellStyle name="Normal 16 2 2 6 2" xfId="14831" xr:uid="{00000000-0005-0000-0000-0000921E0000}"/>
    <cellStyle name="Normal 16 2 2 7" xfId="6555" xr:uid="{00000000-0005-0000-0000-0000931E0000}"/>
    <cellStyle name="Normal 16 2 2 7 2" xfId="13245" xr:uid="{00000000-0005-0000-0000-0000941E0000}"/>
    <cellStyle name="Normal 16 2 2 8" xfId="11455" xr:uid="{00000000-0005-0000-0000-0000951E0000}"/>
    <cellStyle name="Normal 16 2 3" xfId="4793" xr:uid="{00000000-0005-0000-0000-0000961E0000}"/>
    <cellStyle name="Normal 16 2 3 2" xfId="8536" xr:uid="{00000000-0005-0000-0000-0000971E0000}"/>
    <cellStyle name="Normal 16 2 3 2 2" xfId="15088" xr:uid="{00000000-0005-0000-0000-0000981E0000}"/>
    <cellStyle name="Normal 16 2 3 3" xfId="6817" xr:uid="{00000000-0005-0000-0000-0000991E0000}"/>
    <cellStyle name="Normal 16 2 3 3 2" xfId="13507" xr:uid="{00000000-0005-0000-0000-00009A1E0000}"/>
    <cellStyle name="Normal 16 2 3 4" xfId="11722" xr:uid="{00000000-0005-0000-0000-00009B1E0000}"/>
    <cellStyle name="Normal 16 2 4" xfId="5140" xr:uid="{00000000-0005-0000-0000-00009C1E0000}"/>
    <cellStyle name="Normal 16 2 4 2" xfId="8883" xr:uid="{00000000-0005-0000-0000-00009D1E0000}"/>
    <cellStyle name="Normal 16 2 4 2 2" xfId="15427" xr:uid="{00000000-0005-0000-0000-00009E1E0000}"/>
    <cellStyle name="Normal 16 2 4 3" xfId="7164" xr:uid="{00000000-0005-0000-0000-00009F1E0000}"/>
    <cellStyle name="Normal 16 2 4 3 2" xfId="13846" xr:uid="{00000000-0005-0000-0000-0000A01E0000}"/>
    <cellStyle name="Normal 16 2 4 4" xfId="12061" xr:uid="{00000000-0005-0000-0000-0000A11E0000}"/>
    <cellStyle name="Normal 16 2 5" xfId="5573" xr:uid="{00000000-0005-0000-0000-0000A21E0000}"/>
    <cellStyle name="Normal 16 2 5 2" xfId="9314" xr:uid="{00000000-0005-0000-0000-0000A31E0000}"/>
    <cellStyle name="Normal 16 2 5 2 2" xfId="15821" xr:uid="{00000000-0005-0000-0000-0000A41E0000}"/>
    <cellStyle name="Normal 16 2 5 3" xfId="7595" xr:uid="{00000000-0005-0000-0000-0000A51E0000}"/>
    <cellStyle name="Normal 16 2 5 3 2" xfId="14240" xr:uid="{00000000-0005-0000-0000-0000A61E0000}"/>
    <cellStyle name="Normal 16 2 5 4" xfId="12466" xr:uid="{00000000-0005-0000-0000-0000A71E0000}"/>
    <cellStyle name="Normal 16 2 6" xfId="9783" xr:uid="{00000000-0005-0000-0000-0000A81E0000}"/>
    <cellStyle name="Normal 16 2 6 2" xfId="16274" xr:uid="{00000000-0005-0000-0000-0000A91E0000}"/>
    <cellStyle name="Normal 16 2 7" xfId="8034" xr:uid="{00000000-0005-0000-0000-0000AA1E0000}"/>
    <cellStyle name="Normal 16 2 7 2" xfId="14634" xr:uid="{00000000-0005-0000-0000-0000AB1E0000}"/>
    <cellStyle name="Normal 16 2 8" xfId="6307" xr:uid="{00000000-0005-0000-0000-0000AC1E0000}"/>
    <cellStyle name="Normal 16 2 8 2" xfId="13030" xr:uid="{00000000-0005-0000-0000-0000AD1E0000}"/>
    <cellStyle name="Normal 16 2 9" xfId="11249" xr:uid="{00000000-0005-0000-0000-0000AE1E0000}"/>
    <cellStyle name="Normal 16 3" xfId="4509" xr:uid="{00000000-0005-0000-0000-0000AF1E0000}"/>
    <cellStyle name="Normal 16 3 2" xfId="4911" xr:uid="{00000000-0005-0000-0000-0000B01E0000}"/>
    <cellStyle name="Normal 16 3 2 2" xfId="8654" xr:uid="{00000000-0005-0000-0000-0000B11E0000}"/>
    <cellStyle name="Normal 16 3 2 2 2" xfId="15202" xr:uid="{00000000-0005-0000-0000-0000B21E0000}"/>
    <cellStyle name="Normal 16 3 2 3" xfId="6935" xr:uid="{00000000-0005-0000-0000-0000B31E0000}"/>
    <cellStyle name="Normal 16 3 2 3 2" xfId="13621" xr:uid="{00000000-0005-0000-0000-0000B41E0000}"/>
    <cellStyle name="Normal 16 3 2 4" xfId="11836" xr:uid="{00000000-0005-0000-0000-0000B51E0000}"/>
    <cellStyle name="Normal 16 3 3" xfId="5336" xr:uid="{00000000-0005-0000-0000-0000B61E0000}"/>
    <cellStyle name="Normal 16 3 3 2" xfId="9079" xr:uid="{00000000-0005-0000-0000-0000B71E0000}"/>
    <cellStyle name="Normal 16 3 3 2 2" xfId="15623" xr:uid="{00000000-0005-0000-0000-0000B81E0000}"/>
    <cellStyle name="Normal 16 3 3 3" xfId="7360" xr:uid="{00000000-0005-0000-0000-0000B91E0000}"/>
    <cellStyle name="Normal 16 3 3 3 2" xfId="14042" xr:uid="{00000000-0005-0000-0000-0000BA1E0000}"/>
    <cellStyle name="Normal 16 3 3 4" xfId="12257" xr:uid="{00000000-0005-0000-0000-0000BB1E0000}"/>
    <cellStyle name="Normal 16 3 4" xfId="5774" xr:uid="{00000000-0005-0000-0000-0000BC1E0000}"/>
    <cellStyle name="Normal 16 3 4 2" xfId="9515" xr:uid="{00000000-0005-0000-0000-0000BD1E0000}"/>
    <cellStyle name="Normal 16 3 4 2 2" xfId="16017" xr:uid="{00000000-0005-0000-0000-0000BE1E0000}"/>
    <cellStyle name="Normal 16 3 4 3" xfId="7796" xr:uid="{00000000-0005-0000-0000-0000BF1E0000}"/>
    <cellStyle name="Normal 16 3 4 3 2" xfId="14436" xr:uid="{00000000-0005-0000-0000-0000C01E0000}"/>
    <cellStyle name="Normal 16 3 4 4" xfId="12667" xr:uid="{00000000-0005-0000-0000-0000C11E0000}"/>
    <cellStyle name="Normal 16 3 5" xfId="9907" xr:uid="{00000000-0005-0000-0000-0000C21E0000}"/>
    <cellStyle name="Normal 16 3 5 2" xfId="16388" xr:uid="{00000000-0005-0000-0000-0000C31E0000}"/>
    <cellStyle name="Normal 16 3 6" xfId="8273" xr:uid="{00000000-0005-0000-0000-0000C41E0000}"/>
    <cellStyle name="Normal 16 3 6 2" xfId="14830" xr:uid="{00000000-0005-0000-0000-0000C51E0000}"/>
    <cellStyle name="Normal 16 3 7" xfId="6554" xr:uid="{00000000-0005-0000-0000-0000C61E0000}"/>
    <cellStyle name="Normal 16 3 7 2" xfId="13244" xr:uid="{00000000-0005-0000-0000-0000C71E0000}"/>
    <cellStyle name="Normal 16 3 8" xfId="11454" xr:uid="{00000000-0005-0000-0000-0000C81E0000}"/>
    <cellStyle name="Normal 16 4" xfId="4711" xr:uid="{00000000-0005-0000-0000-0000C91E0000}"/>
    <cellStyle name="Normal 16 4 2" xfId="8455" xr:uid="{00000000-0005-0000-0000-0000CA1E0000}"/>
    <cellStyle name="Normal 16 4 2 2" xfId="15007" xr:uid="{00000000-0005-0000-0000-0000CB1E0000}"/>
    <cellStyle name="Normal 16 4 3" xfId="6736" xr:uid="{00000000-0005-0000-0000-0000CC1E0000}"/>
    <cellStyle name="Normal 16 4 3 2" xfId="13426" xr:uid="{00000000-0005-0000-0000-0000CD1E0000}"/>
    <cellStyle name="Normal 16 4 4" xfId="11640" xr:uid="{00000000-0005-0000-0000-0000CE1E0000}"/>
    <cellStyle name="Normal 16 5" xfId="5139" xr:uid="{00000000-0005-0000-0000-0000CF1E0000}"/>
    <cellStyle name="Normal 16 5 2" xfId="8882" xr:uid="{00000000-0005-0000-0000-0000D01E0000}"/>
    <cellStyle name="Normal 16 5 2 2" xfId="15426" xr:uid="{00000000-0005-0000-0000-0000D11E0000}"/>
    <cellStyle name="Normal 16 5 3" xfId="7163" xr:uid="{00000000-0005-0000-0000-0000D21E0000}"/>
    <cellStyle name="Normal 16 5 3 2" xfId="13845" xr:uid="{00000000-0005-0000-0000-0000D31E0000}"/>
    <cellStyle name="Normal 16 5 4" xfId="12060" xr:uid="{00000000-0005-0000-0000-0000D41E0000}"/>
    <cellStyle name="Normal 16 6" xfId="5572" xr:uid="{00000000-0005-0000-0000-0000D51E0000}"/>
    <cellStyle name="Normal 16 6 2" xfId="9313" xr:uid="{00000000-0005-0000-0000-0000D61E0000}"/>
    <cellStyle name="Normal 16 6 2 2" xfId="15820" xr:uid="{00000000-0005-0000-0000-0000D71E0000}"/>
    <cellStyle name="Normal 16 6 3" xfId="7594" xr:uid="{00000000-0005-0000-0000-0000D81E0000}"/>
    <cellStyle name="Normal 16 6 3 2" xfId="14239" xr:uid="{00000000-0005-0000-0000-0000D91E0000}"/>
    <cellStyle name="Normal 16 6 4" xfId="12465" xr:uid="{00000000-0005-0000-0000-0000DA1E0000}"/>
    <cellStyle name="Normal 16 7" xfId="9699" xr:uid="{00000000-0005-0000-0000-0000DB1E0000}"/>
    <cellStyle name="Normal 16 7 2" xfId="16192" xr:uid="{00000000-0005-0000-0000-0000DC1E0000}"/>
    <cellStyle name="Normal 16 8" xfId="8033" xr:uid="{00000000-0005-0000-0000-0000DD1E0000}"/>
    <cellStyle name="Normal 16 8 2" xfId="14633" xr:uid="{00000000-0005-0000-0000-0000DE1E0000}"/>
    <cellStyle name="Normal 16 9" xfId="6306" xr:uid="{00000000-0005-0000-0000-0000DF1E0000}"/>
    <cellStyle name="Normal 16 9 2" xfId="13029" xr:uid="{00000000-0005-0000-0000-0000E01E0000}"/>
    <cellStyle name="Normal 17" xfId="4099" xr:uid="{00000000-0005-0000-0000-0000E11E0000}"/>
    <cellStyle name="Normal 17 10" xfId="11250" xr:uid="{00000000-0005-0000-0000-0000E21E0000}"/>
    <cellStyle name="Normal 17 2" xfId="4100" xr:uid="{00000000-0005-0000-0000-0000E31E0000}"/>
    <cellStyle name="Normal 17 2 2" xfId="4512" xr:uid="{00000000-0005-0000-0000-0000E41E0000}"/>
    <cellStyle name="Normal 17 2 2 2" xfId="4912" xr:uid="{00000000-0005-0000-0000-0000E51E0000}"/>
    <cellStyle name="Normal 17 2 2 2 2" xfId="8655" xr:uid="{00000000-0005-0000-0000-0000E61E0000}"/>
    <cellStyle name="Normal 17 2 2 2 2 2" xfId="15203" xr:uid="{00000000-0005-0000-0000-0000E71E0000}"/>
    <cellStyle name="Normal 17 2 2 2 3" xfId="6936" xr:uid="{00000000-0005-0000-0000-0000E81E0000}"/>
    <cellStyle name="Normal 17 2 2 2 3 2" xfId="13622" xr:uid="{00000000-0005-0000-0000-0000E91E0000}"/>
    <cellStyle name="Normal 17 2 2 2 4" xfId="11837" xr:uid="{00000000-0005-0000-0000-0000EA1E0000}"/>
    <cellStyle name="Normal 17 2 2 3" xfId="5339" xr:uid="{00000000-0005-0000-0000-0000EB1E0000}"/>
    <cellStyle name="Normal 17 2 2 3 2" xfId="9082" xr:uid="{00000000-0005-0000-0000-0000EC1E0000}"/>
    <cellStyle name="Normal 17 2 2 3 2 2" xfId="15626" xr:uid="{00000000-0005-0000-0000-0000ED1E0000}"/>
    <cellStyle name="Normal 17 2 2 3 3" xfId="7363" xr:uid="{00000000-0005-0000-0000-0000EE1E0000}"/>
    <cellStyle name="Normal 17 2 2 3 3 2" xfId="14045" xr:uid="{00000000-0005-0000-0000-0000EF1E0000}"/>
    <cellStyle name="Normal 17 2 2 3 4" xfId="12260" xr:uid="{00000000-0005-0000-0000-0000F01E0000}"/>
    <cellStyle name="Normal 17 2 2 4" xfId="5777" xr:uid="{00000000-0005-0000-0000-0000F11E0000}"/>
    <cellStyle name="Normal 17 2 2 4 2" xfId="9518" xr:uid="{00000000-0005-0000-0000-0000F21E0000}"/>
    <cellStyle name="Normal 17 2 2 4 2 2" xfId="16020" xr:uid="{00000000-0005-0000-0000-0000F31E0000}"/>
    <cellStyle name="Normal 17 2 2 4 3" xfId="7799" xr:uid="{00000000-0005-0000-0000-0000F41E0000}"/>
    <cellStyle name="Normal 17 2 2 4 3 2" xfId="14439" xr:uid="{00000000-0005-0000-0000-0000F51E0000}"/>
    <cellStyle name="Normal 17 2 2 4 4" xfId="12670" xr:uid="{00000000-0005-0000-0000-0000F61E0000}"/>
    <cellStyle name="Normal 17 2 2 5" xfId="9908" xr:uid="{00000000-0005-0000-0000-0000F71E0000}"/>
    <cellStyle name="Normal 17 2 2 5 2" xfId="16389" xr:uid="{00000000-0005-0000-0000-0000F81E0000}"/>
    <cellStyle name="Normal 17 2 2 6" xfId="8276" xr:uid="{00000000-0005-0000-0000-0000F91E0000}"/>
    <cellStyle name="Normal 17 2 2 6 2" xfId="14833" xr:uid="{00000000-0005-0000-0000-0000FA1E0000}"/>
    <cellStyle name="Normal 17 2 2 7" xfId="6557" xr:uid="{00000000-0005-0000-0000-0000FB1E0000}"/>
    <cellStyle name="Normal 17 2 2 7 2" xfId="13247" xr:uid="{00000000-0005-0000-0000-0000FC1E0000}"/>
    <cellStyle name="Normal 17 2 2 8" xfId="11457" xr:uid="{00000000-0005-0000-0000-0000FD1E0000}"/>
    <cellStyle name="Normal 17 2 3" xfId="4795" xr:uid="{00000000-0005-0000-0000-0000FE1E0000}"/>
    <cellStyle name="Normal 17 2 3 2" xfId="8538" xr:uid="{00000000-0005-0000-0000-0000FF1E0000}"/>
    <cellStyle name="Normal 17 2 3 2 2" xfId="15090" xr:uid="{00000000-0005-0000-0000-0000001F0000}"/>
    <cellStyle name="Normal 17 2 3 3" xfId="6819" xr:uid="{00000000-0005-0000-0000-0000011F0000}"/>
    <cellStyle name="Normal 17 2 3 3 2" xfId="13509" xr:uid="{00000000-0005-0000-0000-0000021F0000}"/>
    <cellStyle name="Normal 17 2 3 4" xfId="11724" xr:uid="{00000000-0005-0000-0000-0000031F0000}"/>
    <cellStyle name="Normal 17 2 4" xfId="5142" xr:uid="{00000000-0005-0000-0000-0000041F0000}"/>
    <cellStyle name="Normal 17 2 4 2" xfId="8885" xr:uid="{00000000-0005-0000-0000-0000051F0000}"/>
    <cellStyle name="Normal 17 2 4 2 2" xfId="15429" xr:uid="{00000000-0005-0000-0000-0000061F0000}"/>
    <cellStyle name="Normal 17 2 4 3" xfId="7166" xr:uid="{00000000-0005-0000-0000-0000071F0000}"/>
    <cellStyle name="Normal 17 2 4 3 2" xfId="13848" xr:uid="{00000000-0005-0000-0000-0000081F0000}"/>
    <cellStyle name="Normal 17 2 4 4" xfId="12063" xr:uid="{00000000-0005-0000-0000-0000091F0000}"/>
    <cellStyle name="Normal 17 2 5" xfId="5575" xr:uid="{00000000-0005-0000-0000-00000A1F0000}"/>
    <cellStyle name="Normal 17 2 5 2" xfId="9316" xr:uid="{00000000-0005-0000-0000-00000B1F0000}"/>
    <cellStyle name="Normal 17 2 5 2 2" xfId="15823" xr:uid="{00000000-0005-0000-0000-00000C1F0000}"/>
    <cellStyle name="Normal 17 2 5 3" xfId="7597" xr:uid="{00000000-0005-0000-0000-00000D1F0000}"/>
    <cellStyle name="Normal 17 2 5 3 2" xfId="14242" xr:uid="{00000000-0005-0000-0000-00000E1F0000}"/>
    <cellStyle name="Normal 17 2 5 4" xfId="12468" xr:uid="{00000000-0005-0000-0000-00000F1F0000}"/>
    <cellStyle name="Normal 17 2 6" xfId="9785" xr:uid="{00000000-0005-0000-0000-0000101F0000}"/>
    <cellStyle name="Normal 17 2 6 2" xfId="16276" xr:uid="{00000000-0005-0000-0000-0000111F0000}"/>
    <cellStyle name="Normal 17 2 7" xfId="8036" xr:uid="{00000000-0005-0000-0000-0000121F0000}"/>
    <cellStyle name="Normal 17 2 7 2" xfId="14636" xr:uid="{00000000-0005-0000-0000-0000131F0000}"/>
    <cellStyle name="Normal 17 2 8" xfId="6309" xr:uid="{00000000-0005-0000-0000-0000141F0000}"/>
    <cellStyle name="Normal 17 2 8 2" xfId="13032" xr:uid="{00000000-0005-0000-0000-0000151F0000}"/>
    <cellStyle name="Normal 17 2 9" xfId="11251" xr:uid="{00000000-0005-0000-0000-0000161F0000}"/>
    <cellStyle name="Normal 17 3" xfId="4511" xr:uid="{00000000-0005-0000-0000-0000171F0000}"/>
    <cellStyle name="Normal 17 3 2" xfId="4913" xr:uid="{00000000-0005-0000-0000-0000181F0000}"/>
    <cellStyle name="Normal 17 3 2 2" xfId="8656" xr:uid="{00000000-0005-0000-0000-0000191F0000}"/>
    <cellStyle name="Normal 17 3 2 2 2" xfId="15204" xr:uid="{00000000-0005-0000-0000-00001A1F0000}"/>
    <cellStyle name="Normal 17 3 2 3" xfId="6937" xr:uid="{00000000-0005-0000-0000-00001B1F0000}"/>
    <cellStyle name="Normal 17 3 2 3 2" xfId="13623" xr:uid="{00000000-0005-0000-0000-00001C1F0000}"/>
    <cellStyle name="Normal 17 3 2 4" xfId="11838" xr:uid="{00000000-0005-0000-0000-00001D1F0000}"/>
    <cellStyle name="Normal 17 3 3" xfId="5338" xr:uid="{00000000-0005-0000-0000-00001E1F0000}"/>
    <cellStyle name="Normal 17 3 3 2" xfId="9081" xr:uid="{00000000-0005-0000-0000-00001F1F0000}"/>
    <cellStyle name="Normal 17 3 3 2 2" xfId="15625" xr:uid="{00000000-0005-0000-0000-0000201F0000}"/>
    <cellStyle name="Normal 17 3 3 3" xfId="7362" xr:uid="{00000000-0005-0000-0000-0000211F0000}"/>
    <cellStyle name="Normal 17 3 3 3 2" xfId="14044" xr:uid="{00000000-0005-0000-0000-0000221F0000}"/>
    <cellStyle name="Normal 17 3 3 4" xfId="12259" xr:uid="{00000000-0005-0000-0000-0000231F0000}"/>
    <cellStyle name="Normal 17 3 4" xfId="5776" xr:uid="{00000000-0005-0000-0000-0000241F0000}"/>
    <cellStyle name="Normal 17 3 4 2" xfId="9517" xr:uid="{00000000-0005-0000-0000-0000251F0000}"/>
    <cellStyle name="Normal 17 3 4 2 2" xfId="16019" xr:uid="{00000000-0005-0000-0000-0000261F0000}"/>
    <cellStyle name="Normal 17 3 4 3" xfId="7798" xr:uid="{00000000-0005-0000-0000-0000271F0000}"/>
    <cellStyle name="Normal 17 3 4 3 2" xfId="14438" xr:uid="{00000000-0005-0000-0000-0000281F0000}"/>
    <cellStyle name="Normal 17 3 4 4" xfId="12669" xr:uid="{00000000-0005-0000-0000-0000291F0000}"/>
    <cellStyle name="Normal 17 3 5" xfId="9909" xr:uid="{00000000-0005-0000-0000-00002A1F0000}"/>
    <cellStyle name="Normal 17 3 5 2" xfId="16390" xr:uid="{00000000-0005-0000-0000-00002B1F0000}"/>
    <cellStyle name="Normal 17 3 6" xfId="8275" xr:uid="{00000000-0005-0000-0000-00002C1F0000}"/>
    <cellStyle name="Normal 17 3 6 2" xfId="14832" xr:uid="{00000000-0005-0000-0000-00002D1F0000}"/>
    <cellStyle name="Normal 17 3 7" xfId="6556" xr:uid="{00000000-0005-0000-0000-00002E1F0000}"/>
    <cellStyle name="Normal 17 3 7 2" xfId="13246" xr:uid="{00000000-0005-0000-0000-00002F1F0000}"/>
    <cellStyle name="Normal 17 3 8" xfId="11456" xr:uid="{00000000-0005-0000-0000-0000301F0000}"/>
    <cellStyle name="Normal 17 4" xfId="4713" xr:uid="{00000000-0005-0000-0000-0000311F0000}"/>
    <cellStyle name="Normal 17 4 2" xfId="8457" xr:uid="{00000000-0005-0000-0000-0000321F0000}"/>
    <cellStyle name="Normal 17 4 2 2" xfId="15009" xr:uid="{00000000-0005-0000-0000-0000331F0000}"/>
    <cellStyle name="Normal 17 4 3" xfId="6738" xr:uid="{00000000-0005-0000-0000-0000341F0000}"/>
    <cellStyle name="Normal 17 4 3 2" xfId="13428" xr:uid="{00000000-0005-0000-0000-0000351F0000}"/>
    <cellStyle name="Normal 17 4 4" xfId="11642" xr:uid="{00000000-0005-0000-0000-0000361F0000}"/>
    <cellStyle name="Normal 17 5" xfId="5141" xr:uid="{00000000-0005-0000-0000-0000371F0000}"/>
    <cellStyle name="Normal 17 5 2" xfId="8884" xr:uid="{00000000-0005-0000-0000-0000381F0000}"/>
    <cellStyle name="Normal 17 5 2 2" xfId="15428" xr:uid="{00000000-0005-0000-0000-0000391F0000}"/>
    <cellStyle name="Normal 17 5 3" xfId="7165" xr:uid="{00000000-0005-0000-0000-00003A1F0000}"/>
    <cellStyle name="Normal 17 5 3 2" xfId="13847" xr:uid="{00000000-0005-0000-0000-00003B1F0000}"/>
    <cellStyle name="Normal 17 5 4" xfId="12062" xr:uid="{00000000-0005-0000-0000-00003C1F0000}"/>
    <cellStyle name="Normal 17 6" xfId="5574" xr:uid="{00000000-0005-0000-0000-00003D1F0000}"/>
    <cellStyle name="Normal 17 6 2" xfId="9315" xr:uid="{00000000-0005-0000-0000-00003E1F0000}"/>
    <cellStyle name="Normal 17 6 2 2" xfId="15822" xr:uid="{00000000-0005-0000-0000-00003F1F0000}"/>
    <cellStyle name="Normal 17 6 3" xfId="7596" xr:uid="{00000000-0005-0000-0000-0000401F0000}"/>
    <cellStyle name="Normal 17 6 3 2" xfId="14241" xr:uid="{00000000-0005-0000-0000-0000411F0000}"/>
    <cellStyle name="Normal 17 6 4" xfId="12467" xr:uid="{00000000-0005-0000-0000-0000421F0000}"/>
    <cellStyle name="Normal 17 7" xfId="9701" xr:uid="{00000000-0005-0000-0000-0000431F0000}"/>
    <cellStyle name="Normal 17 7 2" xfId="16194" xr:uid="{00000000-0005-0000-0000-0000441F0000}"/>
    <cellStyle name="Normal 17 8" xfId="8035" xr:uid="{00000000-0005-0000-0000-0000451F0000}"/>
    <cellStyle name="Normal 17 8 2" xfId="14635" xr:uid="{00000000-0005-0000-0000-0000461F0000}"/>
    <cellStyle name="Normal 17 9" xfId="6308" xr:uid="{00000000-0005-0000-0000-0000471F0000}"/>
    <cellStyle name="Normal 17 9 2" xfId="13031" xr:uid="{00000000-0005-0000-0000-0000481F0000}"/>
    <cellStyle name="Normal 18" xfId="4101" xr:uid="{00000000-0005-0000-0000-0000491F0000}"/>
    <cellStyle name="Normal 18 10" xfId="11252" xr:uid="{00000000-0005-0000-0000-00004A1F0000}"/>
    <cellStyle name="Normal 18 2" xfId="4102" xr:uid="{00000000-0005-0000-0000-00004B1F0000}"/>
    <cellStyle name="Normal 18 2 2" xfId="4514" xr:uid="{00000000-0005-0000-0000-00004C1F0000}"/>
    <cellStyle name="Normal 18 2 2 2" xfId="4914" xr:uid="{00000000-0005-0000-0000-00004D1F0000}"/>
    <cellStyle name="Normal 18 2 2 2 2" xfId="8657" xr:uid="{00000000-0005-0000-0000-00004E1F0000}"/>
    <cellStyle name="Normal 18 2 2 2 2 2" xfId="15205" xr:uid="{00000000-0005-0000-0000-00004F1F0000}"/>
    <cellStyle name="Normal 18 2 2 2 3" xfId="6938" xr:uid="{00000000-0005-0000-0000-0000501F0000}"/>
    <cellStyle name="Normal 18 2 2 2 3 2" xfId="13624" xr:uid="{00000000-0005-0000-0000-0000511F0000}"/>
    <cellStyle name="Normal 18 2 2 2 4" xfId="11839" xr:uid="{00000000-0005-0000-0000-0000521F0000}"/>
    <cellStyle name="Normal 18 2 2 3" xfId="5341" xr:uid="{00000000-0005-0000-0000-0000531F0000}"/>
    <cellStyle name="Normal 18 2 2 3 2" xfId="9084" xr:uid="{00000000-0005-0000-0000-0000541F0000}"/>
    <cellStyle name="Normal 18 2 2 3 2 2" xfId="15628" xr:uid="{00000000-0005-0000-0000-0000551F0000}"/>
    <cellStyle name="Normal 18 2 2 3 3" xfId="7365" xr:uid="{00000000-0005-0000-0000-0000561F0000}"/>
    <cellStyle name="Normal 18 2 2 3 3 2" xfId="14047" xr:uid="{00000000-0005-0000-0000-0000571F0000}"/>
    <cellStyle name="Normal 18 2 2 3 4" xfId="12262" xr:uid="{00000000-0005-0000-0000-0000581F0000}"/>
    <cellStyle name="Normal 18 2 2 4" xfId="5779" xr:uid="{00000000-0005-0000-0000-0000591F0000}"/>
    <cellStyle name="Normal 18 2 2 4 2" xfId="9520" xr:uid="{00000000-0005-0000-0000-00005A1F0000}"/>
    <cellStyle name="Normal 18 2 2 4 2 2" xfId="16022" xr:uid="{00000000-0005-0000-0000-00005B1F0000}"/>
    <cellStyle name="Normal 18 2 2 4 3" xfId="7801" xr:uid="{00000000-0005-0000-0000-00005C1F0000}"/>
    <cellStyle name="Normal 18 2 2 4 3 2" xfId="14441" xr:uid="{00000000-0005-0000-0000-00005D1F0000}"/>
    <cellStyle name="Normal 18 2 2 4 4" xfId="12672" xr:uid="{00000000-0005-0000-0000-00005E1F0000}"/>
    <cellStyle name="Normal 18 2 2 5" xfId="9910" xr:uid="{00000000-0005-0000-0000-00005F1F0000}"/>
    <cellStyle name="Normal 18 2 2 5 2" xfId="16391" xr:uid="{00000000-0005-0000-0000-0000601F0000}"/>
    <cellStyle name="Normal 18 2 2 6" xfId="8278" xr:uid="{00000000-0005-0000-0000-0000611F0000}"/>
    <cellStyle name="Normal 18 2 2 6 2" xfId="14835" xr:uid="{00000000-0005-0000-0000-0000621F0000}"/>
    <cellStyle name="Normal 18 2 2 7" xfId="6559" xr:uid="{00000000-0005-0000-0000-0000631F0000}"/>
    <cellStyle name="Normal 18 2 2 7 2" xfId="13249" xr:uid="{00000000-0005-0000-0000-0000641F0000}"/>
    <cellStyle name="Normal 18 2 2 8" xfId="11459" xr:uid="{00000000-0005-0000-0000-0000651F0000}"/>
    <cellStyle name="Normal 18 2 3" xfId="4798" xr:uid="{00000000-0005-0000-0000-0000661F0000}"/>
    <cellStyle name="Normal 18 2 3 2" xfId="8541" xr:uid="{00000000-0005-0000-0000-0000671F0000}"/>
    <cellStyle name="Normal 18 2 3 2 2" xfId="15093" xr:uid="{00000000-0005-0000-0000-0000681F0000}"/>
    <cellStyle name="Normal 18 2 3 3" xfId="6822" xr:uid="{00000000-0005-0000-0000-0000691F0000}"/>
    <cellStyle name="Normal 18 2 3 3 2" xfId="13512" xr:uid="{00000000-0005-0000-0000-00006A1F0000}"/>
    <cellStyle name="Normal 18 2 3 4" xfId="11727" xr:uid="{00000000-0005-0000-0000-00006B1F0000}"/>
    <cellStyle name="Normal 18 2 4" xfId="5144" xr:uid="{00000000-0005-0000-0000-00006C1F0000}"/>
    <cellStyle name="Normal 18 2 4 2" xfId="8887" xr:uid="{00000000-0005-0000-0000-00006D1F0000}"/>
    <cellStyle name="Normal 18 2 4 2 2" xfId="15431" xr:uid="{00000000-0005-0000-0000-00006E1F0000}"/>
    <cellStyle name="Normal 18 2 4 3" xfId="7168" xr:uid="{00000000-0005-0000-0000-00006F1F0000}"/>
    <cellStyle name="Normal 18 2 4 3 2" xfId="13850" xr:uid="{00000000-0005-0000-0000-0000701F0000}"/>
    <cellStyle name="Normal 18 2 4 4" xfId="12065" xr:uid="{00000000-0005-0000-0000-0000711F0000}"/>
    <cellStyle name="Normal 18 2 5" xfId="5577" xr:uid="{00000000-0005-0000-0000-0000721F0000}"/>
    <cellStyle name="Normal 18 2 5 2" xfId="9318" xr:uid="{00000000-0005-0000-0000-0000731F0000}"/>
    <cellStyle name="Normal 18 2 5 2 2" xfId="15825" xr:uid="{00000000-0005-0000-0000-0000741F0000}"/>
    <cellStyle name="Normal 18 2 5 3" xfId="7599" xr:uid="{00000000-0005-0000-0000-0000751F0000}"/>
    <cellStyle name="Normal 18 2 5 3 2" xfId="14244" xr:uid="{00000000-0005-0000-0000-0000761F0000}"/>
    <cellStyle name="Normal 18 2 5 4" xfId="12470" xr:uid="{00000000-0005-0000-0000-0000771F0000}"/>
    <cellStyle name="Normal 18 2 6" xfId="9788" xr:uid="{00000000-0005-0000-0000-0000781F0000}"/>
    <cellStyle name="Normal 18 2 6 2" xfId="16279" xr:uid="{00000000-0005-0000-0000-0000791F0000}"/>
    <cellStyle name="Normal 18 2 7" xfId="8038" xr:uid="{00000000-0005-0000-0000-00007A1F0000}"/>
    <cellStyle name="Normal 18 2 7 2" xfId="14638" xr:uid="{00000000-0005-0000-0000-00007B1F0000}"/>
    <cellStyle name="Normal 18 2 8" xfId="6311" xr:uid="{00000000-0005-0000-0000-00007C1F0000}"/>
    <cellStyle name="Normal 18 2 8 2" xfId="13034" xr:uid="{00000000-0005-0000-0000-00007D1F0000}"/>
    <cellStyle name="Normal 18 2 9" xfId="11253" xr:uid="{00000000-0005-0000-0000-00007E1F0000}"/>
    <cellStyle name="Normal 18 3" xfId="4513" xr:uid="{00000000-0005-0000-0000-00007F1F0000}"/>
    <cellStyle name="Normal 18 3 2" xfId="4915" xr:uid="{00000000-0005-0000-0000-0000801F0000}"/>
    <cellStyle name="Normal 18 3 2 2" xfId="8658" xr:uid="{00000000-0005-0000-0000-0000811F0000}"/>
    <cellStyle name="Normal 18 3 2 2 2" xfId="15206" xr:uid="{00000000-0005-0000-0000-0000821F0000}"/>
    <cellStyle name="Normal 18 3 2 3" xfId="6939" xr:uid="{00000000-0005-0000-0000-0000831F0000}"/>
    <cellStyle name="Normal 18 3 2 3 2" xfId="13625" xr:uid="{00000000-0005-0000-0000-0000841F0000}"/>
    <cellStyle name="Normal 18 3 2 4" xfId="11840" xr:uid="{00000000-0005-0000-0000-0000851F0000}"/>
    <cellStyle name="Normal 18 3 3" xfId="5340" xr:uid="{00000000-0005-0000-0000-0000861F0000}"/>
    <cellStyle name="Normal 18 3 3 2" xfId="9083" xr:uid="{00000000-0005-0000-0000-0000871F0000}"/>
    <cellStyle name="Normal 18 3 3 2 2" xfId="15627" xr:uid="{00000000-0005-0000-0000-0000881F0000}"/>
    <cellStyle name="Normal 18 3 3 3" xfId="7364" xr:uid="{00000000-0005-0000-0000-0000891F0000}"/>
    <cellStyle name="Normal 18 3 3 3 2" xfId="14046" xr:uid="{00000000-0005-0000-0000-00008A1F0000}"/>
    <cellStyle name="Normal 18 3 3 4" xfId="12261" xr:uid="{00000000-0005-0000-0000-00008B1F0000}"/>
    <cellStyle name="Normal 18 3 4" xfId="5778" xr:uid="{00000000-0005-0000-0000-00008C1F0000}"/>
    <cellStyle name="Normal 18 3 4 2" xfId="9519" xr:uid="{00000000-0005-0000-0000-00008D1F0000}"/>
    <cellStyle name="Normal 18 3 4 2 2" xfId="16021" xr:uid="{00000000-0005-0000-0000-00008E1F0000}"/>
    <cellStyle name="Normal 18 3 4 3" xfId="7800" xr:uid="{00000000-0005-0000-0000-00008F1F0000}"/>
    <cellStyle name="Normal 18 3 4 3 2" xfId="14440" xr:uid="{00000000-0005-0000-0000-0000901F0000}"/>
    <cellStyle name="Normal 18 3 4 4" xfId="12671" xr:uid="{00000000-0005-0000-0000-0000911F0000}"/>
    <cellStyle name="Normal 18 3 5" xfId="9911" xr:uid="{00000000-0005-0000-0000-0000921F0000}"/>
    <cellStyle name="Normal 18 3 5 2" xfId="16392" xr:uid="{00000000-0005-0000-0000-0000931F0000}"/>
    <cellStyle name="Normal 18 3 6" xfId="8277" xr:uid="{00000000-0005-0000-0000-0000941F0000}"/>
    <cellStyle name="Normal 18 3 6 2" xfId="14834" xr:uid="{00000000-0005-0000-0000-0000951F0000}"/>
    <cellStyle name="Normal 18 3 7" xfId="6558" xr:uid="{00000000-0005-0000-0000-0000961F0000}"/>
    <cellStyle name="Normal 18 3 7 2" xfId="13248" xr:uid="{00000000-0005-0000-0000-0000971F0000}"/>
    <cellStyle name="Normal 18 3 8" xfId="11458" xr:uid="{00000000-0005-0000-0000-0000981F0000}"/>
    <cellStyle name="Normal 18 4" xfId="4716" xr:uid="{00000000-0005-0000-0000-0000991F0000}"/>
    <cellStyle name="Normal 18 4 2" xfId="8460" xr:uid="{00000000-0005-0000-0000-00009A1F0000}"/>
    <cellStyle name="Normal 18 4 2 2" xfId="15012" xr:uid="{00000000-0005-0000-0000-00009B1F0000}"/>
    <cellStyle name="Normal 18 4 3" xfId="6741" xr:uid="{00000000-0005-0000-0000-00009C1F0000}"/>
    <cellStyle name="Normal 18 4 3 2" xfId="13431" xr:uid="{00000000-0005-0000-0000-00009D1F0000}"/>
    <cellStyle name="Normal 18 4 4" xfId="11645" xr:uid="{00000000-0005-0000-0000-00009E1F0000}"/>
    <cellStyle name="Normal 18 5" xfId="5143" xr:uid="{00000000-0005-0000-0000-00009F1F0000}"/>
    <cellStyle name="Normal 18 5 2" xfId="8886" xr:uid="{00000000-0005-0000-0000-0000A01F0000}"/>
    <cellStyle name="Normal 18 5 2 2" xfId="15430" xr:uid="{00000000-0005-0000-0000-0000A11F0000}"/>
    <cellStyle name="Normal 18 5 3" xfId="7167" xr:uid="{00000000-0005-0000-0000-0000A21F0000}"/>
    <cellStyle name="Normal 18 5 3 2" xfId="13849" xr:uid="{00000000-0005-0000-0000-0000A31F0000}"/>
    <cellStyle name="Normal 18 5 4" xfId="12064" xr:uid="{00000000-0005-0000-0000-0000A41F0000}"/>
    <cellStyle name="Normal 18 6" xfId="5576" xr:uid="{00000000-0005-0000-0000-0000A51F0000}"/>
    <cellStyle name="Normal 18 6 2" xfId="9317" xr:uid="{00000000-0005-0000-0000-0000A61F0000}"/>
    <cellStyle name="Normal 18 6 2 2" xfId="15824" xr:uid="{00000000-0005-0000-0000-0000A71F0000}"/>
    <cellStyle name="Normal 18 6 3" xfId="7598" xr:uid="{00000000-0005-0000-0000-0000A81F0000}"/>
    <cellStyle name="Normal 18 6 3 2" xfId="14243" xr:uid="{00000000-0005-0000-0000-0000A91F0000}"/>
    <cellStyle name="Normal 18 6 4" xfId="12469" xr:uid="{00000000-0005-0000-0000-0000AA1F0000}"/>
    <cellStyle name="Normal 18 7" xfId="9704" xr:uid="{00000000-0005-0000-0000-0000AB1F0000}"/>
    <cellStyle name="Normal 18 7 2" xfId="16197" xr:uid="{00000000-0005-0000-0000-0000AC1F0000}"/>
    <cellStyle name="Normal 18 8" xfId="8037" xr:uid="{00000000-0005-0000-0000-0000AD1F0000}"/>
    <cellStyle name="Normal 18 8 2" xfId="14637" xr:uid="{00000000-0005-0000-0000-0000AE1F0000}"/>
    <cellStyle name="Normal 18 9" xfId="6310" xr:uid="{00000000-0005-0000-0000-0000AF1F0000}"/>
    <cellStyle name="Normal 18 9 2" xfId="13033" xr:uid="{00000000-0005-0000-0000-0000B01F0000}"/>
    <cellStyle name="Normal 19" xfId="4103" xr:uid="{00000000-0005-0000-0000-0000B11F0000}"/>
    <cellStyle name="Normal 19 10" xfId="11254" xr:uid="{00000000-0005-0000-0000-0000B21F0000}"/>
    <cellStyle name="Normal 19 2" xfId="4104" xr:uid="{00000000-0005-0000-0000-0000B31F0000}"/>
    <cellStyle name="Normal 19 2 2" xfId="4516" xr:uid="{00000000-0005-0000-0000-0000B41F0000}"/>
    <cellStyle name="Normal 19 2 2 2" xfId="4916" xr:uid="{00000000-0005-0000-0000-0000B51F0000}"/>
    <cellStyle name="Normal 19 2 2 2 2" xfId="8659" xr:uid="{00000000-0005-0000-0000-0000B61F0000}"/>
    <cellStyle name="Normal 19 2 2 2 2 2" xfId="15207" xr:uid="{00000000-0005-0000-0000-0000B71F0000}"/>
    <cellStyle name="Normal 19 2 2 2 3" xfId="6940" xr:uid="{00000000-0005-0000-0000-0000B81F0000}"/>
    <cellStyle name="Normal 19 2 2 2 3 2" xfId="13626" xr:uid="{00000000-0005-0000-0000-0000B91F0000}"/>
    <cellStyle name="Normal 19 2 2 2 4" xfId="11841" xr:uid="{00000000-0005-0000-0000-0000BA1F0000}"/>
    <cellStyle name="Normal 19 2 2 3" xfId="5343" xr:uid="{00000000-0005-0000-0000-0000BB1F0000}"/>
    <cellStyle name="Normal 19 2 2 3 2" xfId="9086" xr:uid="{00000000-0005-0000-0000-0000BC1F0000}"/>
    <cellStyle name="Normal 19 2 2 3 2 2" xfId="15630" xr:uid="{00000000-0005-0000-0000-0000BD1F0000}"/>
    <cellStyle name="Normal 19 2 2 3 3" xfId="7367" xr:uid="{00000000-0005-0000-0000-0000BE1F0000}"/>
    <cellStyle name="Normal 19 2 2 3 3 2" xfId="14049" xr:uid="{00000000-0005-0000-0000-0000BF1F0000}"/>
    <cellStyle name="Normal 19 2 2 3 4" xfId="12264" xr:uid="{00000000-0005-0000-0000-0000C01F0000}"/>
    <cellStyle name="Normal 19 2 2 4" xfId="5781" xr:uid="{00000000-0005-0000-0000-0000C11F0000}"/>
    <cellStyle name="Normal 19 2 2 4 2" xfId="9522" xr:uid="{00000000-0005-0000-0000-0000C21F0000}"/>
    <cellStyle name="Normal 19 2 2 4 2 2" xfId="16024" xr:uid="{00000000-0005-0000-0000-0000C31F0000}"/>
    <cellStyle name="Normal 19 2 2 4 3" xfId="7803" xr:uid="{00000000-0005-0000-0000-0000C41F0000}"/>
    <cellStyle name="Normal 19 2 2 4 3 2" xfId="14443" xr:uid="{00000000-0005-0000-0000-0000C51F0000}"/>
    <cellStyle name="Normal 19 2 2 4 4" xfId="12674" xr:uid="{00000000-0005-0000-0000-0000C61F0000}"/>
    <cellStyle name="Normal 19 2 2 5" xfId="9912" xr:uid="{00000000-0005-0000-0000-0000C71F0000}"/>
    <cellStyle name="Normal 19 2 2 5 2" xfId="16393" xr:uid="{00000000-0005-0000-0000-0000C81F0000}"/>
    <cellStyle name="Normal 19 2 2 6" xfId="8280" xr:uid="{00000000-0005-0000-0000-0000C91F0000}"/>
    <cellStyle name="Normal 19 2 2 6 2" xfId="14837" xr:uid="{00000000-0005-0000-0000-0000CA1F0000}"/>
    <cellStyle name="Normal 19 2 2 7" xfId="6561" xr:uid="{00000000-0005-0000-0000-0000CB1F0000}"/>
    <cellStyle name="Normal 19 2 2 7 2" xfId="13251" xr:uid="{00000000-0005-0000-0000-0000CC1F0000}"/>
    <cellStyle name="Normal 19 2 2 8" xfId="11461" xr:uid="{00000000-0005-0000-0000-0000CD1F0000}"/>
    <cellStyle name="Normal 19 2 3" xfId="4800" xr:uid="{00000000-0005-0000-0000-0000CE1F0000}"/>
    <cellStyle name="Normal 19 2 3 2" xfId="8543" xr:uid="{00000000-0005-0000-0000-0000CF1F0000}"/>
    <cellStyle name="Normal 19 2 3 2 2" xfId="15095" xr:uid="{00000000-0005-0000-0000-0000D01F0000}"/>
    <cellStyle name="Normal 19 2 3 3" xfId="6824" xr:uid="{00000000-0005-0000-0000-0000D11F0000}"/>
    <cellStyle name="Normal 19 2 3 3 2" xfId="13514" xr:uid="{00000000-0005-0000-0000-0000D21F0000}"/>
    <cellStyle name="Normal 19 2 3 4" xfId="11729" xr:uid="{00000000-0005-0000-0000-0000D31F0000}"/>
    <cellStyle name="Normal 19 2 4" xfId="5146" xr:uid="{00000000-0005-0000-0000-0000D41F0000}"/>
    <cellStyle name="Normal 19 2 4 2" xfId="8889" xr:uid="{00000000-0005-0000-0000-0000D51F0000}"/>
    <cellStyle name="Normal 19 2 4 2 2" xfId="15433" xr:uid="{00000000-0005-0000-0000-0000D61F0000}"/>
    <cellStyle name="Normal 19 2 4 3" xfId="7170" xr:uid="{00000000-0005-0000-0000-0000D71F0000}"/>
    <cellStyle name="Normal 19 2 4 3 2" xfId="13852" xr:uid="{00000000-0005-0000-0000-0000D81F0000}"/>
    <cellStyle name="Normal 19 2 4 4" xfId="12067" xr:uid="{00000000-0005-0000-0000-0000D91F0000}"/>
    <cellStyle name="Normal 19 2 5" xfId="5579" xr:uid="{00000000-0005-0000-0000-0000DA1F0000}"/>
    <cellStyle name="Normal 19 2 5 2" xfId="9320" xr:uid="{00000000-0005-0000-0000-0000DB1F0000}"/>
    <cellStyle name="Normal 19 2 5 2 2" xfId="15827" xr:uid="{00000000-0005-0000-0000-0000DC1F0000}"/>
    <cellStyle name="Normal 19 2 5 3" xfId="7601" xr:uid="{00000000-0005-0000-0000-0000DD1F0000}"/>
    <cellStyle name="Normal 19 2 5 3 2" xfId="14246" xr:uid="{00000000-0005-0000-0000-0000DE1F0000}"/>
    <cellStyle name="Normal 19 2 5 4" xfId="12472" xr:uid="{00000000-0005-0000-0000-0000DF1F0000}"/>
    <cellStyle name="Normal 19 2 6" xfId="9790" xr:uid="{00000000-0005-0000-0000-0000E01F0000}"/>
    <cellStyle name="Normal 19 2 6 2" xfId="16281" xr:uid="{00000000-0005-0000-0000-0000E11F0000}"/>
    <cellStyle name="Normal 19 2 7" xfId="8040" xr:uid="{00000000-0005-0000-0000-0000E21F0000}"/>
    <cellStyle name="Normal 19 2 7 2" xfId="14640" xr:uid="{00000000-0005-0000-0000-0000E31F0000}"/>
    <cellStyle name="Normal 19 2 8" xfId="6313" xr:uid="{00000000-0005-0000-0000-0000E41F0000}"/>
    <cellStyle name="Normal 19 2 8 2" xfId="13036" xr:uid="{00000000-0005-0000-0000-0000E51F0000}"/>
    <cellStyle name="Normal 19 2 9" xfId="11255" xr:uid="{00000000-0005-0000-0000-0000E61F0000}"/>
    <cellStyle name="Normal 19 3" xfId="4515" xr:uid="{00000000-0005-0000-0000-0000E71F0000}"/>
    <cellStyle name="Normal 19 3 2" xfId="4917" xr:uid="{00000000-0005-0000-0000-0000E81F0000}"/>
    <cellStyle name="Normal 19 3 2 2" xfId="8660" xr:uid="{00000000-0005-0000-0000-0000E91F0000}"/>
    <cellStyle name="Normal 19 3 2 2 2" xfId="15208" xr:uid="{00000000-0005-0000-0000-0000EA1F0000}"/>
    <cellStyle name="Normal 19 3 2 3" xfId="6941" xr:uid="{00000000-0005-0000-0000-0000EB1F0000}"/>
    <cellStyle name="Normal 19 3 2 3 2" xfId="13627" xr:uid="{00000000-0005-0000-0000-0000EC1F0000}"/>
    <cellStyle name="Normal 19 3 2 4" xfId="11842" xr:uid="{00000000-0005-0000-0000-0000ED1F0000}"/>
    <cellStyle name="Normal 19 3 3" xfId="5342" xr:uid="{00000000-0005-0000-0000-0000EE1F0000}"/>
    <cellStyle name="Normal 19 3 3 2" xfId="9085" xr:uid="{00000000-0005-0000-0000-0000EF1F0000}"/>
    <cellStyle name="Normal 19 3 3 2 2" xfId="15629" xr:uid="{00000000-0005-0000-0000-0000F01F0000}"/>
    <cellStyle name="Normal 19 3 3 3" xfId="7366" xr:uid="{00000000-0005-0000-0000-0000F11F0000}"/>
    <cellStyle name="Normal 19 3 3 3 2" xfId="14048" xr:uid="{00000000-0005-0000-0000-0000F21F0000}"/>
    <cellStyle name="Normal 19 3 3 4" xfId="12263" xr:uid="{00000000-0005-0000-0000-0000F31F0000}"/>
    <cellStyle name="Normal 19 3 4" xfId="5780" xr:uid="{00000000-0005-0000-0000-0000F41F0000}"/>
    <cellStyle name="Normal 19 3 4 2" xfId="9521" xr:uid="{00000000-0005-0000-0000-0000F51F0000}"/>
    <cellStyle name="Normal 19 3 4 2 2" xfId="16023" xr:uid="{00000000-0005-0000-0000-0000F61F0000}"/>
    <cellStyle name="Normal 19 3 4 3" xfId="7802" xr:uid="{00000000-0005-0000-0000-0000F71F0000}"/>
    <cellStyle name="Normal 19 3 4 3 2" xfId="14442" xr:uid="{00000000-0005-0000-0000-0000F81F0000}"/>
    <cellStyle name="Normal 19 3 4 4" xfId="12673" xr:uid="{00000000-0005-0000-0000-0000F91F0000}"/>
    <cellStyle name="Normal 19 3 5" xfId="9913" xr:uid="{00000000-0005-0000-0000-0000FA1F0000}"/>
    <cellStyle name="Normal 19 3 5 2" xfId="16394" xr:uid="{00000000-0005-0000-0000-0000FB1F0000}"/>
    <cellStyle name="Normal 19 3 6" xfId="8279" xr:uid="{00000000-0005-0000-0000-0000FC1F0000}"/>
    <cellStyle name="Normal 19 3 6 2" xfId="14836" xr:uid="{00000000-0005-0000-0000-0000FD1F0000}"/>
    <cellStyle name="Normal 19 3 7" xfId="6560" xr:uid="{00000000-0005-0000-0000-0000FE1F0000}"/>
    <cellStyle name="Normal 19 3 7 2" xfId="13250" xr:uid="{00000000-0005-0000-0000-0000FF1F0000}"/>
    <cellStyle name="Normal 19 3 8" xfId="11460" xr:uid="{00000000-0005-0000-0000-000000200000}"/>
    <cellStyle name="Normal 19 4" xfId="4718" xr:uid="{00000000-0005-0000-0000-000001200000}"/>
    <cellStyle name="Normal 19 4 2" xfId="8462" xr:uid="{00000000-0005-0000-0000-000002200000}"/>
    <cellStyle name="Normal 19 4 2 2" xfId="15014" xr:uid="{00000000-0005-0000-0000-000003200000}"/>
    <cellStyle name="Normal 19 4 3" xfId="6743" xr:uid="{00000000-0005-0000-0000-000004200000}"/>
    <cellStyle name="Normal 19 4 3 2" xfId="13433" xr:uid="{00000000-0005-0000-0000-000005200000}"/>
    <cellStyle name="Normal 19 4 4" xfId="11647" xr:uid="{00000000-0005-0000-0000-000006200000}"/>
    <cellStyle name="Normal 19 5" xfId="5145" xr:uid="{00000000-0005-0000-0000-000007200000}"/>
    <cellStyle name="Normal 19 5 2" xfId="8888" xr:uid="{00000000-0005-0000-0000-000008200000}"/>
    <cellStyle name="Normal 19 5 2 2" xfId="15432" xr:uid="{00000000-0005-0000-0000-000009200000}"/>
    <cellStyle name="Normal 19 5 3" xfId="7169" xr:uid="{00000000-0005-0000-0000-00000A200000}"/>
    <cellStyle name="Normal 19 5 3 2" xfId="13851" xr:uid="{00000000-0005-0000-0000-00000B200000}"/>
    <cellStyle name="Normal 19 5 4" xfId="12066" xr:uid="{00000000-0005-0000-0000-00000C200000}"/>
    <cellStyle name="Normal 19 6" xfId="5578" xr:uid="{00000000-0005-0000-0000-00000D200000}"/>
    <cellStyle name="Normal 19 6 2" xfId="9319" xr:uid="{00000000-0005-0000-0000-00000E200000}"/>
    <cellStyle name="Normal 19 6 2 2" xfId="15826" xr:uid="{00000000-0005-0000-0000-00000F200000}"/>
    <cellStyle name="Normal 19 6 3" xfId="7600" xr:uid="{00000000-0005-0000-0000-000010200000}"/>
    <cellStyle name="Normal 19 6 3 2" xfId="14245" xr:uid="{00000000-0005-0000-0000-000011200000}"/>
    <cellStyle name="Normal 19 6 4" xfId="12471" xr:uid="{00000000-0005-0000-0000-000012200000}"/>
    <cellStyle name="Normal 19 7" xfId="9706" xr:uid="{00000000-0005-0000-0000-000013200000}"/>
    <cellStyle name="Normal 19 7 2" xfId="16199" xr:uid="{00000000-0005-0000-0000-000014200000}"/>
    <cellStyle name="Normal 19 8" xfId="8039" xr:uid="{00000000-0005-0000-0000-000015200000}"/>
    <cellStyle name="Normal 19 8 2" xfId="14639" xr:uid="{00000000-0005-0000-0000-000016200000}"/>
    <cellStyle name="Normal 19 9" xfId="6312" xr:uid="{00000000-0005-0000-0000-000017200000}"/>
    <cellStyle name="Normal 19 9 2" xfId="13035" xr:uid="{00000000-0005-0000-0000-000018200000}"/>
    <cellStyle name="Normal 2" xfId="5" xr:uid="{00000000-0005-0000-0000-000019200000}"/>
    <cellStyle name="Normal 2 10" xfId="7933" xr:uid="{00000000-0005-0000-0000-00001A200000}"/>
    <cellStyle name="Normal 2 10 2" xfId="14573" xr:uid="{00000000-0005-0000-0000-00001B200000}"/>
    <cellStyle name="Normal 2 11" xfId="5912" xr:uid="{00000000-0005-0000-0000-00001C200000}"/>
    <cellStyle name="Normal 2 11 2" xfId="12805" xr:uid="{00000000-0005-0000-0000-00001D200000}"/>
    <cellStyle name="Normal 2 12" xfId="10244" xr:uid="{00000000-0005-0000-0000-00001E200000}"/>
    <cellStyle name="Normal 2 2" xfId="6" xr:uid="{00000000-0005-0000-0000-00001F200000}"/>
    <cellStyle name="Normal 2 2 10" xfId="5076" xr:uid="{00000000-0005-0000-0000-000020200000}"/>
    <cellStyle name="Normal 2 2 10 2" xfId="8819" xr:uid="{00000000-0005-0000-0000-000021200000}"/>
    <cellStyle name="Normal 2 2 10 2 2" xfId="15367" xr:uid="{00000000-0005-0000-0000-000022200000}"/>
    <cellStyle name="Normal 2 2 10 3" xfId="7100" xr:uid="{00000000-0005-0000-0000-000023200000}"/>
    <cellStyle name="Normal 2 2 10 3 2" xfId="13786" xr:uid="{00000000-0005-0000-0000-000024200000}"/>
    <cellStyle name="Normal 2 2 10 4" xfId="12001" xr:uid="{00000000-0005-0000-0000-000025200000}"/>
    <cellStyle name="Normal 2 2 11" xfId="5513" xr:uid="{00000000-0005-0000-0000-000026200000}"/>
    <cellStyle name="Normal 2 2 11 2" xfId="9254" xr:uid="{00000000-0005-0000-0000-000027200000}"/>
    <cellStyle name="Normal 2 2 11 2 2" xfId="15761" xr:uid="{00000000-0005-0000-0000-000028200000}"/>
    <cellStyle name="Normal 2 2 11 3" xfId="7535" xr:uid="{00000000-0005-0000-0000-000029200000}"/>
    <cellStyle name="Normal 2 2 11 3 2" xfId="14180" xr:uid="{00000000-0005-0000-0000-00002A200000}"/>
    <cellStyle name="Normal 2 2 11 4" xfId="12406" xr:uid="{00000000-0005-0000-0000-00002B200000}"/>
    <cellStyle name="Normal 2 2 12" xfId="9657" xr:uid="{00000000-0005-0000-0000-00002C200000}"/>
    <cellStyle name="Normal 2 2 12 2" xfId="16159" xr:uid="{00000000-0005-0000-0000-00002D200000}"/>
    <cellStyle name="Normal 2 2 13" xfId="7934" xr:uid="{00000000-0005-0000-0000-00002E200000}"/>
    <cellStyle name="Normal 2 2 13 2" xfId="14574" xr:uid="{00000000-0005-0000-0000-00002F200000}"/>
    <cellStyle name="Normal 2 2 14" xfId="5913" xr:uid="{00000000-0005-0000-0000-000030200000}"/>
    <cellStyle name="Normal 2 2 14 2" xfId="12806" xr:uid="{00000000-0005-0000-0000-000031200000}"/>
    <cellStyle name="Normal 2 2 15" xfId="10245" xr:uid="{00000000-0005-0000-0000-000032200000}"/>
    <cellStyle name="Normal 2 2 2" xfId="17" xr:uid="{00000000-0005-0000-0000-000033200000}"/>
    <cellStyle name="Normal 2 2 2 10" xfId="7939" xr:uid="{00000000-0005-0000-0000-000034200000}"/>
    <cellStyle name="Normal 2 2 2 10 2" xfId="14579" xr:uid="{00000000-0005-0000-0000-000035200000}"/>
    <cellStyle name="Normal 2 2 2 11" xfId="5918" xr:uid="{00000000-0005-0000-0000-000036200000}"/>
    <cellStyle name="Normal 2 2 2 11 2" xfId="12811" xr:uid="{00000000-0005-0000-0000-000037200000}"/>
    <cellStyle name="Normal 2 2 2 12" xfId="10253" xr:uid="{00000000-0005-0000-0000-000038200000}"/>
    <cellStyle name="Normal 2 2 2 2" xfId="39" xr:uid="{00000000-0005-0000-0000-000039200000}"/>
    <cellStyle name="Normal 2 2 2 2 10" xfId="5937" xr:uid="{00000000-0005-0000-0000-00003A200000}"/>
    <cellStyle name="Normal 2 2 2 2 10 2" xfId="12830" xr:uid="{00000000-0005-0000-0000-00003B200000}"/>
    <cellStyle name="Normal 2 2 2 2 11" xfId="10272" xr:uid="{00000000-0005-0000-0000-00003C200000}"/>
    <cellStyle name="Normal 2 2 2 2 2" xfId="4105" xr:uid="{00000000-0005-0000-0000-00003D200000}"/>
    <cellStyle name="Normal 2 2 2 2 2 2" xfId="4517" xr:uid="{00000000-0005-0000-0000-00003E200000}"/>
    <cellStyle name="Normal 2 2 2 2 2 2 2" xfId="4918" xr:uid="{00000000-0005-0000-0000-00003F200000}"/>
    <cellStyle name="Normal 2 2 2 2 2 2 2 2" xfId="8661" xr:uid="{00000000-0005-0000-0000-000040200000}"/>
    <cellStyle name="Normal 2 2 2 2 2 2 2 2 2" xfId="15209" xr:uid="{00000000-0005-0000-0000-000041200000}"/>
    <cellStyle name="Normal 2 2 2 2 2 2 2 3" xfId="6942" xr:uid="{00000000-0005-0000-0000-000042200000}"/>
    <cellStyle name="Normal 2 2 2 2 2 2 2 3 2" xfId="13628" xr:uid="{00000000-0005-0000-0000-000043200000}"/>
    <cellStyle name="Normal 2 2 2 2 2 2 2 4" xfId="11843" xr:uid="{00000000-0005-0000-0000-000044200000}"/>
    <cellStyle name="Normal 2 2 2 2 2 2 3" xfId="5344" xr:uid="{00000000-0005-0000-0000-000045200000}"/>
    <cellStyle name="Normal 2 2 2 2 2 2 3 2" xfId="9087" xr:uid="{00000000-0005-0000-0000-000046200000}"/>
    <cellStyle name="Normal 2 2 2 2 2 2 3 2 2" xfId="15631" xr:uid="{00000000-0005-0000-0000-000047200000}"/>
    <cellStyle name="Normal 2 2 2 2 2 2 3 3" xfId="7368" xr:uid="{00000000-0005-0000-0000-000048200000}"/>
    <cellStyle name="Normal 2 2 2 2 2 2 3 3 2" xfId="14050" xr:uid="{00000000-0005-0000-0000-000049200000}"/>
    <cellStyle name="Normal 2 2 2 2 2 2 3 4" xfId="12265" xr:uid="{00000000-0005-0000-0000-00004A200000}"/>
    <cellStyle name="Normal 2 2 2 2 2 2 4" xfId="5782" xr:uid="{00000000-0005-0000-0000-00004B200000}"/>
    <cellStyle name="Normal 2 2 2 2 2 2 4 2" xfId="9523" xr:uid="{00000000-0005-0000-0000-00004C200000}"/>
    <cellStyle name="Normal 2 2 2 2 2 2 4 2 2" xfId="16025" xr:uid="{00000000-0005-0000-0000-00004D200000}"/>
    <cellStyle name="Normal 2 2 2 2 2 2 4 3" xfId="7804" xr:uid="{00000000-0005-0000-0000-00004E200000}"/>
    <cellStyle name="Normal 2 2 2 2 2 2 4 3 2" xfId="14444" xr:uid="{00000000-0005-0000-0000-00004F200000}"/>
    <cellStyle name="Normal 2 2 2 2 2 2 4 4" xfId="12675" xr:uid="{00000000-0005-0000-0000-000050200000}"/>
    <cellStyle name="Normal 2 2 2 2 2 2 5" xfId="9914" xr:uid="{00000000-0005-0000-0000-000051200000}"/>
    <cellStyle name="Normal 2 2 2 2 2 2 5 2" xfId="16395" xr:uid="{00000000-0005-0000-0000-000052200000}"/>
    <cellStyle name="Normal 2 2 2 2 2 2 6" xfId="8281" xr:uid="{00000000-0005-0000-0000-000053200000}"/>
    <cellStyle name="Normal 2 2 2 2 2 2 6 2" xfId="14838" xr:uid="{00000000-0005-0000-0000-000054200000}"/>
    <cellStyle name="Normal 2 2 2 2 2 2 7" xfId="6562" xr:uid="{00000000-0005-0000-0000-000055200000}"/>
    <cellStyle name="Normal 2 2 2 2 2 2 7 2" xfId="13252" xr:uid="{00000000-0005-0000-0000-000056200000}"/>
    <cellStyle name="Normal 2 2 2 2 2 2 8" xfId="11462" xr:uid="{00000000-0005-0000-0000-000057200000}"/>
    <cellStyle name="Normal 2 2 2 2 2 24" xfId="4106" xr:uid="{00000000-0005-0000-0000-000058200000}"/>
    <cellStyle name="Normal 2 2 2 2 2 24 10" xfId="9680" xr:uid="{00000000-0005-0000-0000-000059200000}"/>
    <cellStyle name="Normal 2 2 2 2 2 24 10 2" xfId="16180" xr:uid="{00000000-0005-0000-0000-00005A200000}"/>
    <cellStyle name="Normal 2 2 2 2 2 24 11" xfId="8042" xr:uid="{00000000-0005-0000-0000-00005B200000}"/>
    <cellStyle name="Normal 2 2 2 2 2 24 11 2" xfId="14642" xr:uid="{00000000-0005-0000-0000-00005C200000}"/>
    <cellStyle name="Normal 2 2 2 2 2 24 12" xfId="6315" xr:uid="{00000000-0005-0000-0000-00005D200000}"/>
    <cellStyle name="Normal 2 2 2 2 2 24 12 2" xfId="13038" xr:uid="{00000000-0005-0000-0000-00005E200000}"/>
    <cellStyle name="Normal 2 2 2 2 2 24 13" xfId="11257" xr:uid="{00000000-0005-0000-0000-00005F200000}"/>
    <cellStyle name="Normal 2 2 2 2 2 24 2" xfId="4107" xr:uid="{00000000-0005-0000-0000-000060200000}"/>
    <cellStyle name="Normal 2 2 2 2 2 24 2 2" xfId="4519" xr:uid="{00000000-0005-0000-0000-000061200000}"/>
    <cellStyle name="Normal 2 2 2 2 2 24 2 2 2" xfId="4919" xr:uid="{00000000-0005-0000-0000-000062200000}"/>
    <cellStyle name="Normal 2 2 2 2 2 24 2 2 2 2" xfId="8662" xr:uid="{00000000-0005-0000-0000-000063200000}"/>
    <cellStyle name="Normal 2 2 2 2 2 24 2 2 2 2 2" xfId="15210" xr:uid="{00000000-0005-0000-0000-000064200000}"/>
    <cellStyle name="Normal 2 2 2 2 2 24 2 2 2 3" xfId="6943" xr:uid="{00000000-0005-0000-0000-000065200000}"/>
    <cellStyle name="Normal 2 2 2 2 2 24 2 2 2 3 2" xfId="13629" xr:uid="{00000000-0005-0000-0000-000066200000}"/>
    <cellStyle name="Normal 2 2 2 2 2 24 2 2 2 4" xfId="11844" xr:uid="{00000000-0005-0000-0000-000067200000}"/>
    <cellStyle name="Normal 2 2 2 2 2 24 2 2 3" xfId="5346" xr:uid="{00000000-0005-0000-0000-000068200000}"/>
    <cellStyle name="Normal 2 2 2 2 2 24 2 2 3 2" xfId="9089" xr:uid="{00000000-0005-0000-0000-000069200000}"/>
    <cellStyle name="Normal 2 2 2 2 2 24 2 2 3 2 2" xfId="15633" xr:uid="{00000000-0005-0000-0000-00006A200000}"/>
    <cellStyle name="Normal 2 2 2 2 2 24 2 2 3 3" xfId="7370" xr:uid="{00000000-0005-0000-0000-00006B200000}"/>
    <cellStyle name="Normal 2 2 2 2 2 24 2 2 3 3 2" xfId="14052" xr:uid="{00000000-0005-0000-0000-00006C200000}"/>
    <cellStyle name="Normal 2 2 2 2 2 24 2 2 3 4" xfId="12267" xr:uid="{00000000-0005-0000-0000-00006D200000}"/>
    <cellStyle name="Normal 2 2 2 2 2 24 2 2 4" xfId="5784" xr:uid="{00000000-0005-0000-0000-00006E200000}"/>
    <cellStyle name="Normal 2 2 2 2 2 24 2 2 4 2" xfId="9525" xr:uid="{00000000-0005-0000-0000-00006F200000}"/>
    <cellStyle name="Normal 2 2 2 2 2 24 2 2 4 2 2" xfId="16027" xr:uid="{00000000-0005-0000-0000-000070200000}"/>
    <cellStyle name="Normal 2 2 2 2 2 24 2 2 4 3" xfId="7806" xr:uid="{00000000-0005-0000-0000-000071200000}"/>
    <cellStyle name="Normal 2 2 2 2 2 24 2 2 4 3 2" xfId="14446" xr:uid="{00000000-0005-0000-0000-000072200000}"/>
    <cellStyle name="Normal 2 2 2 2 2 24 2 2 4 4" xfId="12677" xr:uid="{00000000-0005-0000-0000-000073200000}"/>
    <cellStyle name="Normal 2 2 2 2 2 24 2 2 5" xfId="9915" xr:uid="{00000000-0005-0000-0000-000074200000}"/>
    <cellStyle name="Normal 2 2 2 2 2 24 2 2 5 2" xfId="16396" xr:uid="{00000000-0005-0000-0000-000075200000}"/>
    <cellStyle name="Normal 2 2 2 2 2 24 2 2 6" xfId="8283" xr:uid="{00000000-0005-0000-0000-000076200000}"/>
    <cellStyle name="Normal 2 2 2 2 2 24 2 2 6 2" xfId="14840" xr:uid="{00000000-0005-0000-0000-000077200000}"/>
    <cellStyle name="Normal 2 2 2 2 2 24 2 2 7" xfId="6564" xr:uid="{00000000-0005-0000-0000-000078200000}"/>
    <cellStyle name="Normal 2 2 2 2 2 24 2 2 7 2" xfId="13254" xr:uid="{00000000-0005-0000-0000-000079200000}"/>
    <cellStyle name="Normal 2 2 2 2 2 24 2 2 8" xfId="11464" xr:uid="{00000000-0005-0000-0000-00007A200000}"/>
    <cellStyle name="Normal 2 2 2 2 2 24 2 3" xfId="4760" xr:uid="{00000000-0005-0000-0000-00007B200000}"/>
    <cellStyle name="Normal 2 2 2 2 2 24 2 3 2" xfId="8503" xr:uid="{00000000-0005-0000-0000-00007C200000}"/>
    <cellStyle name="Normal 2 2 2 2 2 24 2 3 2 2" xfId="15055" xr:uid="{00000000-0005-0000-0000-00007D200000}"/>
    <cellStyle name="Normal 2 2 2 2 2 24 2 3 3" xfId="6784" xr:uid="{00000000-0005-0000-0000-00007E200000}"/>
    <cellStyle name="Normal 2 2 2 2 2 24 2 3 3 2" xfId="13474" xr:uid="{00000000-0005-0000-0000-00007F200000}"/>
    <cellStyle name="Normal 2 2 2 2 2 24 2 3 4" xfId="11689" xr:uid="{00000000-0005-0000-0000-000080200000}"/>
    <cellStyle name="Normal 2 2 2 2 2 24 2 4" xfId="5149" xr:uid="{00000000-0005-0000-0000-000081200000}"/>
    <cellStyle name="Normal 2 2 2 2 2 24 2 4 2" xfId="8892" xr:uid="{00000000-0005-0000-0000-000082200000}"/>
    <cellStyle name="Normal 2 2 2 2 2 24 2 4 2 2" xfId="15436" xr:uid="{00000000-0005-0000-0000-000083200000}"/>
    <cellStyle name="Normal 2 2 2 2 2 24 2 4 3" xfId="7173" xr:uid="{00000000-0005-0000-0000-000084200000}"/>
    <cellStyle name="Normal 2 2 2 2 2 24 2 4 3 2" xfId="13855" xr:uid="{00000000-0005-0000-0000-000085200000}"/>
    <cellStyle name="Normal 2 2 2 2 2 24 2 4 4" xfId="12070" xr:uid="{00000000-0005-0000-0000-000086200000}"/>
    <cellStyle name="Normal 2 2 2 2 2 24 2 5" xfId="5582" xr:uid="{00000000-0005-0000-0000-000087200000}"/>
    <cellStyle name="Normal 2 2 2 2 2 24 2 5 2" xfId="9323" xr:uid="{00000000-0005-0000-0000-000088200000}"/>
    <cellStyle name="Normal 2 2 2 2 2 24 2 5 2 2" xfId="15830" xr:uid="{00000000-0005-0000-0000-000089200000}"/>
    <cellStyle name="Normal 2 2 2 2 2 24 2 5 3" xfId="7604" xr:uid="{00000000-0005-0000-0000-00008A200000}"/>
    <cellStyle name="Normal 2 2 2 2 2 24 2 5 3 2" xfId="14249" xr:uid="{00000000-0005-0000-0000-00008B200000}"/>
    <cellStyle name="Normal 2 2 2 2 2 24 2 5 4" xfId="12475" xr:uid="{00000000-0005-0000-0000-00008C200000}"/>
    <cellStyle name="Normal 2 2 2 2 2 24 2 6" xfId="9750" xr:uid="{00000000-0005-0000-0000-00008D200000}"/>
    <cellStyle name="Normal 2 2 2 2 2 24 2 6 2" xfId="16241" xr:uid="{00000000-0005-0000-0000-00008E200000}"/>
    <cellStyle name="Normal 2 2 2 2 2 24 2 7" xfId="8043" xr:uid="{00000000-0005-0000-0000-00008F200000}"/>
    <cellStyle name="Normal 2 2 2 2 2 24 2 7 2" xfId="14643" xr:uid="{00000000-0005-0000-0000-000090200000}"/>
    <cellStyle name="Normal 2 2 2 2 2 24 2 8" xfId="6316" xr:uid="{00000000-0005-0000-0000-000091200000}"/>
    <cellStyle name="Normal 2 2 2 2 2 24 2 8 2" xfId="13039" xr:uid="{00000000-0005-0000-0000-000092200000}"/>
    <cellStyle name="Normal 2 2 2 2 2 24 2 9" xfId="11258" xr:uid="{00000000-0005-0000-0000-000093200000}"/>
    <cellStyle name="Normal 2 2 2 2 2 24 3" xfId="4108" xr:uid="{00000000-0005-0000-0000-000094200000}"/>
    <cellStyle name="Normal 2 2 2 2 2 24 3 2" xfId="4520" xr:uid="{00000000-0005-0000-0000-000095200000}"/>
    <cellStyle name="Normal 2 2 2 2 2 24 3 2 2" xfId="4920" xr:uid="{00000000-0005-0000-0000-000096200000}"/>
    <cellStyle name="Normal 2 2 2 2 2 24 3 2 2 2" xfId="8663" xr:uid="{00000000-0005-0000-0000-000097200000}"/>
    <cellStyle name="Normal 2 2 2 2 2 24 3 2 2 2 2" xfId="15211" xr:uid="{00000000-0005-0000-0000-000098200000}"/>
    <cellStyle name="Normal 2 2 2 2 2 24 3 2 2 3" xfId="6944" xr:uid="{00000000-0005-0000-0000-000099200000}"/>
    <cellStyle name="Normal 2 2 2 2 2 24 3 2 2 3 2" xfId="13630" xr:uid="{00000000-0005-0000-0000-00009A200000}"/>
    <cellStyle name="Normal 2 2 2 2 2 24 3 2 2 4" xfId="11845" xr:uid="{00000000-0005-0000-0000-00009B200000}"/>
    <cellStyle name="Normal 2 2 2 2 2 24 3 2 3" xfId="5347" xr:uid="{00000000-0005-0000-0000-00009C200000}"/>
    <cellStyle name="Normal 2 2 2 2 2 24 3 2 3 2" xfId="9090" xr:uid="{00000000-0005-0000-0000-00009D200000}"/>
    <cellStyle name="Normal 2 2 2 2 2 24 3 2 3 2 2" xfId="15634" xr:uid="{00000000-0005-0000-0000-00009E200000}"/>
    <cellStyle name="Normal 2 2 2 2 2 24 3 2 3 3" xfId="7371" xr:uid="{00000000-0005-0000-0000-00009F200000}"/>
    <cellStyle name="Normal 2 2 2 2 2 24 3 2 3 3 2" xfId="14053" xr:uid="{00000000-0005-0000-0000-0000A0200000}"/>
    <cellStyle name="Normal 2 2 2 2 2 24 3 2 3 4" xfId="12268" xr:uid="{00000000-0005-0000-0000-0000A1200000}"/>
    <cellStyle name="Normal 2 2 2 2 2 24 3 2 4" xfId="5785" xr:uid="{00000000-0005-0000-0000-0000A2200000}"/>
    <cellStyle name="Normal 2 2 2 2 2 24 3 2 4 2" xfId="9526" xr:uid="{00000000-0005-0000-0000-0000A3200000}"/>
    <cellStyle name="Normal 2 2 2 2 2 24 3 2 4 2 2" xfId="16028" xr:uid="{00000000-0005-0000-0000-0000A4200000}"/>
    <cellStyle name="Normal 2 2 2 2 2 24 3 2 4 3" xfId="7807" xr:uid="{00000000-0005-0000-0000-0000A5200000}"/>
    <cellStyle name="Normal 2 2 2 2 2 24 3 2 4 3 2" xfId="14447" xr:uid="{00000000-0005-0000-0000-0000A6200000}"/>
    <cellStyle name="Normal 2 2 2 2 2 24 3 2 4 4" xfId="12678" xr:uid="{00000000-0005-0000-0000-0000A7200000}"/>
    <cellStyle name="Normal 2 2 2 2 2 24 3 2 5" xfId="9916" xr:uid="{00000000-0005-0000-0000-0000A8200000}"/>
    <cellStyle name="Normal 2 2 2 2 2 24 3 2 5 2" xfId="16397" xr:uid="{00000000-0005-0000-0000-0000A9200000}"/>
    <cellStyle name="Normal 2 2 2 2 2 24 3 2 6" xfId="8284" xr:uid="{00000000-0005-0000-0000-0000AA200000}"/>
    <cellStyle name="Normal 2 2 2 2 2 24 3 2 6 2" xfId="14841" xr:uid="{00000000-0005-0000-0000-0000AB200000}"/>
    <cellStyle name="Normal 2 2 2 2 2 24 3 2 7" xfId="6565" xr:uid="{00000000-0005-0000-0000-0000AC200000}"/>
    <cellStyle name="Normal 2 2 2 2 2 24 3 2 7 2" xfId="13255" xr:uid="{00000000-0005-0000-0000-0000AD200000}"/>
    <cellStyle name="Normal 2 2 2 2 2 24 3 2 8" xfId="11465" xr:uid="{00000000-0005-0000-0000-0000AE200000}"/>
    <cellStyle name="Normal 2 2 2 2 2 24 3 3" xfId="4842" xr:uid="{00000000-0005-0000-0000-0000AF200000}"/>
    <cellStyle name="Normal 2 2 2 2 2 24 3 3 2" xfId="8585" xr:uid="{00000000-0005-0000-0000-0000B0200000}"/>
    <cellStyle name="Normal 2 2 2 2 2 24 3 3 2 2" xfId="15133" xr:uid="{00000000-0005-0000-0000-0000B1200000}"/>
    <cellStyle name="Normal 2 2 2 2 2 24 3 3 3" xfId="6866" xr:uid="{00000000-0005-0000-0000-0000B2200000}"/>
    <cellStyle name="Normal 2 2 2 2 2 24 3 3 3 2" xfId="13552" xr:uid="{00000000-0005-0000-0000-0000B3200000}"/>
    <cellStyle name="Normal 2 2 2 2 2 24 3 3 4" xfId="11767" xr:uid="{00000000-0005-0000-0000-0000B4200000}"/>
    <cellStyle name="Normal 2 2 2 2 2 24 3 4" xfId="5150" xr:uid="{00000000-0005-0000-0000-0000B5200000}"/>
    <cellStyle name="Normal 2 2 2 2 2 24 3 4 2" xfId="8893" xr:uid="{00000000-0005-0000-0000-0000B6200000}"/>
    <cellStyle name="Normal 2 2 2 2 2 24 3 4 2 2" xfId="15437" xr:uid="{00000000-0005-0000-0000-0000B7200000}"/>
    <cellStyle name="Normal 2 2 2 2 2 24 3 4 3" xfId="7174" xr:uid="{00000000-0005-0000-0000-0000B8200000}"/>
    <cellStyle name="Normal 2 2 2 2 2 24 3 4 3 2" xfId="13856" xr:uid="{00000000-0005-0000-0000-0000B9200000}"/>
    <cellStyle name="Normal 2 2 2 2 2 24 3 4 4" xfId="12071" xr:uid="{00000000-0005-0000-0000-0000BA200000}"/>
    <cellStyle name="Normal 2 2 2 2 2 24 3 5" xfId="5583" xr:uid="{00000000-0005-0000-0000-0000BB200000}"/>
    <cellStyle name="Normal 2 2 2 2 2 24 3 5 2" xfId="9324" xr:uid="{00000000-0005-0000-0000-0000BC200000}"/>
    <cellStyle name="Normal 2 2 2 2 2 24 3 5 2 2" xfId="15831" xr:uid="{00000000-0005-0000-0000-0000BD200000}"/>
    <cellStyle name="Normal 2 2 2 2 2 24 3 5 3" xfId="7605" xr:uid="{00000000-0005-0000-0000-0000BE200000}"/>
    <cellStyle name="Normal 2 2 2 2 2 24 3 5 3 2" xfId="14250" xr:uid="{00000000-0005-0000-0000-0000BF200000}"/>
    <cellStyle name="Normal 2 2 2 2 2 24 3 5 4" xfId="12476" xr:uid="{00000000-0005-0000-0000-0000C0200000}"/>
    <cellStyle name="Normal 2 2 2 2 2 24 3 6" xfId="9833" xr:uid="{00000000-0005-0000-0000-0000C1200000}"/>
    <cellStyle name="Normal 2 2 2 2 2 24 3 6 2" xfId="16319" xr:uid="{00000000-0005-0000-0000-0000C2200000}"/>
    <cellStyle name="Normal 2 2 2 2 2 24 3 7" xfId="8044" xr:uid="{00000000-0005-0000-0000-0000C3200000}"/>
    <cellStyle name="Normal 2 2 2 2 2 24 3 7 2" xfId="14644" xr:uid="{00000000-0005-0000-0000-0000C4200000}"/>
    <cellStyle name="Normal 2 2 2 2 2 24 3 8" xfId="6317" xr:uid="{00000000-0005-0000-0000-0000C5200000}"/>
    <cellStyle name="Normal 2 2 2 2 2 24 3 8 2" xfId="13040" xr:uid="{00000000-0005-0000-0000-0000C6200000}"/>
    <cellStyle name="Normal 2 2 2 2 2 24 3 9" xfId="11259" xr:uid="{00000000-0005-0000-0000-0000C7200000}"/>
    <cellStyle name="Normal 2 2 2 2 2 24 4" xfId="4419" xr:uid="{00000000-0005-0000-0000-0000C8200000}"/>
    <cellStyle name="Normal 2 2 2 2 2 24 4 2" xfId="4629" xr:uid="{00000000-0005-0000-0000-0000C9200000}"/>
    <cellStyle name="Normal 2 2 2 2 2 24 4 2 2" xfId="4922" xr:uid="{00000000-0005-0000-0000-0000CA200000}"/>
    <cellStyle name="Normal 2 2 2 2 2 24 4 2 2 2" xfId="8665" xr:uid="{00000000-0005-0000-0000-0000CB200000}"/>
    <cellStyle name="Normal 2 2 2 2 2 24 4 2 2 2 2" xfId="15213" xr:uid="{00000000-0005-0000-0000-0000CC200000}"/>
    <cellStyle name="Normal 2 2 2 2 2 24 4 2 2 3" xfId="6946" xr:uid="{00000000-0005-0000-0000-0000CD200000}"/>
    <cellStyle name="Normal 2 2 2 2 2 24 4 2 2 3 2" xfId="13632" xr:uid="{00000000-0005-0000-0000-0000CE200000}"/>
    <cellStyle name="Normal 2 2 2 2 2 24 4 2 2 4" xfId="11847" xr:uid="{00000000-0005-0000-0000-0000CF200000}"/>
    <cellStyle name="Normal 2 2 2 2 2 24 4 2 3" xfId="5456" xr:uid="{00000000-0005-0000-0000-0000D0200000}"/>
    <cellStyle name="Normal 2 2 2 2 2 24 4 2 3 2" xfId="9199" xr:uid="{00000000-0005-0000-0000-0000D1200000}"/>
    <cellStyle name="Normal 2 2 2 2 2 24 4 2 3 2 2" xfId="15743" xr:uid="{00000000-0005-0000-0000-0000D2200000}"/>
    <cellStyle name="Normal 2 2 2 2 2 24 4 2 3 3" xfId="7480" xr:uid="{00000000-0005-0000-0000-0000D3200000}"/>
    <cellStyle name="Normal 2 2 2 2 2 24 4 2 3 3 2" xfId="14162" xr:uid="{00000000-0005-0000-0000-0000D4200000}"/>
    <cellStyle name="Normal 2 2 2 2 2 24 4 2 3 4" xfId="12377" xr:uid="{00000000-0005-0000-0000-0000D5200000}"/>
    <cellStyle name="Normal 2 2 2 2 2 24 4 2 4" xfId="5894" xr:uid="{00000000-0005-0000-0000-0000D6200000}"/>
    <cellStyle name="Normal 2 2 2 2 2 24 4 2 4 2" xfId="9635" xr:uid="{00000000-0005-0000-0000-0000D7200000}"/>
    <cellStyle name="Normal 2 2 2 2 2 24 4 2 4 2 2" xfId="16137" xr:uid="{00000000-0005-0000-0000-0000D8200000}"/>
    <cellStyle name="Normal 2 2 2 2 2 24 4 2 4 3" xfId="7916" xr:uid="{00000000-0005-0000-0000-0000D9200000}"/>
    <cellStyle name="Normal 2 2 2 2 2 24 4 2 4 3 2" xfId="14556" xr:uid="{00000000-0005-0000-0000-0000DA200000}"/>
    <cellStyle name="Normal 2 2 2 2 2 24 4 2 4 4" xfId="12787" xr:uid="{00000000-0005-0000-0000-0000DB200000}"/>
    <cellStyle name="Normal 2 2 2 2 2 24 4 2 5" xfId="9918" xr:uid="{00000000-0005-0000-0000-0000DC200000}"/>
    <cellStyle name="Normal 2 2 2 2 2 24 4 2 5 2" xfId="16399" xr:uid="{00000000-0005-0000-0000-0000DD200000}"/>
    <cellStyle name="Normal 2 2 2 2 2 24 4 2 6" xfId="8393" xr:uid="{00000000-0005-0000-0000-0000DE200000}"/>
    <cellStyle name="Normal 2 2 2 2 2 24 4 2 6 2" xfId="14950" xr:uid="{00000000-0005-0000-0000-0000DF200000}"/>
    <cellStyle name="Normal 2 2 2 2 2 24 4 2 7" xfId="6674" xr:uid="{00000000-0005-0000-0000-0000E0200000}"/>
    <cellStyle name="Normal 2 2 2 2 2 24 4 2 7 2" xfId="13364" xr:uid="{00000000-0005-0000-0000-0000E1200000}"/>
    <cellStyle name="Normal 2 2 2 2 2 24 4 2 8" xfId="11574" xr:uid="{00000000-0005-0000-0000-0000E2200000}"/>
    <cellStyle name="Normal 2 2 2 2 2 24 4 3" xfId="4921" xr:uid="{00000000-0005-0000-0000-0000E3200000}"/>
    <cellStyle name="Normal 2 2 2 2 2 24 4 3 2" xfId="8664" xr:uid="{00000000-0005-0000-0000-0000E4200000}"/>
    <cellStyle name="Normal 2 2 2 2 2 24 4 3 2 2" xfId="15212" xr:uid="{00000000-0005-0000-0000-0000E5200000}"/>
    <cellStyle name="Normal 2 2 2 2 2 24 4 3 3" xfId="6945" xr:uid="{00000000-0005-0000-0000-0000E6200000}"/>
    <cellStyle name="Normal 2 2 2 2 2 24 4 3 3 2" xfId="13631" xr:uid="{00000000-0005-0000-0000-0000E7200000}"/>
    <cellStyle name="Normal 2 2 2 2 2 24 4 3 4" xfId="11846" xr:uid="{00000000-0005-0000-0000-0000E8200000}"/>
    <cellStyle name="Normal 2 2 2 2 2 24 4 4" xfId="5259" xr:uid="{00000000-0005-0000-0000-0000E9200000}"/>
    <cellStyle name="Normal 2 2 2 2 2 24 4 4 2" xfId="9002" xr:uid="{00000000-0005-0000-0000-0000EA200000}"/>
    <cellStyle name="Normal 2 2 2 2 2 24 4 4 2 2" xfId="15546" xr:uid="{00000000-0005-0000-0000-0000EB200000}"/>
    <cellStyle name="Normal 2 2 2 2 2 24 4 4 3" xfId="7283" xr:uid="{00000000-0005-0000-0000-0000EC200000}"/>
    <cellStyle name="Normal 2 2 2 2 2 24 4 4 3 2" xfId="13965" xr:uid="{00000000-0005-0000-0000-0000ED200000}"/>
    <cellStyle name="Normal 2 2 2 2 2 24 4 4 4" xfId="12180" xr:uid="{00000000-0005-0000-0000-0000EE200000}"/>
    <cellStyle name="Normal 2 2 2 2 2 24 4 5" xfId="5697" xr:uid="{00000000-0005-0000-0000-0000EF200000}"/>
    <cellStyle name="Normal 2 2 2 2 2 24 4 5 2" xfId="9438" xr:uid="{00000000-0005-0000-0000-0000F0200000}"/>
    <cellStyle name="Normal 2 2 2 2 2 24 4 5 2 2" xfId="15940" xr:uid="{00000000-0005-0000-0000-0000F1200000}"/>
    <cellStyle name="Normal 2 2 2 2 2 24 4 5 3" xfId="7719" xr:uid="{00000000-0005-0000-0000-0000F2200000}"/>
    <cellStyle name="Normal 2 2 2 2 2 24 4 5 3 2" xfId="14359" xr:uid="{00000000-0005-0000-0000-0000F3200000}"/>
    <cellStyle name="Normal 2 2 2 2 2 24 4 5 4" xfId="12590" xr:uid="{00000000-0005-0000-0000-0000F4200000}"/>
    <cellStyle name="Normal 2 2 2 2 2 24 4 6" xfId="9917" xr:uid="{00000000-0005-0000-0000-0000F5200000}"/>
    <cellStyle name="Normal 2 2 2 2 2 24 4 6 2" xfId="16398" xr:uid="{00000000-0005-0000-0000-0000F6200000}"/>
    <cellStyle name="Normal 2 2 2 2 2 24 4 7" xfId="8196" xr:uid="{00000000-0005-0000-0000-0000F7200000}"/>
    <cellStyle name="Normal 2 2 2 2 2 24 4 7 2" xfId="14753" xr:uid="{00000000-0005-0000-0000-0000F8200000}"/>
    <cellStyle name="Normal 2 2 2 2 2 24 4 8" xfId="6477" xr:uid="{00000000-0005-0000-0000-0000F9200000}"/>
    <cellStyle name="Normal 2 2 2 2 2 24 4 8 2" xfId="13167" xr:uid="{00000000-0005-0000-0000-0000FA200000}"/>
    <cellStyle name="Normal 2 2 2 2 2 24 4 9" xfId="11375" xr:uid="{00000000-0005-0000-0000-0000FB200000}"/>
    <cellStyle name="Normal 2 2 2 2 2 24 5" xfId="4432" xr:uid="{00000000-0005-0000-0000-0000FC200000}"/>
    <cellStyle name="Normal 2 2 2 2 2 24 5 2" xfId="4641" xr:uid="{00000000-0005-0000-0000-0000FD200000}"/>
    <cellStyle name="Normal 2 2 2 2 2 24 5 2 2" xfId="4924" xr:uid="{00000000-0005-0000-0000-0000FE200000}"/>
    <cellStyle name="Normal 2 2 2 2 2 24 5 2 2 2" xfId="8667" xr:uid="{00000000-0005-0000-0000-0000FF200000}"/>
    <cellStyle name="Normal 2 2 2 2 2 24 5 2 2 2 2" xfId="15215" xr:uid="{00000000-0005-0000-0000-000000210000}"/>
    <cellStyle name="Normal 2 2 2 2 2 24 5 2 2 3" xfId="6948" xr:uid="{00000000-0005-0000-0000-000001210000}"/>
    <cellStyle name="Normal 2 2 2 2 2 24 5 2 2 3 2" xfId="13634" xr:uid="{00000000-0005-0000-0000-000002210000}"/>
    <cellStyle name="Normal 2 2 2 2 2 24 5 2 2 4" xfId="11849" xr:uid="{00000000-0005-0000-0000-000003210000}"/>
    <cellStyle name="Normal 2 2 2 2 2 24 5 2 3" xfId="5468" xr:uid="{00000000-0005-0000-0000-000004210000}"/>
    <cellStyle name="Normal 2 2 2 2 2 24 5 2 3 2" xfId="9211" xr:uid="{00000000-0005-0000-0000-000005210000}"/>
    <cellStyle name="Normal 2 2 2 2 2 24 5 2 3 2 2" xfId="15755" xr:uid="{00000000-0005-0000-0000-000006210000}"/>
    <cellStyle name="Normal 2 2 2 2 2 24 5 2 3 3" xfId="7492" xr:uid="{00000000-0005-0000-0000-000007210000}"/>
    <cellStyle name="Normal 2 2 2 2 2 24 5 2 3 3 2" xfId="14174" xr:uid="{00000000-0005-0000-0000-000008210000}"/>
    <cellStyle name="Normal 2 2 2 2 2 24 5 2 3 4" xfId="12389" xr:uid="{00000000-0005-0000-0000-000009210000}"/>
    <cellStyle name="Normal 2 2 2 2 2 24 5 2 4" xfId="5906" xr:uid="{00000000-0005-0000-0000-00000A210000}"/>
    <cellStyle name="Normal 2 2 2 2 2 24 5 2 4 2" xfId="9647" xr:uid="{00000000-0005-0000-0000-00000B210000}"/>
    <cellStyle name="Normal 2 2 2 2 2 24 5 2 4 2 2" xfId="16149" xr:uid="{00000000-0005-0000-0000-00000C210000}"/>
    <cellStyle name="Normal 2 2 2 2 2 24 5 2 4 3" xfId="7928" xr:uid="{00000000-0005-0000-0000-00000D210000}"/>
    <cellStyle name="Normal 2 2 2 2 2 24 5 2 4 3 2" xfId="14568" xr:uid="{00000000-0005-0000-0000-00000E210000}"/>
    <cellStyle name="Normal 2 2 2 2 2 24 5 2 4 4" xfId="12799" xr:uid="{00000000-0005-0000-0000-00000F210000}"/>
    <cellStyle name="Normal 2 2 2 2 2 24 5 2 5" xfId="9920" xr:uid="{00000000-0005-0000-0000-000010210000}"/>
    <cellStyle name="Normal 2 2 2 2 2 24 5 2 5 2" xfId="16401" xr:uid="{00000000-0005-0000-0000-000011210000}"/>
    <cellStyle name="Normal 2 2 2 2 2 24 5 2 6" xfId="8405" xr:uid="{00000000-0005-0000-0000-000012210000}"/>
    <cellStyle name="Normal 2 2 2 2 2 24 5 2 6 2" xfId="14962" xr:uid="{00000000-0005-0000-0000-000013210000}"/>
    <cellStyle name="Normal 2 2 2 2 2 24 5 2 7" xfId="6686" xr:uid="{00000000-0005-0000-0000-000014210000}"/>
    <cellStyle name="Normal 2 2 2 2 2 24 5 2 7 2" xfId="13376" xr:uid="{00000000-0005-0000-0000-000015210000}"/>
    <cellStyle name="Normal 2 2 2 2 2 24 5 2 8" xfId="11586" xr:uid="{00000000-0005-0000-0000-000016210000}"/>
    <cellStyle name="Normal 2 2 2 2 2 24 5 3" xfId="4923" xr:uid="{00000000-0005-0000-0000-000017210000}"/>
    <cellStyle name="Normal 2 2 2 2 2 24 5 3 2" xfId="8666" xr:uid="{00000000-0005-0000-0000-000018210000}"/>
    <cellStyle name="Normal 2 2 2 2 2 24 5 3 2 2" xfId="15214" xr:uid="{00000000-0005-0000-0000-000019210000}"/>
    <cellStyle name="Normal 2 2 2 2 2 24 5 3 3" xfId="6947" xr:uid="{00000000-0005-0000-0000-00001A210000}"/>
    <cellStyle name="Normal 2 2 2 2 2 24 5 3 3 2" xfId="13633" xr:uid="{00000000-0005-0000-0000-00001B210000}"/>
    <cellStyle name="Normal 2 2 2 2 2 24 5 3 4" xfId="11848" xr:uid="{00000000-0005-0000-0000-00001C210000}"/>
    <cellStyle name="Normal 2 2 2 2 2 24 5 4" xfId="5271" xr:uid="{00000000-0005-0000-0000-00001D210000}"/>
    <cellStyle name="Normal 2 2 2 2 2 24 5 4 2" xfId="9014" xr:uid="{00000000-0005-0000-0000-00001E210000}"/>
    <cellStyle name="Normal 2 2 2 2 2 24 5 4 2 2" xfId="15558" xr:uid="{00000000-0005-0000-0000-00001F210000}"/>
    <cellStyle name="Normal 2 2 2 2 2 24 5 4 3" xfId="7295" xr:uid="{00000000-0005-0000-0000-000020210000}"/>
    <cellStyle name="Normal 2 2 2 2 2 24 5 4 3 2" xfId="13977" xr:uid="{00000000-0005-0000-0000-000021210000}"/>
    <cellStyle name="Normal 2 2 2 2 2 24 5 4 4" xfId="12192" xr:uid="{00000000-0005-0000-0000-000022210000}"/>
    <cellStyle name="Normal 2 2 2 2 2 24 5 5" xfId="5709" xr:uid="{00000000-0005-0000-0000-000023210000}"/>
    <cellStyle name="Normal 2 2 2 2 2 24 5 5 2" xfId="9450" xr:uid="{00000000-0005-0000-0000-000024210000}"/>
    <cellStyle name="Normal 2 2 2 2 2 24 5 5 2 2" xfId="15952" xr:uid="{00000000-0005-0000-0000-000025210000}"/>
    <cellStyle name="Normal 2 2 2 2 2 24 5 5 3" xfId="7731" xr:uid="{00000000-0005-0000-0000-000026210000}"/>
    <cellStyle name="Normal 2 2 2 2 2 24 5 5 3 2" xfId="14371" xr:uid="{00000000-0005-0000-0000-000027210000}"/>
    <cellStyle name="Normal 2 2 2 2 2 24 5 5 4" xfId="12602" xr:uid="{00000000-0005-0000-0000-000028210000}"/>
    <cellStyle name="Normal 2 2 2 2 2 24 5 6" xfId="9919" xr:uid="{00000000-0005-0000-0000-000029210000}"/>
    <cellStyle name="Normal 2 2 2 2 2 24 5 6 2" xfId="16400" xr:uid="{00000000-0005-0000-0000-00002A210000}"/>
    <cellStyle name="Normal 2 2 2 2 2 24 5 7" xfId="8208" xr:uid="{00000000-0005-0000-0000-00002B210000}"/>
    <cellStyle name="Normal 2 2 2 2 2 24 5 7 2" xfId="14765" xr:uid="{00000000-0005-0000-0000-00002C210000}"/>
    <cellStyle name="Normal 2 2 2 2 2 24 5 8" xfId="6489" xr:uid="{00000000-0005-0000-0000-00002D210000}"/>
    <cellStyle name="Normal 2 2 2 2 2 24 5 8 2" xfId="13179" xr:uid="{00000000-0005-0000-0000-00002E210000}"/>
    <cellStyle name="Normal 2 2 2 2 2 24 5 9" xfId="11387" xr:uid="{00000000-0005-0000-0000-00002F210000}"/>
    <cellStyle name="Normal 2 2 2 2 2 24 6" xfId="4518" xr:uid="{00000000-0005-0000-0000-000030210000}"/>
    <cellStyle name="Normal 2 2 2 2 2 24 6 2" xfId="4925" xr:uid="{00000000-0005-0000-0000-000031210000}"/>
    <cellStyle name="Normal 2 2 2 2 2 24 6 2 2" xfId="8668" xr:uid="{00000000-0005-0000-0000-000032210000}"/>
    <cellStyle name="Normal 2 2 2 2 2 24 6 2 2 2" xfId="15216" xr:uid="{00000000-0005-0000-0000-000033210000}"/>
    <cellStyle name="Normal 2 2 2 2 2 24 6 2 3" xfId="6949" xr:uid="{00000000-0005-0000-0000-000034210000}"/>
    <cellStyle name="Normal 2 2 2 2 2 24 6 2 3 2" xfId="13635" xr:uid="{00000000-0005-0000-0000-000035210000}"/>
    <cellStyle name="Normal 2 2 2 2 2 24 6 2 4" xfId="11850" xr:uid="{00000000-0005-0000-0000-000036210000}"/>
    <cellStyle name="Normal 2 2 2 2 2 24 6 3" xfId="5345" xr:uid="{00000000-0005-0000-0000-000037210000}"/>
    <cellStyle name="Normal 2 2 2 2 2 24 6 3 2" xfId="9088" xr:uid="{00000000-0005-0000-0000-000038210000}"/>
    <cellStyle name="Normal 2 2 2 2 2 24 6 3 2 2" xfId="15632" xr:uid="{00000000-0005-0000-0000-000039210000}"/>
    <cellStyle name="Normal 2 2 2 2 2 24 6 3 3" xfId="7369" xr:uid="{00000000-0005-0000-0000-00003A210000}"/>
    <cellStyle name="Normal 2 2 2 2 2 24 6 3 3 2" xfId="14051" xr:uid="{00000000-0005-0000-0000-00003B210000}"/>
    <cellStyle name="Normal 2 2 2 2 2 24 6 3 4" xfId="12266" xr:uid="{00000000-0005-0000-0000-00003C210000}"/>
    <cellStyle name="Normal 2 2 2 2 2 24 6 4" xfId="5783" xr:uid="{00000000-0005-0000-0000-00003D210000}"/>
    <cellStyle name="Normal 2 2 2 2 2 24 6 4 2" xfId="9524" xr:uid="{00000000-0005-0000-0000-00003E210000}"/>
    <cellStyle name="Normal 2 2 2 2 2 24 6 4 2 2" xfId="16026" xr:uid="{00000000-0005-0000-0000-00003F210000}"/>
    <cellStyle name="Normal 2 2 2 2 2 24 6 4 3" xfId="7805" xr:uid="{00000000-0005-0000-0000-000040210000}"/>
    <cellStyle name="Normal 2 2 2 2 2 24 6 4 3 2" xfId="14445" xr:uid="{00000000-0005-0000-0000-000041210000}"/>
    <cellStyle name="Normal 2 2 2 2 2 24 6 4 4" xfId="12676" xr:uid="{00000000-0005-0000-0000-000042210000}"/>
    <cellStyle name="Normal 2 2 2 2 2 24 6 5" xfId="9921" xr:uid="{00000000-0005-0000-0000-000043210000}"/>
    <cellStyle name="Normal 2 2 2 2 2 24 6 5 2" xfId="16402" xr:uid="{00000000-0005-0000-0000-000044210000}"/>
    <cellStyle name="Normal 2 2 2 2 2 24 6 6" xfId="8282" xr:uid="{00000000-0005-0000-0000-000045210000}"/>
    <cellStyle name="Normal 2 2 2 2 2 24 6 6 2" xfId="14839" xr:uid="{00000000-0005-0000-0000-000046210000}"/>
    <cellStyle name="Normal 2 2 2 2 2 24 6 7" xfId="6563" xr:uid="{00000000-0005-0000-0000-000047210000}"/>
    <cellStyle name="Normal 2 2 2 2 2 24 6 7 2" xfId="13253" xr:uid="{00000000-0005-0000-0000-000048210000}"/>
    <cellStyle name="Normal 2 2 2 2 2 24 6 8" xfId="11463" xr:uid="{00000000-0005-0000-0000-000049210000}"/>
    <cellStyle name="Normal 2 2 2 2 2 24 7" xfId="4698" xr:uid="{00000000-0005-0000-0000-00004A210000}"/>
    <cellStyle name="Normal 2 2 2 2 2 24 7 2" xfId="8443" xr:uid="{00000000-0005-0000-0000-00004B210000}"/>
    <cellStyle name="Normal 2 2 2 2 2 24 7 2 2" xfId="14995" xr:uid="{00000000-0005-0000-0000-00004C210000}"/>
    <cellStyle name="Normal 2 2 2 2 2 24 7 3" xfId="6724" xr:uid="{00000000-0005-0000-0000-00004D210000}"/>
    <cellStyle name="Normal 2 2 2 2 2 24 7 3 2" xfId="13414" xr:uid="{00000000-0005-0000-0000-00004E210000}"/>
    <cellStyle name="Normal 2 2 2 2 2 24 7 4" xfId="11628" xr:uid="{00000000-0005-0000-0000-00004F210000}"/>
    <cellStyle name="Normal 2 2 2 2 2 24 8" xfId="5148" xr:uid="{00000000-0005-0000-0000-000050210000}"/>
    <cellStyle name="Normal 2 2 2 2 2 24 8 2" xfId="8891" xr:uid="{00000000-0005-0000-0000-000051210000}"/>
    <cellStyle name="Normal 2 2 2 2 2 24 8 2 2" xfId="15435" xr:uid="{00000000-0005-0000-0000-000052210000}"/>
    <cellStyle name="Normal 2 2 2 2 2 24 8 3" xfId="7172" xr:uid="{00000000-0005-0000-0000-000053210000}"/>
    <cellStyle name="Normal 2 2 2 2 2 24 8 3 2" xfId="13854" xr:uid="{00000000-0005-0000-0000-000054210000}"/>
    <cellStyle name="Normal 2 2 2 2 2 24 8 4" xfId="12069" xr:uid="{00000000-0005-0000-0000-000055210000}"/>
    <cellStyle name="Normal 2 2 2 2 2 24 9" xfId="5581" xr:uid="{00000000-0005-0000-0000-000056210000}"/>
    <cellStyle name="Normal 2 2 2 2 2 24 9 2" xfId="9322" xr:uid="{00000000-0005-0000-0000-000057210000}"/>
    <cellStyle name="Normal 2 2 2 2 2 24 9 2 2" xfId="15829" xr:uid="{00000000-0005-0000-0000-000058210000}"/>
    <cellStyle name="Normal 2 2 2 2 2 24 9 3" xfId="7603" xr:uid="{00000000-0005-0000-0000-000059210000}"/>
    <cellStyle name="Normal 2 2 2 2 2 24 9 3 2" xfId="14248" xr:uid="{00000000-0005-0000-0000-00005A210000}"/>
    <cellStyle name="Normal 2 2 2 2 2 24 9 4" xfId="12474" xr:uid="{00000000-0005-0000-0000-00005B210000}"/>
    <cellStyle name="Normal 2 2 2 2 2 3" xfId="4770" xr:uid="{00000000-0005-0000-0000-00005C210000}"/>
    <cellStyle name="Normal 2 2 2 2 2 3 2" xfId="8513" xr:uid="{00000000-0005-0000-0000-00005D210000}"/>
    <cellStyle name="Normal 2 2 2 2 2 3 2 2" xfId="15065" xr:uid="{00000000-0005-0000-0000-00005E210000}"/>
    <cellStyle name="Normal 2 2 2 2 2 3 3" xfId="6794" xr:uid="{00000000-0005-0000-0000-00005F210000}"/>
    <cellStyle name="Normal 2 2 2 2 2 3 3 2" xfId="13484" xr:uid="{00000000-0005-0000-0000-000060210000}"/>
    <cellStyle name="Normal 2 2 2 2 2 3 4" xfId="11699" xr:uid="{00000000-0005-0000-0000-000061210000}"/>
    <cellStyle name="Normal 2 2 2 2 2 4" xfId="5147" xr:uid="{00000000-0005-0000-0000-000062210000}"/>
    <cellStyle name="Normal 2 2 2 2 2 4 2" xfId="8890" xr:uid="{00000000-0005-0000-0000-000063210000}"/>
    <cellStyle name="Normal 2 2 2 2 2 4 2 2" xfId="15434" xr:uid="{00000000-0005-0000-0000-000064210000}"/>
    <cellStyle name="Normal 2 2 2 2 2 4 3" xfId="7171" xr:uid="{00000000-0005-0000-0000-000065210000}"/>
    <cellStyle name="Normal 2 2 2 2 2 4 3 2" xfId="13853" xr:uid="{00000000-0005-0000-0000-000066210000}"/>
    <cellStyle name="Normal 2 2 2 2 2 4 4" xfId="12068" xr:uid="{00000000-0005-0000-0000-000067210000}"/>
    <cellStyle name="Normal 2 2 2 2 2 5" xfId="5580" xr:uid="{00000000-0005-0000-0000-000068210000}"/>
    <cellStyle name="Normal 2 2 2 2 2 5 2" xfId="9321" xr:uid="{00000000-0005-0000-0000-000069210000}"/>
    <cellStyle name="Normal 2 2 2 2 2 5 2 2" xfId="15828" xr:uid="{00000000-0005-0000-0000-00006A210000}"/>
    <cellStyle name="Normal 2 2 2 2 2 5 3" xfId="7602" xr:uid="{00000000-0005-0000-0000-00006B210000}"/>
    <cellStyle name="Normal 2 2 2 2 2 5 3 2" xfId="14247" xr:uid="{00000000-0005-0000-0000-00006C210000}"/>
    <cellStyle name="Normal 2 2 2 2 2 5 4" xfId="12473" xr:uid="{00000000-0005-0000-0000-00006D210000}"/>
    <cellStyle name="Normal 2 2 2 2 2 6" xfId="9760" xr:uid="{00000000-0005-0000-0000-00006E210000}"/>
    <cellStyle name="Normal 2 2 2 2 2 6 2" xfId="16251" xr:uid="{00000000-0005-0000-0000-00006F210000}"/>
    <cellStyle name="Normal 2 2 2 2 2 7" xfId="8041" xr:uid="{00000000-0005-0000-0000-000070210000}"/>
    <cellStyle name="Normal 2 2 2 2 2 7 2" xfId="14641" xr:uid="{00000000-0005-0000-0000-000071210000}"/>
    <cellStyle name="Normal 2 2 2 2 2 8" xfId="6314" xr:uid="{00000000-0005-0000-0000-000072210000}"/>
    <cellStyle name="Normal 2 2 2 2 2 8 2" xfId="13037" xr:uid="{00000000-0005-0000-0000-000073210000}"/>
    <cellStyle name="Normal 2 2 2 2 2 9" xfId="11256" xr:uid="{00000000-0005-0000-0000-000074210000}"/>
    <cellStyle name="Normal 2 2 2 2 3" xfId="4109" xr:uid="{00000000-0005-0000-0000-000075210000}"/>
    <cellStyle name="Normal 2 2 2 2 3 2" xfId="4521" xr:uid="{00000000-0005-0000-0000-000076210000}"/>
    <cellStyle name="Normal 2 2 2 2 3 2 2" xfId="4926" xr:uid="{00000000-0005-0000-0000-000077210000}"/>
    <cellStyle name="Normal 2 2 2 2 3 2 2 2" xfId="8669" xr:uid="{00000000-0005-0000-0000-000078210000}"/>
    <cellStyle name="Normal 2 2 2 2 3 2 2 2 2" xfId="15217" xr:uid="{00000000-0005-0000-0000-000079210000}"/>
    <cellStyle name="Normal 2 2 2 2 3 2 2 3" xfId="6950" xr:uid="{00000000-0005-0000-0000-00007A210000}"/>
    <cellStyle name="Normal 2 2 2 2 3 2 2 3 2" xfId="13636" xr:uid="{00000000-0005-0000-0000-00007B210000}"/>
    <cellStyle name="Normal 2 2 2 2 3 2 2 4" xfId="11851" xr:uid="{00000000-0005-0000-0000-00007C210000}"/>
    <cellStyle name="Normal 2 2 2 2 3 2 3" xfId="5348" xr:uid="{00000000-0005-0000-0000-00007D210000}"/>
    <cellStyle name="Normal 2 2 2 2 3 2 3 2" xfId="9091" xr:uid="{00000000-0005-0000-0000-00007E210000}"/>
    <cellStyle name="Normal 2 2 2 2 3 2 3 2 2" xfId="15635" xr:uid="{00000000-0005-0000-0000-00007F210000}"/>
    <cellStyle name="Normal 2 2 2 2 3 2 3 3" xfId="7372" xr:uid="{00000000-0005-0000-0000-000080210000}"/>
    <cellStyle name="Normal 2 2 2 2 3 2 3 3 2" xfId="14054" xr:uid="{00000000-0005-0000-0000-000081210000}"/>
    <cellStyle name="Normal 2 2 2 2 3 2 3 4" xfId="12269" xr:uid="{00000000-0005-0000-0000-000082210000}"/>
    <cellStyle name="Normal 2 2 2 2 3 2 4" xfId="5786" xr:uid="{00000000-0005-0000-0000-000083210000}"/>
    <cellStyle name="Normal 2 2 2 2 3 2 4 2" xfId="9527" xr:uid="{00000000-0005-0000-0000-000084210000}"/>
    <cellStyle name="Normal 2 2 2 2 3 2 4 2 2" xfId="16029" xr:uid="{00000000-0005-0000-0000-000085210000}"/>
    <cellStyle name="Normal 2 2 2 2 3 2 4 3" xfId="7808" xr:uid="{00000000-0005-0000-0000-000086210000}"/>
    <cellStyle name="Normal 2 2 2 2 3 2 4 3 2" xfId="14448" xr:uid="{00000000-0005-0000-0000-000087210000}"/>
    <cellStyle name="Normal 2 2 2 2 3 2 4 4" xfId="12679" xr:uid="{00000000-0005-0000-0000-000088210000}"/>
    <cellStyle name="Normal 2 2 2 2 3 2 5" xfId="9922" xr:uid="{00000000-0005-0000-0000-000089210000}"/>
    <cellStyle name="Normal 2 2 2 2 3 2 5 2" xfId="16403" xr:uid="{00000000-0005-0000-0000-00008A210000}"/>
    <cellStyle name="Normal 2 2 2 2 3 2 6" xfId="8285" xr:uid="{00000000-0005-0000-0000-00008B210000}"/>
    <cellStyle name="Normal 2 2 2 2 3 2 6 2" xfId="14842" xr:uid="{00000000-0005-0000-0000-00008C210000}"/>
    <cellStyle name="Normal 2 2 2 2 3 2 7" xfId="6566" xr:uid="{00000000-0005-0000-0000-00008D210000}"/>
    <cellStyle name="Normal 2 2 2 2 3 2 7 2" xfId="13256" xr:uid="{00000000-0005-0000-0000-00008E210000}"/>
    <cellStyle name="Normal 2 2 2 2 3 2 8" xfId="11466" xr:uid="{00000000-0005-0000-0000-00008F210000}"/>
    <cellStyle name="Normal 2 2 2 2 3 3" xfId="4838" xr:uid="{00000000-0005-0000-0000-000090210000}"/>
    <cellStyle name="Normal 2 2 2 2 3 3 2" xfId="8581" xr:uid="{00000000-0005-0000-0000-000091210000}"/>
    <cellStyle name="Normal 2 2 2 2 3 3 2 2" xfId="15129" xr:uid="{00000000-0005-0000-0000-000092210000}"/>
    <cellStyle name="Normal 2 2 2 2 3 3 3" xfId="6862" xr:uid="{00000000-0005-0000-0000-000093210000}"/>
    <cellStyle name="Normal 2 2 2 2 3 3 3 2" xfId="13548" xr:uid="{00000000-0005-0000-0000-000094210000}"/>
    <cellStyle name="Normal 2 2 2 2 3 3 4" xfId="11763" xr:uid="{00000000-0005-0000-0000-000095210000}"/>
    <cellStyle name="Normal 2 2 2 2 3 4" xfId="5151" xr:uid="{00000000-0005-0000-0000-000096210000}"/>
    <cellStyle name="Normal 2 2 2 2 3 4 2" xfId="8894" xr:uid="{00000000-0005-0000-0000-000097210000}"/>
    <cellStyle name="Normal 2 2 2 2 3 4 2 2" xfId="15438" xr:uid="{00000000-0005-0000-0000-000098210000}"/>
    <cellStyle name="Normal 2 2 2 2 3 4 3" xfId="7175" xr:uid="{00000000-0005-0000-0000-000099210000}"/>
    <cellStyle name="Normal 2 2 2 2 3 4 3 2" xfId="13857" xr:uid="{00000000-0005-0000-0000-00009A210000}"/>
    <cellStyle name="Normal 2 2 2 2 3 4 4" xfId="12072" xr:uid="{00000000-0005-0000-0000-00009B210000}"/>
    <cellStyle name="Normal 2 2 2 2 3 5" xfId="5584" xr:uid="{00000000-0005-0000-0000-00009C210000}"/>
    <cellStyle name="Normal 2 2 2 2 3 5 2" xfId="9325" xr:uid="{00000000-0005-0000-0000-00009D210000}"/>
    <cellStyle name="Normal 2 2 2 2 3 5 2 2" xfId="15832" xr:uid="{00000000-0005-0000-0000-00009E210000}"/>
    <cellStyle name="Normal 2 2 2 2 3 5 3" xfId="7606" xr:uid="{00000000-0005-0000-0000-00009F210000}"/>
    <cellStyle name="Normal 2 2 2 2 3 5 3 2" xfId="14251" xr:uid="{00000000-0005-0000-0000-0000A0210000}"/>
    <cellStyle name="Normal 2 2 2 2 3 5 4" xfId="12477" xr:uid="{00000000-0005-0000-0000-0000A1210000}"/>
    <cellStyle name="Normal 2 2 2 2 3 6" xfId="9829" xr:uid="{00000000-0005-0000-0000-0000A2210000}"/>
    <cellStyle name="Normal 2 2 2 2 3 6 2" xfId="16315" xr:uid="{00000000-0005-0000-0000-0000A3210000}"/>
    <cellStyle name="Normal 2 2 2 2 3 7" xfId="8045" xr:uid="{00000000-0005-0000-0000-0000A4210000}"/>
    <cellStyle name="Normal 2 2 2 2 3 7 2" xfId="14645" xr:uid="{00000000-0005-0000-0000-0000A5210000}"/>
    <cellStyle name="Normal 2 2 2 2 3 8" xfId="6318" xr:uid="{00000000-0005-0000-0000-0000A6210000}"/>
    <cellStyle name="Normal 2 2 2 2 3 8 2" xfId="13041" xr:uid="{00000000-0005-0000-0000-0000A7210000}"/>
    <cellStyle name="Normal 2 2 2 2 3 9" xfId="11260" xr:uid="{00000000-0005-0000-0000-0000A8210000}"/>
    <cellStyle name="Normal 2 2 2 2 4" xfId="4473" xr:uid="{00000000-0005-0000-0000-0000A9210000}"/>
    <cellStyle name="Normal 2 2 2 2 4 2" xfId="4927" xr:uid="{00000000-0005-0000-0000-0000AA210000}"/>
    <cellStyle name="Normal 2 2 2 2 4 2 2" xfId="8670" xr:uid="{00000000-0005-0000-0000-0000AB210000}"/>
    <cellStyle name="Normal 2 2 2 2 4 2 2 2" xfId="15218" xr:uid="{00000000-0005-0000-0000-0000AC210000}"/>
    <cellStyle name="Normal 2 2 2 2 4 2 3" xfId="6951" xr:uid="{00000000-0005-0000-0000-0000AD210000}"/>
    <cellStyle name="Normal 2 2 2 2 4 2 3 2" xfId="13637" xr:uid="{00000000-0005-0000-0000-0000AE210000}"/>
    <cellStyle name="Normal 2 2 2 2 4 2 4" xfId="11852" xr:uid="{00000000-0005-0000-0000-0000AF210000}"/>
    <cellStyle name="Normal 2 2 2 2 4 3" xfId="5301" xr:uid="{00000000-0005-0000-0000-0000B0210000}"/>
    <cellStyle name="Normal 2 2 2 2 4 3 2" xfId="9044" xr:uid="{00000000-0005-0000-0000-0000B1210000}"/>
    <cellStyle name="Normal 2 2 2 2 4 3 2 2" xfId="15588" xr:uid="{00000000-0005-0000-0000-0000B2210000}"/>
    <cellStyle name="Normal 2 2 2 2 4 3 3" xfId="7325" xr:uid="{00000000-0005-0000-0000-0000B3210000}"/>
    <cellStyle name="Normal 2 2 2 2 4 3 3 2" xfId="14007" xr:uid="{00000000-0005-0000-0000-0000B4210000}"/>
    <cellStyle name="Normal 2 2 2 2 4 3 4" xfId="12222" xr:uid="{00000000-0005-0000-0000-0000B5210000}"/>
    <cellStyle name="Normal 2 2 2 2 4 4" xfId="5739" xr:uid="{00000000-0005-0000-0000-0000B6210000}"/>
    <cellStyle name="Normal 2 2 2 2 4 4 2" xfId="9480" xr:uid="{00000000-0005-0000-0000-0000B7210000}"/>
    <cellStyle name="Normal 2 2 2 2 4 4 2 2" xfId="15982" xr:uid="{00000000-0005-0000-0000-0000B8210000}"/>
    <cellStyle name="Normal 2 2 2 2 4 4 3" xfId="7761" xr:uid="{00000000-0005-0000-0000-0000B9210000}"/>
    <cellStyle name="Normal 2 2 2 2 4 4 3 2" xfId="14401" xr:uid="{00000000-0005-0000-0000-0000BA210000}"/>
    <cellStyle name="Normal 2 2 2 2 4 4 4" xfId="12632" xr:uid="{00000000-0005-0000-0000-0000BB210000}"/>
    <cellStyle name="Normal 2 2 2 2 4 5" xfId="9923" xr:uid="{00000000-0005-0000-0000-0000BC210000}"/>
    <cellStyle name="Normal 2 2 2 2 4 5 2" xfId="16404" xr:uid="{00000000-0005-0000-0000-0000BD210000}"/>
    <cellStyle name="Normal 2 2 2 2 4 6" xfId="8238" xr:uid="{00000000-0005-0000-0000-0000BE210000}"/>
    <cellStyle name="Normal 2 2 2 2 4 6 2" xfId="14795" xr:uid="{00000000-0005-0000-0000-0000BF210000}"/>
    <cellStyle name="Normal 2 2 2 2 4 7" xfId="6519" xr:uid="{00000000-0005-0000-0000-0000C0210000}"/>
    <cellStyle name="Normal 2 2 2 2 4 7 2" xfId="13209" xr:uid="{00000000-0005-0000-0000-0000C1210000}"/>
    <cellStyle name="Normal 2 2 2 2 4 8" xfId="11418" xr:uid="{00000000-0005-0000-0000-0000C2210000}"/>
    <cellStyle name="Normal 2 2 2 2 5" xfId="4679" xr:uid="{00000000-0005-0000-0000-0000C3210000}"/>
    <cellStyle name="Normal 2 2 2 2 5 2" xfId="8425" xr:uid="{00000000-0005-0000-0000-0000C4210000}"/>
    <cellStyle name="Normal 2 2 2 2 5 2 2" xfId="14977" xr:uid="{00000000-0005-0000-0000-0000C5210000}"/>
    <cellStyle name="Normal 2 2 2 2 5 3" xfId="6706" xr:uid="{00000000-0005-0000-0000-0000C6210000}"/>
    <cellStyle name="Normal 2 2 2 2 5 3 2" xfId="13396" xr:uid="{00000000-0005-0000-0000-0000C7210000}"/>
    <cellStyle name="Normal 2 2 2 2 5 4" xfId="11610" xr:uid="{00000000-0005-0000-0000-0000C8210000}"/>
    <cellStyle name="Normal 2 2 2 2 6" xfId="5100" xr:uid="{00000000-0005-0000-0000-0000C9210000}"/>
    <cellStyle name="Normal 2 2 2 2 6 2" xfId="8843" xr:uid="{00000000-0005-0000-0000-0000CA210000}"/>
    <cellStyle name="Normal 2 2 2 2 6 2 2" xfId="15391" xr:uid="{00000000-0005-0000-0000-0000CB210000}"/>
    <cellStyle name="Normal 2 2 2 2 6 3" xfId="7124" xr:uid="{00000000-0005-0000-0000-0000CC210000}"/>
    <cellStyle name="Normal 2 2 2 2 6 3 2" xfId="13810" xr:uid="{00000000-0005-0000-0000-0000CD210000}"/>
    <cellStyle name="Normal 2 2 2 2 6 4" xfId="12025" xr:uid="{00000000-0005-0000-0000-0000CE210000}"/>
    <cellStyle name="Normal 2 2 2 2 7" xfId="5537" xr:uid="{00000000-0005-0000-0000-0000CF210000}"/>
    <cellStyle name="Normal 2 2 2 2 7 2" xfId="9278" xr:uid="{00000000-0005-0000-0000-0000D0210000}"/>
    <cellStyle name="Normal 2 2 2 2 7 2 2" xfId="15785" xr:uid="{00000000-0005-0000-0000-0000D1210000}"/>
    <cellStyle name="Normal 2 2 2 2 7 3" xfId="7559" xr:uid="{00000000-0005-0000-0000-0000D2210000}"/>
    <cellStyle name="Normal 2 2 2 2 7 3 2" xfId="14204" xr:uid="{00000000-0005-0000-0000-0000D3210000}"/>
    <cellStyle name="Normal 2 2 2 2 7 4" xfId="12430" xr:uid="{00000000-0005-0000-0000-0000D4210000}"/>
    <cellStyle name="Normal 2 2 2 2 8" xfId="9659" xr:uid="{00000000-0005-0000-0000-0000D5210000}"/>
    <cellStyle name="Normal 2 2 2 2 8 2" xfId="16161" xr:uid="{00000000-0005-0000-0000-0000D6210000}"/>
    <cellStyle name="Normal 2 2 2 2 9" xfId="7958" xr:uid="{00000000-0005-0000-0000-0000D7210000}"/>
    <cellStyle name="Normal 2 2 2 2 9 2" xfId="14598" xr:uid="{00000000-0005-0000-0000-0000D8210000}"/>
    <cellStyle name="Normal 2 2 2 3" xfId="27" xr:uid="{00000000-0005-0000-0000-0000D9210000}"/>
    <cellStyle name="Normal 2 2 2 3 2" xfId="4462" xr:uid="{00000000-0005-0000-0000-0000DA210000}"/>
    <cellStyle name="Normal 2 2 2 3 2 2" xfId="4928" xr:uid="{00000000-0005-0000-0000-0000DB210000}"/>
    <cellStyle name="Normal 2 2 2 3 2 2 2" xfId="8671" xr:uid="{00000000-0005-0000-0000-0000DC210000}"/>
    <cellStyle name="Normal 2 2 2 3 2 2 2 2" xfId="15219" xr:uid="{00000000-0005-0000-0000-0000DD210000}"/>
    <cellStyle name="Normal 2 2 2 3 2 2 3" xfId="6952" xr:uid="{00000000-0005-0000-0000-0000DE210000}"/>
    <cellStyle name="Normal 2 2 2 3 2 2 3 2" xfId="13638" xr:uid="{00000000-0005-0000-0000-0000DF210000}"/>
    <cellStyle name="Normal 2 2 2 3 2 2 4" xfId="11853" xr:uid="{00000000-0005-0000-0000-0000E0210000}"/>
    <cellStyle name="Normal 2 2 2 3 2 3" xfId="5290" xr:uid="{00000000-0005-0000-0000-0000E1210000}"/>
    <cellStyle name="Normal 2 2 2 3 2 3 2" xfId="9033" xr:uid="{00000000-0005-0000-0000-0000E2210000}"/>
    <cellStyle name="Normal 2 2 2 3 2 3 2 2" xfId="15577" xr:uid="{00000000-0005-0000-0000-0000E3210000}"/>
    <cellStyle name="Normal 2 2 2 3 2 3 3" xfId="7314" xr:uid="{00000000-0005-0000-0000-0000E4210000}"/>
    <cellStyle name="Normal 2 2 2 3 2 3 3 2" xfId="13996" xr:uid="{00000000-0005-0000-0000-0000E5210000}"/>
    <cellStyle name="Normal 2 2 2 3 2 3 4" xfId="12211" xr:uid="{00000000-0005-0000-0000-0000E6210000}"/>
    <cellStyle name="Normal 2 2 2 3 2 4" xfId="5728" xr:uid="{00000000-0005-0000-0000-0000E7210000}"/>
    <cellStyle name="Normal 2 2 2 3 2 4 2" xfId="9469" xr:uid="{00000000-0005-0000-0000-0000E8210000}"/>
    <cellStyle name="Normal 2 2 2 3 2 4 2 2" xfId="15971" xr:uid="{00000000-0005-0000-0000-0000E9210000}"/>
    <cellStyle name="Normal 2 2 2 3 2 4 3" xfId="7750" xr:uid="{00000000-0005-0000-0000-0000EA210000}"/>
    <cellStyle name="Normal 2 2 2 3 2 4 3 2" xfId="14390" xr:uid="{00000000-0005-0000-0000-0000EB210000}"/>
    <cellStyle name="Normal 2 2 2 3 2 4 4" xfId="12621" xr:uid="{00000000-0005-0000-0000-0000EC210000}"/>
    <cellStyle name="Normal 2 2 2 3 2 5" xfId="9924" xr:uid="{00000000-0005-0000-0000-0000ED210000}"/>
    <cellStyle name="Normal 2 2 2 3 2 5 2" xfId="16405" xr:uid="{00000000-0005-0000-0000-0000EE210000}"/>
    <cellStyle name="Normal 2 2 2 3 2 6" xfId="8227" xr:uid="{00000000-0005-0000-0000-0000EF210000}"/>
    <cellStyle name="Normal 2 2 2 3 2 6 2" xfId="14784" xr:uid="{00000000-0005-0000-0000-0000F0210000}"/>
    <cellStyle name="Normal 2 2 2 3 2 7" xfId="6508" xr:uid="{00000000-0005-0000-0000-0000F1210000}"/>
    <cellStyle name="Normal 2 2 2 3 2 7 2" xfId="13198" xr:uid="{00000000-0005-0000-0000-0000F2210000}"/>
    <cellStyle name="Normal 2 2 2 3 2 8" xfId="11407" xr:uid="{00000000-0005-0000-0000-0000F3210000}"/>
    <cellStyle name="Normal 2 2 2 3 3" xfId="4769" xr:uid="{00000000-0005-0000-0000-0000F4210000}"/>
    <cellStyle name="Normal 2 2 2 3 3 2" xfId="8512" xr:uid="{00000000-0005-0000-0000-0000F5210000}"/>
    <cellStyle name="Normal 2 2 2 3 3 2 2" xfId="15064" xr:uid="{00000000-0005-0000-0000-0000F6210000}"/>
    <cellStyle name="Normal 2 2 2 3 3 3" xfId="6793" xr:uid="{00000000-0005-0000-0000-0000F7210000}"/>
    <cellStyle name="Normal 2 2 2 3 3 3 2" xfId="13483" xr:uid="{00000000-0005-0000-0000-0000F8210000}"/>
    <cellStyle name="Normal 2 2 2 3 3 4" xfId="11698" xr:uid="{00000000-0005-0000-0000-0000F9210000}"/>
    <cellStyle name="Normal 2 2 2 3 4" xfId="5089" xr:uid="{00000000-0005-0000-0000-0000FA210000}"/>
    <cellStyle name="Normal 2 2 2 3 4 2" xfId="8832" xr:uid="{00000000-0005-0000-0000-0000FB210000}"/>
    <cellStyle name="Normal 2 2 2 3 4 2 2" xfId="15380" xr:uid="{00000000-0005-0000-0000-0000FC210000}"/>
    <cellStyle name="Normal 2 2 2 3 4 3" xfId="7113" xr:uid="{00000000-0005-0000-0000-0000FD210000}"/>
    <cellStyle name="Normal 2 2 2 3 4 3 2" xfId="13799" xr:uid="{00000000-0005-0000-0000-0000FE210000}"/>
    <cellStyle name="Normal 2 2 2 3 4 4" xfId="12014" xr:uid="{00000000-0005-0000-0000-0000FF210000}"/>
    <cellStyle name="Normal 2 2 2 3 5" xfId="5526" xr:uid="{00000000-0005-0000-0000-000000220000}"/>
    <cellStyle name="Normal 2 2 2 3 5 2" xfId="9267" xr:uid="{00000000-0005-0000-0000-000001220000}"/>
    <cellStyle name="Normal 2 2 2 3 5 2 2" xfId="15774" xr:uid="{00000000-0005-0000-0000-000002220000}"/>
    <cellStyle name="Normal 2 2 2 3 5 3" xfId="7548" xr:uid="{00000000-0005-0000-0000-000003220000}"/>
    <cellStyle name="Normal 2 2 2 3 5 3 2" xfId="14193" xr:uid="{00000000-0005-0000-0000-000004220000}"/>
    <cellStyle name="Normal 2 2 2 3 5 4" xfId="12419" xr:uid="{00000000-0005-0000-0000-000005220000}"/>
    <cellStyle name="Normal 2 2 2 3 6" xfId="9759" xr:uid="{00000000-0005-0000-0000-000006220000}"/>
    <cellStyle name="Normal 2 2 2 3 6 2" xfId="16250" xr:uid="{00000000-0005-0000-0000-000007220000}"/>
    <cellStyle name="Normal 2 2 2 3 7" xfId="7947" xr:uid="{00000000-0005-0000-0000-000008220000}"/>
    <cellStyle name="Normal 2 2 2 3 7 2" xfId="14587" xr:uid="{00000000-0005-0000-0000-000009220000}"/>
    <cellStyle name="Normal 2 2 2 3 8" xfId="5926" xr:uid="{00000000-0005-0000-0000-00000A220000}"/>
    <cellStyle name="Normal 2 2 2 3 8 2" xfId="12819" xr:uid="{00000000-0005-0000-0000-00000B220000}"/>
    <cellStyle name="Normal 2 2 2 3 9" xfId="10261" xr:uid="{00000000-0005-0000-0000-00000C220000}"/>
    <cellStyle name="Normal 2 2 2 4" xfId="4110" xr:uid="{00000000-0005-0000-0000-00000D220000}"/>
    <cellStyle name="Normal 2 2 2 4 2" xfId="4522" xr:uid="{00000000-0005-0000-0000-00000E220000}"/>
    <cellStyle name="Normal 2 2 2 4 2 2" xfId="4929" xr:uid="{00000000-0005-0000-0000-00000F220000}"/>
    <cellStyle name="Normal 2 2 2 4 2 2 2" xfId="8672" xr:uid="{00000000-0005-0000-0000-000010220000}"/>
    <cellStyle name="Normal 2 2 2 4 2 2 2 2" xfId="15220" xr:uid="{00000000-0005-0000-0000-000011220000}"/>
    <cellStyle name="Normal 2 2 2 4 2 2 3" xfId="6953" xr:uid="{00000000-0005-0000-0000-000012220000}"/>
    <cellStyle name="Normal 2 2 2 4 2 2 3 2" xfId="13639" xr:uid="{00000000-0005-0000-0000-000013220000}"/>
    <cellStyle name="Normal 2 2 2 4 2 2 4" xfId="11854" xr:uid="{00000000-0005-0000-0000-000014220000}"/>
    <cellStyle name="Normal 2 2 2 4 2 3" xfId="5349" xr:uid="{00000000-0005-0000-0000-000015220000}"/>
    <cellStyle name="Normal 2 2 2 4 2 3 2" xfId="9092" xr:uid="{00000000-0005-0000-0000-000016220000}"/>
    <cellStyle name="Normal 2 2 2 4 2 3 2 2" xfId="15636" xr:uid="{00000000-0005-0000-0000-000017220000}"/>
    <cellStyle name="Normal 2 2 2 4 2 3 3" xfId="7373" xr:uid="{00000000-0005-0000-0000-000018220000}"/>
    <cellStyle name="Normal 2 2 2 4 2 3 3 2" xfId="14055" xr:uid="{00000000-0005-0000-0000-000019220000}"/>
    <cellStyle name="Normal 2 2 2 4 2 3 4" xfId="12270" xr:uid="{00000000-0005-0000-0000-00001A220000}"/>
    <cellStyle name="Normal 2 2 2 4 2 4" xfId="5787" xr:uid="{00000000-0005-0000-0000-00001B220000}"/>
    <cellStyle name="Normal 2 2 2 4 2 4 2" xfId="9528" xr:uid="{00000000-0005-0000-0000-00001C220000}"/>
    <cellStyle name="Normal 2 2 2 4 2 4 2 2" xfId="16030" xr:uid="{00000000-0005-0000-0000-00001D220000}"/>
    <cellStyle name="Normal 2 2 2 4 2 4 3" xfId="7809" xr:uid="{00000000-0005-0000-0000-00001E220000}"/>
    <cellStyle name="Normal 2 2 2 4 2 4 3 2" xfId="14449" xr:uid="{00000000-0005-0000-0000-00001F220000}"/>
    <cellStyle name="Normal 2 2 2 4 2 4 4" xfId="12680" xr:uid="{00000000-0005-0000-0000-000020220000}"/>
    <cellStyle name="Normal 2 2 2 4 2 5" xfId="9925" xr:uid="{00000000-0005-0000-0000-000021220000}"/>
    <cellStyle name="Normal 2 2 2 4 2 5 2" xfId="16406" xr:uid="{00000000-0005-0000-0000-000022220000}"/>
    <cellStyle name="Normal 2 2 2 4 2 6" xfId="8286" xr:uid="{00000000-0005-0000-0000-000023220000}"/>
    <cellStyle name="Normal 2 2 2 4 2 6 2" xfId="14843" xr:uid="{00000000-0005-0000-0000-000024220000}"/>
    <cellStyle name="Normal 2 2 2 4 2 7" xfId="6567" xr:uid="{00000000-0005-0000-0000-000025220000}"/>
    <cellStyle name="Normal 2 2 2 4 2 7 2" xfId="13257" xr:uid="{00000000-0005-0000-0000-000026220000}"/>
    <cellStyle name="Normal 2 2 2 4 2 8" xfId="11467" xr:uid="{00000000-0005-0000-0000-000027220000}"/>
    <cellStyle name="Normal 2 2 2 4 3" xfId="4827" xr:uid="{00000000-0005-0000-0000-000028220000}"/>
    <cellStyle name="Normal 2 2 2 4 3 2" xfId="8570" xr:uid="{00000000-0005-0000-0000-000029220000}"/>
    <cellStyle name="Normal 2 2 2 4 3 2 2" xfId="15118" xr:uid="{00000000-0005-0000-0000-00002A220000}"/>
    <cellStyle name="Normal 2 2 2 4 3 3" xfId="6851" xr:uid="{00000000-0005-0000-0000-00002B220000}"/>
    <cellStyle name="Normal 2 2 2 4 3 3 2" xfId="13537" xr:uid="{00000000-0005-0000-0000-00002C220000}"/>
    <cellStyle name="Normal 2 2 2 4 3 4" xfId="11752" xr:uid="{00000000-0005-0000-0000-00002D220000}"/>
    <cellStyle name="Normal 2 2 2 4 4" xfId="5152" xr:uid="{00000000-0005-0000-0000-00002E220000}"/>
    <cellStyle name="Normal 2 2 2 4 4 2" xfId="8895" xr:uid="{00000000-0005-0000-0000-00002F220000}"/>
    <cellStyle name="Normal 2 2 2 4 4 2 2" xfId="15439" xr:uid="{00000000-0005-0000-0000-000030220000}"/>
    <cellStyle name="Normal 2 2 2 4 4 3" xfId="7176" xr:uid="{00000000-0005-0000-0000-000031220000}"/>
    <cellStyle name="Normal 2 2 2 4 4 3 2" xfId="13858" xr:uid="{00000000-0005-0000-0000-000032220000}"/>
    <cellStyle name="Normal 2 2 2 4 4 4" xfId="12073" xr:uid="{00000000-0005-0000-0000-000033220000}"/>
    <cellStyle name="Normal 2 2 2 4 5" xfId="5585" xr:uid="{00000000-0005-0000-0000-000034220000}"/>
    <cellStyle name="Normal 2 2 2 4 5 2" xfId="9326" xr:uid="{00000000-0005-0000-0000-000035220000}"/>
    <cellStyle name="Normal 2 2 2 4 5 2 2" xfId="15833" xr:uid="{00000000-0005-0000-0000-000036220000}"/>
    <cellStyle name="Normal 2 2 2 4 5 3" xfId="7607" xr:uid="{00000000-0005-0000-0000-000037220000}"/>
    <cellStyle name="Normal 2 2 2 4 5 3 2" xfId="14252" xr:uid="{00000000-0005-0000-0000-000038220000}"/>
    <cellStyle name="Normal 2 2 2 4 5 4" xfId="12478" xr:uid="{00000000-0005-0000-0000-000039220000}"/>
    <cellStyle name="Normal 2 2 2 4 6" xfId="9818" xr:uid="{00000000-0005-0000-0000-00003A220000}"/>
    <cellStyle name="Normal 2 2 2 4 6 2" xfId="16304" xr:uid="{00000000-0005-0000-0000-00003B220000}"/>
    <cellStyle name="Normal 2 2 2 4 7" xfId="8046" xr:uid="{00000000-0005-0000-0000-00003C220000}"/>
    <cellStyle name="Normal 2 2 2 4 7 2" xfId="14646" xr:uid="{00000000-0005-0000-0000-00003D220000}"/>
    <cellStyle name="Normal 2 2 2 4 8" xfId="6319" xr:uid="{00000000-0005-0000-0000-00003E220000}"/>
    <cellStyle name="Normal 2 2 2 4 8 2" xfId="13042" xr:uid="{00000000-0005-0000-0000-00003F220000}"/>
    <cellStyle name="Normal 2 2 2 4 9" xfId="11261" xr:uid="{00000000-0005-0000-0000-000040220000}"/>
    <cellStyle name="Normal 2 2 2 5" xfId="4454" xr:uid="{00000000-0005-0000-0000-000041220000}"/>
    <cellStyle name="Normal 2 2 2 5 2" xfId="4930" xr:uid="{00000000-0005-0000-0000-000042220000}"/>
    <cellStyle name="Normal 2 2 2 5 2 2" xfId="8673" xr:uid="{00000000-0005-0000-0000-000043220000}"/>
    <cellStyle name="Normal 2 2 2 5 2 2 2" xfId="15221" xr:uid="{00000000-0005-0000-0000-000044220000}"/>
    <cellStyle name="Normal 2 2 2 5 2 3" xfId="6954" xr:uid="{00000000-0005-0000-0000-000045220000}"/>
    <cellStyle name="Normal 2 2 2 5 2 3 2" xfId="13640" xr:uid="{00000000-0005-0000-0000-000046220000}"/>
    <cellStyle name="Normal 2 2 2 5 2 4" xfId="11855" xr:uid="{00000000-0005-0000-0000-000047220000}"/>
    <cellStyle name="Normal 2 2 2 5 3" xfId="5282" xr:uid="{00000000-0005-0000-0000-000048220000}"/>
    <cellStyle name="Normal 2 2 2 5 3 2" xfId="9025" xr:uid="{00000000-0005-0000-0000-000049220000}"/>
    <cellStyle name="Normal 2 2 2 5 3 2 2" xfId="15569" xr:uid="{00000000-0005-0000-0000-00004A220000}"/>
    <cellStyle name="Normal 2 2 2 5 3 3" xfId="7306" xr:uid="{00000000-0005-0000-0000-00004B220000}"/>
    <cellStyle name="Normal 2 2 2 5 3 3 2" xfId="13988" xr:uid="{00000000-0005-0000-0000-00004C220000}"/>
    <cellStyle name="Normal 2 2 2 5 3 4" xfId="12203" xr:uid="{00000000-0005-0000-0000-00004D220000}"/>
    <cellStyle name="Normal 2 2 2 5 4" xfId="5720" xr:uid="{00000000-0005-0000-0000-00004E220000}"/>
    <cellStyle name="Normal 2 2 2 5 4 2" xfId="9461" xr:uid="{00000000-0005-0000-0000-00004F220000}"/>
    <cellStyle name="Normal 2 2 2 5 4 2 2" xfId="15963" xr:uid="{00000000-0005-0000-0000-000050220000}"/>
    <cellStyle name="Normal 2 2 2 5 4 3" xfId="7742" xr:uid="{00000000-0005-0000-0000-000051220000}"/>
    <cellStyle name="Normal 2 2 2 5 4 3 2" xfId="14382" xr:uid="{00000000-0005-0000-0000-000052220000}"/>
    <cellStyle name="Normal 2 2 2 5 4 4" xfId="12613" xr:uid="{00000000-0005-0000-0000-000053220000}"/>
    <cellStyle name="Normal 2 2 2 5 5" xfId="9926" xr:uid="{00000000-0005-0000-0000-000054220000}"/>
    <cellStyle name="Normal 2 2 2 5 5 2" xfId="16407" xr:uid="{00000000-0005-0000-0000-000055220000}"/>
    <cellStyle name="Normal 2 2 2 5 6" xfId="8219" xr:uid="{00000000-0005-0000-0000-000056220000}"/>
    <cellStyle name="Normal 2 2 2 5 6 2" xfId="14776" xr:uid="{00000000-0005-0000-0000-000057220000}"/>
    <cellStyle name="Normal 2 2 2 5 7" xfId="6500" xr:uid="{00000000-0005-0000-0000-000058220000}"/>
    <cellStyle name="Normal 2 2 2 5 7 2" xfId="13190" xr:uid="{00000000-0005-0000-0000-000059220000}"/>
    <cellStyle name="Normal 2 2 2 5 8" xfId="11399" xr:uid="{00000000-0005-0000-0000-00005A220000}"/>
    <cellStyle name="Normal 2 2 2 6" xfId="4678" xr:uid="{00000000-0005-0000-0000-00005B220000}"/>
    <cellStyle name="Normal 2 2 2 6 2" xfId="8424" xr:uid="{00000000-0005-0000-0000-00005C220000}"/>
    <cellStyle name="Normal 2 2 2 6 2 2" xfId="14976" xr:uid="{00000000-0005-0000-0000-00005D220000}"/>
    <cellStyle name="Normal 2 2 2 6 3" xfId="6705" xr:uid="{00000000-0005-0000-0000-00005E220000}"/>
    <cellStyle name="Normal 2 2 2 6 3 2" xfId="13395" xr:uid="{00000000-0005-0000-0000-00005F220000}"/>
    <cellStyle name="Normal 2 2 2 6 4" xfId="11609" xr:uid="{00000000-0005-0000-0000-000060220000}"/>
    <cellStyle name="Normal 2 2 2 7" xfId="5081" xr:uid="{00000000-0005-0000-0000-000061220000}"/>
    <cellStyle name="Normal 2 2 2 7 2" xfId="8824" xr:uid="{00000000-0005-0000-0000-000062220000}"/>
    <cellStyle name="Normal 2 2 2 7 2 2" xfId="15372" xr:uid="{00000000-0005-0000-0000-000063220000}"/>
    <cellStyle name="Normal 2 2 2 7 3" xfId="7105" xr:uid="{00000000-0005-0000-0000-000064220000}"/>
    <cellStyle name="Normal 2 2 2 7 3 2" xfId="13791" xr:uid="{00000000-0005-0000-0000-000065220000}"/>
    <cellStyle name="Normal 2 2 2 7 4" xfId="12006" xr:uid="{00000000-0005-0000-0000-000066220000}"/>
    <cellStyle name="Normal 2 2 2 8" xfId="5518" xr:uid="{00000000-0005-0000-0000-000067220000}"/>
    <cellStyle name="Normal 2 2 2 8 2" xfId="9259" xr:uid="{00000000-0005-0000-0000-000068220000}"/>
    <cellStyle name="Normal 2 2 2 8 2 2" xfId="15766" xr:uid="{00000000-0005-0000-0000-000069220000}"/>
    <cellStyle name="Normal 2 2 2 8 3" xfId="7540" xr:uid="{00000000-0005-0000-0000-00006A220000}"/>
    <cellStyle name="Normal 2 2 2 8 3 2" xfId="14185" xr:uid="{00000000-0005-0000-0000-00006B220000}"/>
    <cellStyle name="Normal 2 2 2 8 4" xfId="12411" xr:uid="{00000000-0005-0000-0000-00006C220000}"/>
    <cellStyle name="Normal 2 2 2 9" xfId="9658" xr:uid="{00000000-0005-0000-0000-00006D220000}"/>
    <cellStyle name="Normal 2 2 2 9 2" xfId="16160" xr:uid="{00000000-0005-0000-0000-00006E220000}"/>
    <cellStyle name="Normal 2 2 3" xfId="33" xr:uid="{00000000-0005-0000-0000-00006F220000}"/>
    <cellStyle name="Normal 2 2 3 10" xfId="5932" xr:uid="{00000000-0005-0000-0000-000070220000}"/>
    <cellStyle name="Normal 2 2 3 10 2" xfId="12825" xr:uid="{00000000-0005-0000-0000-000071220000}"/>
    <cellStyle name="Normal 2 2 3 11" xfId="10267" xr:uid="{00000000-0005-0000-0000-000072220000}"/>
    <cellStyle name="Normal 2 2 3 2" xfId="4111" xr:uid="{00000000-0005-0000-0000-000073220000}"/>
    <cellStyle name="Normal 2 2 3 2 2" xfId="4523" xr:uid="{00000000-0005-0000-0000-000074220000}"/>
    <cellStyle name="Normal 2 2 3 2 2 2" xfId="4931" xr:uid="{00000000-0005-0000-0000-000075220000}"/>
    <cellStyle name="Normal 2 2 3 2 2 2 2" xfId="8674" xr:uid="{00000000-0005-0000-0000-000076220000}"/>
    <cellStyle name="Normal 2 2 3 2 2 2 2 2" xfId="15222" xr:uid="{00000000-0005-0000-0000-000077220000}"/>
    <cellStyle name="Normal 2 2 3 2 2 2 3" xfId="6955" xr:uid="{00000000-0005-0000-0000-000078220000}"/>
    <cellStyle name="Normal 2 2 3 2 2 2 3 2" xfId="13641" xr:uid="{00000000-0005-0000-0000-000079220000}"/>
    <cellStyle name="Normal 2 2 3 2 2 2 4" xfId="11856" xr:uid="{00000000-0005-0000-0000-00007A220000}"/>
    <cellStyle name="Normal 2 2 3 2 2 3" xfId="5350" xr:uid="{00000000-0005-0000-0000-00007B220000}"/>
    <cellStyle name="Normal 2 2 3 2 2 3 2" xfId="9093" xr:uid="{00000000-0005-0000-0000-00007C220000}"/>
    <cellStyle name="Normal 2 2 3 2 2 3 2 2" xfId="15637" xr:uid="{00000000-0005-0000-0000-00007D220000}"/>
    <cellStyle name="Normal 2 2 3 2 2 3 3" xfId="7374" xr:uid="{00000000-0005-0000-0000-00007E220000}"/>
    <cellStyle name="Normal 2 2 3 2 2 3 3 2" xfId="14056" xr:uid="{00000000-0005-0000-0000-00007F220000}"/>
    <cellStyle name="Normal 2 2 3 2 2 3 4" xfId="12271" xr:uid="{00000000-0005-0000-0000-000080220000}"/>
    <cellStyle name="Normal 2 2 3 2 2 4" xfId="5788" xr:uid="{00000000-0005-0000-0000-000081220000}"/>
    <cellStyle name="Normal 2 2 3 2 2 4 2" xfId="9529" xr:uid="{00000000-0005-0000-0000-000082220000}"/>
    <cellStyle name="Normal 2 2 3 2 2 4 2 2" xfId="16031" xr:uid="{00000000-0005-0000-0000-000083220000}"/>
    <cellStyle name="Normal 2 2 3 2 2 4 3" xfId="7810" xr:uid="{00000000-0005-0000-0000-000084220000}"/>
    <cellStyle name="Normal 2 2 3 2 2 4 3 2" xfId="14450" xr:uid="{00000000-0005-0000-0000-000085220000}"/>
    <cellStyle name="Normal 2 2 3 2 2 4 4" xfId="12681" xr:uid="{00000000-0005-0000-0000-000086220000}"/>
    <cellStyle name="Normal 2 2 3 2 2 5" xfId="9927" xr:uid="{00000000-0005-0000-0000-000087220000}"/>
    <cellStyle name="Normal 2 2 3 2 2 5 2" xfId="16408" xr:uid="{00000000-0005-0000-0000-000088220000}"/>
    <cellStyle name="Normal 2 2 3 2 2 6" xfId="8287" xr:uid="{00000000-0005-0000-0000-000089220000}"/>
    <cellStyle name="Normal 2 2 3 2 2 6 2" xfId="14844" xr:uid="{00000000-0005-0000-0000-00008A220000}"/>
    <cellStyle name="Normal 2 2 3 2 2 7" xfId="6568" xr:uid="{00000000-0005-0000-0000-00008B220000}"/>
    <cellStyle name="Normal 2 2 3 2 2 7 2" xfId="13258" xr:uid="{00000000-0005-0000-0000-00008C220000}"/>
    <cellStyle name="Normal 2 2 3 2 2 8" xfId="11468" xr:uid="{00000000-0005-0000-0000-00008D220000}"/>
    <cellStyle name="Normal 2 2 3 2 3" xfId="4771" xr:uid="{00000000-0005-0000-0000-00008E220000}"/>
    <cellStyle name="Normal 2 2 3 2 3 2" xfId="8514" xr:uid="{00000000-0005-0000-0000-00008F220000}"/>
    <cellStyle name="Normal 2 2 3 2 3 2 2" xfId="15066" xr:uid="{00000000-0005-0000-0000-000090220000}"/>
    <cellStyle name="Normal 2 2 3 2 3 3" xfId="6795" xr:uid="{00000000-0005-0000-0000-000091220000}"/>
    <cellStyle name="Normal 2 2 3 2 3 3 2" xfId="13485" xr:uid="{00000000-0005-0000-0000-000092220000}"/>
    <cellStyle name="Normal 2 2 3 2 3 4" xfId="11700" xr:uid="{00000000-0005-0000-0000-000093220000}"/>
    <cellStyle name="Normal 2 2 3 2 4" xfId="5153" xr:uid="{00000000-0005-0000-0000-000094220000}"/>
    <cellStyle name="Normal 2 2 3 2 4 2" xfId="8896" xr:uid="{00000000-0005-0000-0000-000095220000}"/>
    <cellStyle name="Normal 2 2 3 2 4 2 2" xfId="15440" xr:uid="{00000000-0005-0000-0000-000096220000}"/>
    <cellStyle name="Normal 2 2 3 2 4 3" xfId="7177" xr:uid="{00000000-0005-0000-0000-000097220000}"/>
    <cellStyle name="Normal 2 2 3 2 4 3 2" xfId="13859" xr:uid="{00000000-0005-0000-0000-000098220000}"/>
    <cellStyle name="Normal 2 2 3 2 4 4" xfId="12074" xr:uid="{00000000-0005-0000-0000-000099220000}"/>
    <cellStyle name="Normal 2 2 3 2 5" xfId="5586" xr:uid="{00000000-0005-0000-0000-00009A220000}"/>
    <cellStyle name="Normal 2 2 3 2 5 2" xfId="9327" xr:uid="{00000000-0005-0000-0000-00009B220000}"/>
    <cellStyle name="Normal 2 2 3 2 5 2 2" xfId="15834" xr:uid="{00000000-0005-0000-0000-00009C220000}"/>
    <cellStyle name="Normal 2 2 3 2 5 3" xfId="7608" xr:uid="{00000000-0005-0000-0000-00009D220000}"/>
    <cellStyle name="Normal 2 2 3 2 5 3 2" xfId="14253" xr:uid="{00000000-0005-0000-0000-00009E220000}"/>
    <cellStyle name="Normal 2 2 3 2 5 4" xfId="12479" xr:uid="{00000000-0005-0000-0000-00009F220000}"/>
    <cellStyle name="Normal 2 2 3 2 6" xfId="9761" xr:uid="{00000000-0005-0000-0000-0000A0220000}"/>
    <cellStyle name="Normal 2 2 3 2 6 2" xfId="16252" xr:uid="{00000000-0005-0000-0000-0000A1220000}"/>
    <cellStyle name="Normal 2 2 3 2 7" xfId="8047" xr:uid="{00000000-0005-0000-0000-0000A2220000}"/>
    <cellStyle name="Normal 2 2 3 2 7 2" xfId="14647" xr:uid="{00000000-0005-0000-0000-0000A3220000}"/>
    <cellStyle name="Normal 2 2 3 2 8" xfId="6320" xr:uid="{00000000-0005-0000-0000-0000A4220000}"/>
    <cellStyle name="Normal 2 2 3 2 8 2" xfId="13043" xr:uid="{00000000-0005-0000-0000-0000A5220000}"/>
    <cellStyle name="Normal 2 2 3 2 9" xfId="11262" xr:uid="{00000000-0005-0000-0000-0000A6220000}"/>
    <cellStyle name="Normal 2 2 3 3" xfId="4112" xr:uid="{00000000-0005-0000-0000-0000A7220000}"/>
    <cellStyle name="Normal 2 2 3 3 2" xfId="4524" xr:uid="{00000000-0005-0000-0000-0000A8220000}"/>
    <cellStyle name="Normal 2 2 3 3 2 2" xfId="4932" xr:uid="{00000000-0005-0000-0000-0000A9220000}"/>
    <cellStyle name="Normal 2 2 3 3 2 2 2" xfId="8675" xr:uid="{00000000-0005-0000-0000-0000AA220000}"/>
    <cellStyle name="Normal 2 2 3 3 2 2 2 2" xfId="15223" xr:uid="{00000000-0005-0000-0000-0000AB220000}"/>
    <cellStyle name="Normal 2 2 3 3 2 2 3" xfId="6956" xr:uid="{00000000-0005-0000-0000-0000AC220000}"/>
    <cellStyle name="Normal 2 2 3 3 2 2 3 2" xfId="13642" xr:uid="{00000000-0005-0000-0000-0000AD220000}"/>
    <cellStyle name="Normal 2 2 3 3 2 2 4" xfId="11857" xr:uid="{00000000-0005-0000-0000-0000AE220000}"/>
    <cellStyle name="Normal 2 2 3 3 2 3" xfId="5351" xr:uid="{00000000-0005-0000-0000-0000AF220000}"/>
    <cellStyle name="Normal 2 2 3 3 2 3 2" xfId="9094" xr:uid="{00000000-0005-0000-0000-0000B0220000}"/>
    <cellStyle name="Normal 2 2 3 3 2 3 2 2" xfId="15638" xr:uid="{00000000-0005-0000-0000-0000B1220000}"/>
    <cellStyle name="Normal 2 2 3 3 2 3 3" xfId="7375" xr:uid="{00000000-0005-0000-0000-0000B2220000}"/>
    <cellStyle name="Normal 2 2 3 3 2 3 3 2" xfId="14057" xr:uid="{00000000-0005-0000-0000-0000B3220000}"/>
    <cellStyle name="Normal 2 2 3 3 2 3 4" xfId="12272" xr:uid="{00000000-0005-0000-0000-0000B4220000}"/>
    <cellStyle name="Normal 2 2 3 3 2 4" xfId="5789" xr:uid="{00000000-0005-0000-0000-0000B5220000}"/>
    <cellStyle name="Normal 2 2 3 3 2 4 2" xfId="9530" xr:uid="{00000000-0005-0000-0000-0000B6220000}"/>
    <cellStyle name="Normal 2 2 3 3 2 4 2 2" xfId="16032" xr:uid="{00000000-0005-0000-0000-0000B7220000}"/>
    <cellStyle name="Normal 2 2 3 3 2 4 3" xfId="7811" xr:uid="{00000000-0005-0000-0000-0000B8220000}"/>
    <cellStyle name="Normal 2 2 3 3 2 4 3 2" xfId="14451" xr:uid="{00000000-0005-0000-0000-0000B9220000}"/>
    <cellStyle name="Normal 2 2 3 3 2 4 4" xfId="12682" xr:uid="{00000000-0005-0000-0000-0000BA220000}"/>
    <cellStyle name="Normal 2 2 3 3 2 5" xfId="9928" xr:uid="{00000000-0005-0000-0000-0000BB220000}"/>
    <cellStyle name="Normal 2 2 3 3 2 5 2" xfId="16409" xr:uid="{00000000-0005-0000-0000-0000BC220000}"/>
    <cellStyle name="Normal 2 2 3 3 2 6" xfId="8288" xr:uid="{00000000-0005-0000-0000-0000BD220000}"/>
    <cellStyle name="Normal 2 2 3 3 2 6 2" xfId="14845" xr:uid="{00000000-0005-0000-0000-0000BE220000}"/>
    <cellStyle name="Normal 2 2 3 3 2 7" xfId="6569" xr:uid="{00000000-0005-0000-0000-0000BF220000}"/>
    <cellStyle name="Normal 2 2 3 3 2 7 2" xfId="13259" xr:uid="{00000000-0005-0000-0000-0000C0220000}"/>
    <cellStyle name="Normal 2 2 3 3 2 8" xfId="11469" xr:uid="{00000000-0005-0000-0000-0000C1220000}"/>
    <cellStyle name="Normal 2 2 3 3 3" xfId="4833" xr:uid="{00000000-0005-0000-0000-0000C2220000}"/>
    <cellStyle name="Normal 2 2 3 3 3 2" xfId="8576" xr:uid="{00000000-0005-0000-0000-0000C3220000}"/>
    <cellStyle name="Normal 2 2 3 3 3 2 2" xfId="15124" xr:uid="{00000000-0005-0000-0000-0000C4220000}"/>
    <cellStyle name="Normal 2 2 3 3 3 3" xfId="6857" xr:uid="{00000000-0005-0000-0000-0000C5220000}"/>
    <cellStyle name="Normal 2 2 3 3 3 3 2" xfId="13543" xr:uid="{00000000-0005-0000-0000-0000C6220000}"/>
    <cellStyle name="Normal 2 2 3 3 3 4" xfId="11758" xr:uid="{00000000-0005-0000-0000-0000C7220000}"/>
    <cellStyle name="Normal 2 2 3 3 4" xfId="5154" xr:uid="{00000000-0005-0000-0000-0000C8220000}"/>
    <cellStyle name="Normal 2 2 3 3 4 2" xfId="8897" xr:uid="{00000000-0005-0000-0000-0000C9220000}"/>
    <cellStyle name="Normal 2 2 3 3 4 2 2" xfId="15441" xr:uid="{00000000-0005-0000-0000-0000CA220000}"/>
    <cellStyle name="Normal 2 2 3 3 4 3" xfId="7178" xr:uid="{00000000-0005-0000-0000-0000CB220000}"/>
    <cellStyle name="Normal 2 2 3 3 4 3 2" xfId="13860" xr:uid="{00000000-0005-0000-0000-0000CC220000}"/>
    <cellStyle name="Normal 2 2 3 3 4 4" xfId="12075" xr:uid="{00000000-0005-0000-0000-0000CD220000}"/>
    <cellStyle name="Normal 2 2 3 3 5" xfId="5587" xr:uid="{00000000-0005-0000-0000-0000CE220000}"/>
    <cellStyle name="Normal 2 2 3 3 5 2" xfId="9328" xr:uid="{00000000-0005-0000-0000-0000CF220000}"/>
    <cellStyle name="Normal 2 2 3 3 5 2 2" xfId="15835" xr:uid="{00000000-0005-0000-0000-0000D0220000}"/>
    <cellStyle name="Normal 2 2 3 3 5 3" xfId="7609" xr:uid="{00000000-0005-0000-0000-0000D1220000}"/>
    <cellStyle name="Normal 2 2 3 3 5 3 2" xfId="14254" xr:uid="{00000000-0005-0000-0000-0000D2220000}"/>
    <cellStyle name="Normal 2 2 3 3 5 4" xfId="12480" xr:uid="{00000000-0005-0000-0000-0000D3220000}"/>
    <cellStyle name="Normal 2 2 3 3 6" xfId="9824" xr:uid="{00000000-0005-0000-0000-0000D4220000}"/>
    <cellStyle name="Normal 2 2 3 3 6 2" xfId="16310" xr:uid="{00000000-0005-0000-0000-0000D5220000}"/>
    <cellStyle name="Normal 2 2 3 3 7" xfId="8048" xr:uid="{00000000-0005-0000-0000-0000D6220000}"/>
    <cellStyle name="Normal 2 2 3 3 7 2" xfId="14648" xr:uid="{00000000-0005-0000-0000-0000D7220000}"/>
    <cellStyle name="Normal 2 2 3 3 8" xfId="6321" xr:uid="{00000000-0005-0000-0000-0000D8220000}"/>
    <cellStyle name="Normal 2 2 3 3 8 2" xfId="13044" xr:uid="{00000000-0005-0000-0000-0000D9220000}"/>
    <cellStyle name="Normal 2 2 3 3 9" xfId="11263" xr:uid="{00000000-0005-0000-0000-0000DA220000}"/>
    <cellStyle name="Normal 2 2 3 4" xfId="4468" xr:uid="{00000000-0005-0000-0000-0000DB220000}"/>
    <cellStyle name="Normal 2 2 3 4 2" xfId="4933" xr:uid="{00000000-0005-0000-0000-0000DC220000}"/>
    <cellStyle name="Normal 2 2 3 4 2 2" xfId="8676" xr:uid="{00000000-0005-0000-0000-0000DD220000}"/>
    <cellStyle name="Normal 2 2 3 4 2 2 2" xfId="15224" xr:uid="{00000000-0005-0000-0000-0000DE220000}"/>
    <cellStyle name="Normal 2 2 3 4 2 3" xfId="6957" xr:uid="{00000000-0005-0000-0000-0000DF220000}"/>
    <cellStyle name="Normal 2 2 3 4 2 3 2" xfId="13643" xr:uid="{00000000-0005-0000-0000-0000E0220000}"/>
    <cellStyle name="Normal 2 2 3 4 2 4" xfId="11858" xr:uid="{00000000-0005-0000-0000-0000E1220000}"/>
    <cellStyle name="Normal 2 2 3 4 3" xfId="5296" xr:uid="{00000000-0005-0000-0000-0000E2220000}"/>
    <cellStyle name="Normal 2 2 3 4 3 2" xfId="9039" xr:uid="{00000000-0005-0000-0000-0000E3220000}"/>
    <cellStyle name="Normal 2 2 3 4 3 2 2" xfId="15583" xr:uid="{00000000-0005-0000-0000-0000E4220000}"/>
    <cellStyle name="Normal 2 2 3 4 3 3" xfId="7320" xr:uid="{00000000-0005-0000-0000-0000E5220000}"/>
    <cellStyle name="Normal 2 2 3 4 3 3 2" xfId="14002" xr:uid="{00000000-0005-0000-0000-0000E6220000}"/>
    <cellStyle name="Normal 2 2 3 4 3 4" xfId="12217" xr:uid="{00000000-0005-0000-0000-0000E7220000}"/>
    <cellStyle name="Normal 2 2 3 4 4" xfId="5734" xr:uid="{00000000-0005-0000-0000-0000E8220000}"/>
    <cellStyle name="Normal 2 2 3 4 4 2" xfId="9475" xr:uid="{00000000-0005-0000-0000-0000E9220000}"/>
    <cellStyle name="Normal 2 2 3 4 4 2 2" xfId="15977" xr:uid="{00000000-0005-0000-0000-0000EA220000}"/>
    <cellStyle name="Normal 2 2 3 4 4 3" xfId="7756" xr:uid="{00000000-0005-0000-0000-0000EB220000}"/>
    <cellStyle name="Normal 2 2 3 4 4 3 2" xfId="14396" xr:uid="{00000000-0005-0000-0000-0000EC220000}"/>
    <cellStyle name="Normal 2 2 3 4 4 4" xfId="12627" xr:uid="{00000000-0005-0000-0000-0000ED220000}"/>
    <cellStyle name="Normal 2 2 3 4 5" xfId="9929" xr:uid="{00000000-0005-0000-0000-0000EE220000}"/>
    <cellStyle name="Normal 2 2 3 4 5 2" xfId="16410" xr:uid="{00000000-0005-0000-0000-0000EF220000}"/>
    <cellStyle name="Normal 2 2 3 4 6" xfId="8233" xr:uid="{00000000-0005-0000-0000-0000F0220000}"/>
    <cellStyle name="Normal 2 2 3 4 6 2" xfId="14790" xr:uid="{00000000-0005-0000-0000-0000F1220000}"/>
    <cellStyle name="Normal 2 2 3 4 7" xfId="6514" xr:uid="{00000000-0005-0000-0000-0000F2220000}"/>
    <cellStyle name="Normal 2 2 3 4 7 2" xfId="13204" xr:uid="{00000000-0005-0000-0000-0000F3220000}"/>
    <cellStyle name="Normal 2 2 3 4 8" xfId="11413" xr:uid="{00000000-0005-0000-0000-0000F4220000}"/>
    <cellStyle name="Normal 2 2 3 5" xfId="4680" xr:uid="{00000000-0005-0000-0000-0000F5220000}"/>
    <cellStyle name="Normal 2 2 3 5 2" xfId="8426" xr:uid="{00000000-0005-0000-0000-0000F6220000}"/>
    <cellStyle name="Normal 2 2 3 5 2 2" xfId="14978" xr:uid="{00000000-0005-0000-0000-0000F7220000}"/>
    <cellStyle name="Normal 2 2 3 5 3" xfId="6707" xr:uid="{00000000-0005-0000-0000-0000F8220000}"/>
    <cellStyle name="Normal 2 2 3 5 3 2" xfId="13397" xr:uid="{00000000-0005-0000-0000-0000F9220000}"/>
    <cellStyle name="Normal 2 2 3 5 4" xfId="11611" xr:uid="{00000000-0005-0000-0000-0000FA220000}"/>
    <cellStyle name="Normal 2 2 3 6" xfId="5095" xr:uid="{00000000-0005-0000-0000-0000FB220000}"/>
    <cellStyle name="Normal 2 2 3 6 2" xfId="8838" xr:uid="{00000000-0005-0000-0000-0000FC220000}"/>
    <cellStyle name="Normal 2 2 3 6 2 2" xfId="15386" xr:uid="{00000000-0005-0000-0000-0000FD220000}"/>
    <cellStyle name="Normal 2 2 3 6 3" xfId="7119" xr:uid="{00000000-0005-0000-0000-0000FE220000}"/>
    <cellStyle name="Normal 2 2 3 6 3 2" xfId="13805" xr:uid="{00000000-0005-0000-0000-0000FF220000}"/>
    <cellStyle name="Normal 2 2 3 6 4" xfId="12020" xr:uid="{00000000-0005-0000-0000-000000230000}"/>
    <cellStyle name="Normal 2 2 3 7" xfId="5532" xr:uid="{00000000-0005-0000-0000-000001230000}"/>
    <cellStyle name="Normal 2 2 3 7 2" xfId="9273" xr:uid="{00000000-0005-0000-0000-000002230000}"/>
    <cellStyle name="Normal 2 2 3 7 2 2" xfId="15780" xr:uid="{00000000-0005-0000-0000-000003230000}"/>
    <cellStyle name="Normal 2 2 3 7 3" xfId="7554" xr:uid="{00000000-0005-0000-0000-000004230000}"/>
    <cellStyle name="Normal 2 2 3 7 3 2" xfId="14199" xr:uid="{00000000-0005-0000-0000-000005230000}"/>
    <cellStyle name="Normal 2 2 3 7 4" xfId="12425" xr:uid="{00000000-0005-0000-0000-000006230000}"/>
    <cellStyle name="Normal 2 2 3 8" xfId="9660" xr:uid="{00000000-0005-0000-0000-000007230000}"/>
    <cellStyle name="Normal 2 2 3 8 2" xfId="16162" xr:uid="{00000000-0005-0000-0000-000008230000}"/>
    <cellStyle name="Normal 2 2 3 9" xfId="7953" xr:uid="{00000000-0005-0000-0000-000009230000}"/>
    <cellStyle name="Normal 2 2 3 9 2" xfId="14593" xr:uid="{00000000-0005-0000-0000-00000A230000}"/>
    <cellStyle name="Normal 2 2 4" xfId="22" xr:uid="{00000000-0005-0000-0000-00000B230000}"/>
    <cellStyle name="Normal 2 2 4 2" xfId="4458" xr:uid="{00000000-0005-0000-0000-00000C230000}"/>
    <cellStyle name="Normal 2 2 4 2 2" xfId="4934" xr:uid="{00000000-0005-0000-0000-00000D230000}"/>
    <cellStyle name="Normal 2 2 4 2 2 2" xfId="8677" xr:uid="{00000000-0005-0000-0000-00000E230000}"/>
    <cellStyle name="Normal 2 2 4 2 2 2 2" xfId="15225" xr:uid="{00000000-0005-0000-0000-00000F230000}"/>
    <cellStyle name="Normal 2 2 4 2 2 3" xfId="6958" xr:uid="{00000000-0005-0000-0000-000010230000}"/>
    <cellStyle name="Normal 2 2 4 2 2 3 2" xfId="13644" xr:uid="{00000000-0005-0000-0000-000011230000}"/>
    <cellStyle name="Normal 2 2 4 2 2 4" xfId="11859" xr:uid="{00000000-0005-0000-0000-000012230000}"/>
    <cellStyle name="Normal 2 2 4 2 3" xfId="5286" xr:uid="{00000000-0005-0000-0000-000013230000}"/>
    <cellStyle name="Normal 2 2 4 2 3 2" xfId="9029" xr:uid="{00000000-0005-0000-0000-000014230000}"/>
    <cellStyle name="Normal 2 2 4 2 3 2 2" xfId="15573" xr:uid="{00000000-0005-0000-0000-000015230000}"/>
    <cellStyle name="Normal 2 2 4 2 3 3" xfId="7310" xr:uid="{00000000-0005-0000-0000-000016230000}"/>
    <cellStyle name="Normal 2 2 4 2 3 3 2" xfId="13992" xr:uid="{00000000-0005-0000-0000-000017230000}"/>
    <cellStyle name="Normal 2 2 4 2 3 4" xfId="12207" xr:uid="{00000000-0005-0000-0000-000018230000}"/>
    <cellStyle name="Normal 2 2 4 2 4" xfId="5724" xr:uid="{00000000-0005-0000-0000-000019230000}"/>
    <cellStyle name="Normal 2 2 4 2 4 2" xfId="9465" xr:uid="{00000000-0005-0000-0000-00001A230000}"/>
    <cellStyle name="Normal 2 2 4 2 4 2 2" xfId="15967" xr:uid="{00000000-0005-0000-0000-00001B230000}"/>
    <cellStyle name="Normal 2 2 4 2 4 3" xfId="7746" xr:uid="{00000000-0005-0000-0000-00001C230000}"/>
    <cellStyle name="Normal 2 2 4 2 4 3 2" xfId="14386" xr:uid="{00000000-0005-0000-0000-00001D230000}"/>
    <cellStyle name="Normal 2 2 4 2 4 4" xfId="12617" xr:uid="{00000000-0005-0000-0000-00001E230000}"/>
    <cellStyle name="Normal 2 2 4 2 5" xfId="9930" xr:uid="{00000000-0005-0000-0000-00001F230000}"/>
    <cellStyle name="Normal 2 2 4 2 5 2" xfId="16411" xr:uid="{00000000-0005-0000-0000-000020230000}"/>
    <cellStyle name="Normal 2 2 4 2 6" xfId="8223" xr:uid="{00000000-0005-0000-0000-000021230000}"/>
    <cellStyle name="Normal 2 2 4 2 6 2" xfId="14780" xr:uid="{00000000-0005-0000-0000-000022230000}"/>
    <cellStyle name="Normal 2 2 4 2 7" xfId="6504" xr:uid="{00000000-0005-0000-0000-000023230000}"/>
    <cellStyle name="Normal 2 2 4 2 7 2" xfId="13194" xr:uid="{00000000-0005-0000-0000-000024230000}"/>
    <cellStyle name="Normal 2 2 4 2 8" xfId="11403" xr:uid="{00000000-0005-0000-0000-000025230000}"/>
    <cellStyle name="Normal 2 2 4 3" xfId="4768" xr:uid="{00000000-0005-0000-0000-000026230000}"/>
    <cellStyle name="Normal 2 2 4 3 2" xfId="8511" xr:uid="{00000000-0005-0000-0000-000027230000}"/>
    <cellStyle name="Normal 2 2 4 3 2 2" xfId="15063" xr:uid="{00000000-0005-0000-0000-000028230000}"/>
    <cellStyle name="Normal 2 2 4 3 3" xfId="6792" xr:uid="{00000000-0005-0000-0000-000029230000}"/>
    <cellStyle name="Normal 2 2 4 3 3 2" xfId="13482" xr:uid="{00000000-0005-0000-0000-00002A230000}"/>
    <cellStyle name="Normal 2 2 4 3 4" xfId="11697" xr:uid="{00000000-0005-0000-0000-00002B230000}"/>
    <cellStyle name="Normal 2 2 4 4" xfId="5085" xr:uid="{00000000-0005-0000-0000-00002C230000}"/>
    <cellStyle name="Normal 2 2 4 4 2" xfId="8828" xr:uid="{00000000-0005-0000-0000-00002D230000}"/>
    <cellStyle name="Normal 2 2 4 4 2 2" xfId="15376" xr:uid="{00000000-0005-0000-0000-00002E230000}"/>
    <cellStyle name="Normal 2 2 4 4 3" xfId="7109" xr:uid="{00000000-0005-0000-0000-00002F230000}"/>
    <cellStyle name="Normal 2 2 4 4 3 2" xfId="13795" xr:uid="{00000000-0005-0000-0000-000030230000}"/>
    <cellStyle name="Normal 2 2 4 4 4" xfId="12010" xr:uid="{00000000-0005-0000-0000-000031230000}"/>
    <cellStyle name="Normal 2 2 4 5" xfId="5522" xr:uid="{00000000-0005-0000-0000-000032230000}"/>
    <cellStyle name="Normal 2 2 4 5 2" xfId="9263" xr:uid="{00000000-0005-0000-0000-000033230000}"/>
    <cellStyle name="Normal 2 2 4 5 2 2" xfId="15770" xr:uid="{00000000-0005-0000-0000-000034230000}"/>
    <cellStyle name="Normal 2 2 4 5 3" xfId="7544" xr:uid="{00000000-0005-0000-0000-000035230000}"/>
    <cellStyle name="Normal 2 2 4 5 3 2" xfId="14189" xr:uid="{00000000-0005-0000-0000-000036230000}"/>
    <cellStyle name="Normal 2 2 4 5 4" xfId="12415" xr:uid="{00000000-0005-0000-0000-000037230000}"/>
    <cellStyle name="Normal 2 2 4 6" xfId="9758" xr:uid="{00000000-0005-0000-0000-000038230000}"/>
    <cellStyle name="Normal 2 2 4 6 2" xfId="16249" xr:uid="{00000000-0005-0000-0000-000039230000}"/>
    <cellStyle name="Normal 2 2 4 7" xfId="7943" xr:uid="{00000000-0005-0000-0000-00003A230000}"/>
    <cellStyle name="Normal 2 2 4 7 2" xfId="14583" xr:uid="{00000000-0005-0000-0000-00003B230000}"/>
    <cellStyle name="Normal 2 2 4 8" xfId="5922" xr:uid="{00000000-0005-0000-0000-00003C230000}"/>
    <cellStyle name="Normal 2 2 4 8 2" xfId="12815" xr:uid="{00000000-0005-0000-0000-00003D230000}"/>
    <cellStyle name="Normal 2 2 4 9" xfId="10257" xr:uid="{00000000-0005-0000-0000-00003E230000}"/>
    <cellStyle name="Normal 2 2 5" xfId="4113" xr:uid="{00000000-0005-0000-0000-00003F230000}"/>
    <cellStyle name="Normal 2 2 5 2" xfId="4525" xr:uid="{00000000-0005-0000-0000-000040230000}"/>
    <cellStyle name="Normal 2 2 5 2 2" xfId="4935" xr:uid="{00000000-0005-0000-0000-000041230000}"/>
    <cellStyle name="Normal 2 2 5 2 2 2" xfId="8678" xr:uid="{00000000-0005-0000-0000-000042230000}"/>
    <cellStyle name="Normal 2 2 5 2 2 2 2" xfId="15226" xr:uid="{00000000-0005-0000-0000-000043230000}"/>
    <cellStyle name="Normal 2 2 5 2 2 3" xfId="6959" xr:uid="{00000000-0005-0000-0000-000044230000}"/>
    <cellStyle name="Normal 2 2 5 2 2 3 2" xfId="13645" xr:uid="{00000000-0005-0000-0000-000045230000}"/>
    <cellStyle name="Normal 2 2 5 2 2 4" xfId="11860" xr:uid="{00000000-0005-0000-0000-000046230000}"/>
    <cellStyle name="Normal 2 2 5 2 3" xfId="5352" xr:uid="{00000000-0005-0000-0000-000047230000}"/>
    <cellStyle name="Normal 2 2 5 2 3 2" xfId="9095" xr:uid="{00000000-0005-0000-0000-000048230000}"/>
    <cellStyle name="Normal 2 2 5 2 3 2 2" xfId="15639" xr:uid="{00000000-0005-0000-0000-000049230000}"/>
    <cellStyle name="Normal 2 2 5 2 3 3" xfId="7376" xr:uid="{00000000-0005-0000-0000-00004A230000}"/>
    <cellStyle name="Normal 2 2 5 2 3 3 2" xfId="14058" xr:uid="{00000000-0005-0000-0000-00004B230000}"/>
    <cellStyle name="Normal 2 2 5 2 3 4" xfId="12273" xr:uid="{00000000-0005-0000-0000-00004C230000}"/>
    <cellStyle name="Normal 2 2 5 2 4" xfId="5790" xr:uid="{00000000-0005-0000-0000-00004D230000}"/>
    <cellStyle name="Normal 2 2 5 2 4 2" xfId="9531" xr:uid="{00000000-0005-0000-0000-00004E230000}"/>
    <cellStyle name="Normal 2 2 5 2 4 2 2" xfId="16033" xr:uid="{00000000-0005-0000-0000-00004F230000}"/>
    <cellStyle name="Normal 2 2 5 2 4 3" xfId="7812" xr:uid="{00000000-0005-0000-0000-000050230000}"/>
    <cellStyle name="Normal 2 2 5 2 4 3 2" xfId="14452" xr:uid="{00000000-0005-0000-0000-000051230000}"/>
    <cellStyle name="Normal 2 2 5 2 4 4" xfId="12683" xr:uid="{00000000-0005-0000-0000-000052230000}"/>
    <cellStyle name="Normal 2 2 5 2 5" xfId="9931" xr:uid="{00000000-0005-0000-0000-000053230000}"/>
    <cellStyle name="Normal 2 2 5 2 5 2" xfId="16412" xr:uid="{00000000-0005-0000-0000-000054230000}"/>
    <cellStyle name="Normal 2 2 5 2 6" xfId="8289" xr:uid="{00000000-0005-0000-0000-000055230000}"/>
    <cellStyle name="Normal 2 2 5 2 6 2" xfId="14846" xr:uid="{00000000-0005-0000-0000-000056230000}"/>
    <cellStyle name="Normal 2 2 5 2 7" xfId="6570" xr:uid="{00000000-0005-0000-0000-000057230000}"/>
    <cellStyle name="Normal 2 2 5 2 7 2" xfId="13260" xr:uid="{00000000-0005-0000-0000-000058230000}"/>
    <cellStyle name="Normal 2 2 5 2 8" xfId="11470" xr:uid="{00000000-0005-0000-0000-000059230000}"/>
    <cellStyle name="Normal 2 2 5 3" xfId="4823" xr:uid="{00000000-0005-0000-0000-00005A230000}"/>
    <cellStyle name="Normal 2 2 5 3 2" xfId="8566" xr:uid="{00000000-0005-0000-0000-00005B230000}"/>
    <cellStyle name="Normal 2 2 5 3 2 2" xfId="15114" xr:uid="{00000000-0005-0000-0000-00005C230000}"/>
    <cellStyle name="Normal 2 2 5 3 3" xfId="6847" xr:uid="{00000000-0005-0000-0000-00005D230000}"/>
    <cellStyle name="Normal 2 2 5 3 3 2" xfId="13533" xr:uid="{00000000-0005-0000-0000-00005E230000}"/>
    <cellStyle name="Normal 2 2 5 3 4" xfId="11748" xr:uid="{00000000-0005-0000-0000-00005F230000}"/>
    <cellStyle name="Normal 2 2 5 4" xfId="5155" xr:uid="{00000000-0005-0000-0000-000060230000}"/>
    <cellStyle name="Normal 2 2 5 4 2" xfId="8898" xr:uid="{00000000-0005-0000-0000-000061230000}"/>
    <cellStyle name="Normal 2 2 5 4 2 2" xfId="15442" xr:uid="{00000000-0005-0000-0000-000062230000}"/>
    <cellStyle name="Normal 2 2 5 4 3" xfId="7179" xr:uid="{00000000-0005-0000-0000-000063230000}"/>
    <cellStyle name="Normal 2 2 5 4 3 2" xfId="13861" xr:uid="{00000000-0005-0000-0000-000064230000}"/>
    <cellStyle name="Normal 2 2 5 4 4" xfId="12076" xr:uid="{00000000-0005-0000-0000-000065230000}"/>
    <cellStyle name="Normal 2 2 5 5" xfId="5588" xr:uid="{00000000-0005-0000-0000-000066230000}"/>
    <cellStyle name="Normal 2 2 5 5 2" xfId="9329" xr:uid="{00000000-0005-0000-0000-000067230000}"/>
    <cellStyle name="Normal 2 2 5 5 2 2" xfId="15836" xr:uid="{00000000-0005-0000-0000-000068230000}"/>
    <cellStyle name="Normal 2 2 5 5 3" xfId="7610" xr:uid="{00000000-0005-0000-0000-000069230000}"/>
    <cellStyle name="Normal 2 2 5 5 3 2" xfId="14255" xr:uid="{00000000-0005-0000-0000-00006A230000}"/>
    <cellStyle name="Normal 2 2 5 5 4" xfId="12481" xr:uid="{00000000-0005-0000-0000-00006B230000}"/>
    <cellStyle name="Normal 2 2 5 6" xfId="9814" xr:uid="{00000000-0005-0000-0000-00006C230000}"/>
    <cellStyle name="Normal 2 2 5 6 2" xfId="16300" xr:uid="{00000000-0005-0000-0000-00006D230000}"/>
    <cellStyle name="Normal 2 2 5 7" xfId="8049" xr:uid="{00000000-0005-0000-0000-00006E230000}"/>
    <cellStyle name="Normal 2 2 5 7 2" xfId="14649" xr:uid="{00000000-0005-0000-0000-00006F230000}"/>
    <cellStyle name="Normal 2 2 5 8" xfId="6322" xr:uid="{00000000-0005-0000-0000-000070230000}"/>
    <cellStyle name="Normal 2 2 5 8 2" xfId="13045" xr:uid="{00000000-0005-0000-0000-000071230000}"/>
    <cellStyle name="Normal 2 2 5 9" xfId="11264" xr:uid="{00000000-0005-0000-0000-000072230000}"/>
    <cellStyle name="Normal 2 2 6" xfId="4405" xr:uid="{00000000-0005-0000-0000-000073230000}"/>
    <cellStyle name="Normal 2 2 6 2" xfId="4619" xr:uid="{00000000-0005-0000-0000-000074230000}"/>
    <cellStyle name="Normal 2 2 6 2 2" xfId="4937" xr:uid="{00000000-0005-0000-0000-000075230000}"/>
    <cellStyle name="Normal 2 2 6 2 2 2" xfId="8680" xr:uid="{00000000-0005-0000-0000-000076230000}"/>
    <cellStyle name="Normal 2 2 6 2 2 2 2" xfId="15228" xr:uid="{00000000-0005-0000-0000-000077230000}"/>
    <cellStyle name="Normal 2 2 6 2 2 3" xfId="6961" xr:uid="{00000000-0005-0000-0000-000078230000}"/>
    <cellStyle name="Normal 2 2 6 2 2 3 2" xfId="13647" xr:uid="{00000000-0005-0000-0000-000079230000}"/>
    <cellStyle name="Normal 2 2 6 2 2 4" xfId="11862" xr:uid="{00000000-0005-0000-0000-00007A230000}"/>
    <cellStyle name="Normal 2 2 6 2 3" xfId="5446" xr:uid="{00000000-0005-0000-0000-00007B230000}"/>
    <cellStyle name="Normal 2 2 6 2 3 2" xfId="9189" xr:uid="{00000000-0005-0000-0000-00007C230000}"/>
    <cellStyle name="Normal 2 2 6 2 3 2 2" xfId="15733" xr:uid="{00000000-0005-0000-0000-00007D230000}"/>
    <cellStyle name="Normal 2 2 6 2 3 3" xfId="7470" xr:uid="{00000000-0005-0000-0000-00007E230000}"/>
    <cellStyle name="Normal 2 2 6 2 3 3 2" xfId="14152" xr:uid="{00000000-0005-0000-0000-00007F230000}"/>
    <cellStyle name="Normal 2 2 6 2 3 4" xfId="12367" xr:uid="{00000000-0005-0000-0000-000080230000}"/>
    <cellStyle name="Normal 2 2 6 2 4" xfId="5884" xr:uid="{00000000-0005-0000-0000-000081230000}"/>
    <cellStyle name="Normal 2 2 6 2 4 2" xfId="9625" xr:uid="{00000000-0005-0000-0000-000082230000}"/>
    <cellStyle name="Normal 2 2 6 2 4 2 2" xfId="16127" xr:uid="{00000000-0005-0000-0000-000083230000}"/>
    <cellStyle name="Normal 2 2 6 2 4 3" xfId="7906" xr:uid="{00000000-0005-0000-0000-000084230000}"/>
    <cellStyle name="Normal 2 2 6 2 4 3 2" xfId="14546" xr:uid="{00000000-0005-0000-0000-000085230000}"/>
    <cellStyle name="Normal 2 2 6 2 4 4" xfId="12777" xr:uid="{00000000-0005-0000-0000-000086230000}"/>
    <cellStyle name="Normal 2 2 6 2 5" xfId="9933" xr:uid="{00000000-0005-0000-0000-000087230000}"/>
    <cellStyle name="Normal 2 2 6 2 5 2" xfId="16414" xr:uid="{00000000-0005-0000-0000-000088230000}"/>
    <cellStyle name="Normal 2 2 6 2 6" xfId="8383" xr:uid="{00000000-0005-0000-0000-000089230000}"/>
    <cellStyle name="Normal 2 2 6 2 6 2" xfId="14940" xr:uid="{00000000-0005-0000-0000-00008A230000}"/>
    <cellStyle name="Normal 2 2 6 2 7" xfId="6664" xr:uid="{00000000-0005-0000-0000-00008B230000}"/>
    <cellStyle name="Normal 2 2 6 2 7 2" xfId="13354" xr:uid="{00000000-0005-0000-0000-00008C230000}"/>
    <cellStyle name="Normal 2 2 6 2 8" xfId="11564" xr:uid="{00000000-0005-0000-0000-00008D230000}"/>
    <cellStyle name="Normal 2 2 6 3" xfId="4936" xr:uid="{00000000-0005-0000-0000-00008E230000}"/>
    <cellStyle name="Normal 2 2 6 3 2" xfId="8679" xr:uid="{00000000-0005-0000-0000-00008F230000}"/>
    <cellStyle name="Normal 2 2 6 3 2 2" xfId="15227" xr:uid="{00000000-0005-0000-0000-000090230000}"/>
    <cellStyle name="Normal 2 2 6 3 3" xfId="6960" xr:uid="{00000000-0005-0000-0000-000091230000}"/>
    <cellStyle name="Normal 2 2 6 3 3 2" xfId="13646" xr:uid="{00000000-0005-0000-0000-000092230000}"/>
    <cellStyle name="Normal 2 2 6 3 4" xfId="11861" xr:uid="{00000000-0005-0000-0000-000093230000}"/>
    <cellStyle name="Normal 2 2 6 4" xfId="5249" xr:uid="{00000000-0005-0000-0000-000094230000}"/>
    <cellStyle name="Normal 2 2 6 4 2" xfId="8992" xr:uid="{00000000-0005-0000-0000-000095230000}"/>
    <cellStyle name="Normal 2 2 6 4 2 2" xfId="15536" xr:uid="{00000000-0005-0000-0000-000096230000}"/>
    <cellStyle name="Normal 2 2 6 4 3" xfId="7273" xr:uid="{00000000-0005-0000-0000-000097230000}"/>
    <cellStyle name="Normal 2 2 6 4 3 2" xfId="13955" xr:uid="{00000000-0005-0000-0000-000098230000}"/>
    <cellStyle name="Normal 2 2 6 4 4" xfId="12170" xr:uid="{00000000-0005-0000-0000-000099230000}"/>
    <cellStyle name="Normal 2 2 6 5" xfId="5687" xr:uid="{00000000-0005-0000-0000-00009A230000}"/>
    <cellStyle name="Normal 2 2 6 5 2" xfId="9428" xr:uid="{00000000-0005-0000-0000-00009B230000}"/>
    <cellStyle name="Normal 2 2 6 5 2 2" xfId="15930" xr:uid="{00000000-0005-0000-0000-00009C230000}"/>
    <cellStyle name="Normal 2 2 6 5 3" xfId="7709" xr:uid="{00000000-0005-0000-0000-00009D230000}"/>
    <cellStyle name="Normal 2 2 6 5 3 2" xfId="14349" xr:uid="{00000000-0005-0000-0000-00009E230000}"/>
    <cellStyle name="Normal 2 2 6 5 4" xfId="12580" xr:uid="{00000000-0005-0000-0000-00009F230000}"/>
    <cellStyle name="Normal 2 2 6 6" xfId="9932" xr:uid="{00000000-0005-0000-0000-0000A0230000}"/>
    <cellStyle name="Normal 2 2 6 6 2" xfId="16413" xr:uid="{00000000-0005-0000-0000-0000A1230000}"/>
    <cellStyle name="Normal 2 2 6 7" xfId="8186" xr:uid="{00000000-0005-0000-0000-0000A2230000}"/>
    <cellStyle name="Normal 2 2 6 7 2" xfId="14743" xr:uid="{00000000-0005-0000-0000-0000A3230000}"/>
    <cellStyle name="Normal 2 2 6 8" xfId="6467" xr:uid="{00000000-0005-0000-0000-0000A4230000}"/>
    <cellStyle name="Normal 2 2 6 8 2" xfId="13157" xr:uid="{00000000-0005-0000-0000-0000A5230000}"/>
    <cellStyle name="Normal 2 2 6 9" xfId="11363" xr:uid="{00000000-0005-0000-0000-0000A6230000}"/>
    <cellStyle name="Normal 2 2 7" xfId="4422" xr:uid="{00000000-0005-0000-0000-0000A7230000}"/>
    <cellStyle name="Normal 2 2 7 2" xfId="4631" xr:uid="{00000000-0005-0000-0000-0000A8230000}"/>
    <cellStyle name="Normal 2 2 7 2 2" xfId="4939" xr:uid="{00000000-0005-0000-0000-0000A9230000}"/>
    <cellStyle name="Normal 2 2 7 2 2 2" xfId="8682" xr:uid="{00000000-0005-0000-0000-0000AA230000}"/>
    <cellStyle name="Normal 2 2 7 2 2 2 2" xfId="15230" xr:uid="{00000000-0005-0000-0000-0000AB230000}"/>
    <cellStyle name="Normal 2 2 7 2 2 3" xfId="6963" xr:uid="{00000000-0005-0000-0000-0000AC230000}"/>
    <cellStyle name="Normal 2 2 7 2 2 3 2" xfId="13649" xr:uid="{00000000-0005-0000-0000-0000AD230000}"/>
    <cellStyle name="Normal 2 2 7 2 2 4" xfId="11864" xr:uid="{00000000-0005-0000-0000-0000AE230000}"/>
    <cellStyle name="Normal 2 2 7 2 3" xfId="5458" xr:uid="{00000000-0005-0000-0000-0000AF230000}"/>
    <cellStyle name="Normal 2 2 7 2 3 2" xfId="9201" xr:uid="{00000000-0005-0000-0000-0000B0230000}"/>
    <cellStyle name="Normal 2 2 7 2 3 2 2" xfId="15745" xr:uid="{00000000-0005-0000-0000-0000B1230000}"/>
    <cellStyle name="Normal 2 2 7 2 3 3" xfId="7482" xr:uid="{00000000-0005-0000-0000-0000B2230000}"/>
    <cellStyle name="Normal 2 2 7 2 3 3 2" xfId="14164" xr:uid="{00000000-0005-0000-0000-0000B3230000}"/>
    <cellStyle name="Normal 2 2 7 2 3 4" xfId="12379" xr:uid="{00000000-0005-0000-0000-0000B4230000}"/>
    <cellStyle name="Normal 2 2 7 2 4" xfId="5896" xr:uid="{00000000-0005-0000-0000-0000B5230000}"/>
    <cellStyle name="Normal 2 2 7 2 4 2" xfId="9637" xr:uid="{00000000-0005-0000-0000-0000B6230000}"/>
    <cellStyle name="Normal 2 2 7 2 4 2 2" xfId="16139" xr:uid="{00000000-0005-0000-0000-0000B7230000}"/>
    <cellStyle name="Normal 2 2 7 2 4 3" xfId="7918" xr:uid="{00000000-0005-0000-0000-0000B8230000}"/>
    <cellStyle name="Normal 2 2 7 2 4 3 2" xfId="14558" xr:uid="{00000000-0005-0000-0000-0000B9230000}"/>
    <cellStyle name="Normal 2 2 7 2 4 4" xfId="12789" xr:uid="{00000000-0005-0000-0000-0000BA230000}"/>
    <cellStyle name="Normal 2 2 7 2 5" xfId="9935" xr:uid="{00000000-0005-0000-0000-0000BB230000}"/>
    <cellStyle name="Normal 2 2 7 2 5 2" xfId="16416" xr:uid="{00000000-0005-0000-0000-0000BC230000}"/>
    <cellStyle name="Normal 2 2 7 2 6" xfId="8395" xr:uid="{00000000-0005-0000-0000-0000BD230000}"/>
    <cellStyle name="Normal 2 2 7 2 6 2" xfId="14952" xr:uid="{00000000-0005-0000-0000-0000BE230000}"/>
    <cellStyle name="Normal 2 2 7 2 7" xfId="6676" xr:uid="{00000000-0005-0000-0000-0000BF230000}"/>
    <cellStyle name="Normal 2 2 7 2 7 2" xfId="13366" xr:uid="{00000000-0005-0000-0000-0000C0230000}"/>
    <cellStyle name="Normal 2 2 7 2 8" xfId="11576" xr:uid="{00000000-0005-0000-0000-0000C1230000}"/>
    <cellStyle name="Normal 2 2 7 3" xfId="4938" xr:uid="{00000000-0005-0000-0000-0000C2230000}"/>
    <cellStyle name="Normal 2 2 7 3 2" xfId="8681" xr:uid="{00000000-0005-0000-0000-0000C3230000}"/>
    <cellStyle name="Normal 2 2 7 3 2 2" xfId="15229" xr:uid="{00000000-0005-0000-0000-0000C4230000}"/>
    <cellStyle name="Normal 2 2 7 3 3" xfId="6962" xr:uid="{00000000-0005-0000-0000-0000C5230000}"/>
    <cellStyle name="Normal 2 2 7 3 3 2" xfId="13648" xr:uid="{00000000-0005-0000-0000-0000C6230000}"/>
    <cellStyle name="Normal 2 2 7 3 4" xfId="11863" xr:uid="{00000000-0005-0000-0000-0000C7230000}"/>
    <cellStyle name="Normal 2 2 7 4" xfId="5261" xr:uid="{00000000-0005-0000-0000-0000C8230000}"/>
    <cellStyle name="Normal 2 2 7 4 2" xfId="9004" xr:uid="{00000000-0005-0000-0000-0000C9230000}"/>
    <cellStyle name="Normal 2 2 7 4 2 2" xfId="15548" xr:uid="{00000000-0005-0000-0000-0000CA230000}"/>
    <cellStyle name="Normal 2 2 7 4 3" xfId="7285" xr:uid="{00000000-0005-0000-0000-0000CB230000}"/>
    <cellStyle name="Normal 2 2 7 4 3 2" xfId="13967" xr:uid="{00000000-0005-0000-0000-0000CC230000}"/>
    <cellStyle name="Normal 2 2 7 4 4" xfId="12182" xr:uid="{00000000-0005-0000-0000-0000CD230000}"/>
    <cellStyle name="Normal 2 2 7 5" xfId="5699" xr:uid="{00000000-0005-0000-0000-0000CE230000}"/>
    <cellStyle name="Normal 2 2 7 5 2" xfId="9440" xr:uid="{00000000-0005-0000-0000-0000CF230000}"/>
    <cellStyle name="Normal 2 2 7 5 2 2" xfId="15942" xr:uid="{00000000-0005-0000-0000-0000D0230000}"/>
    <cellStyle name="Normal 2 2 7 5 3" xfId="7721" xr:uid="{00000000-0005-0000-0000-0000D1230000}"/>
    <cellStyle name="Normal 2 2 7 5 3 2" xfId="14361" xr:uid="{00000000-0005-0000-0000-0000D2230000}"/>
    <cellStyle name="Normal 2 2 7 5 4" xfId="12592" xr:uid="{00000000-0005-0000-0000-0000D3230000}"/>
    <cellStyle name="Normal 2 2 7 6" xfId="9934" xr:uid="{00000000-0005-0000-0000-0000D4230000}"/>
    <cellStyle name="Normal 2 2 7 6 2" xfId="16415" xr:uid="{00000000-0005-0000-0000-0000D5230000}"/>
    <cellStyle name="Normal 2 2 7 7" xfId="8198" xr:uid="{00000000-0005-0000-0000-0000D6230000}"/>
    <cellStyle name="Normal 2 2 7 7 2" xfId="14755" xr:uid="{00000000-0005-0000-0000-0000D7230000}"/>
    <cellStyle name="Normal 2 2 7 8" xfId="6479" xr:uid="{00000000-0005-0000-0000-0000D8230000}"/>
    <cellStyle name="Normal 2 2 7 8 2" xfId="13169" xr:uid="{00000000-0005-0000-0000-0000D9230000}"/>
    <cellStyle name="Normal 2 2 7 9" xfId="11377" xr:uid="{00000000-0005-0000-0000-0000DA230000}"/>
    <cellStyle name="Normal 2 2 8" xfId="4449" xr:uid="{00000000-0005-0000-0000-0000DB230000}"/>
    <cellStyle name="Normal 2 2 8 2" xfId="4940" xr:uid="{00000000-0005-0000-0000-0000DC230000}"/>
    <cellStyle name="Normal 2 2 8 2 2" xfId="8683" xr:uid="{00000000-0005-0000-0000-0000DD230000}"/>
    <cellStyle name="Normal 2 2 8 2 2 2" xfId="15231" xr:uid="{00000000-0005-0000-0000-0000DE230000}"/>
    <cellStyle name="Normal 2 2 8 2 3" xfId="6964" xr:uid="{00000000-0005-0000-0000-0000DF230000}"/>
    <cellStyle name="Normal 2 2 8 2 3 2" xfId="13650" xr:uid="{00000000-0005-0000-0000-0000E0230000}"/>
    <cellStyle name="Normal 2 2 8 2 4" xfId="11865" xr:uid="{00000000-0005-0000-0000-0000E1230000}"/>
    <cellStyle name="Normal 2 2 8 3" xfId="5277" xr:uid="{00000000-0005-0000-0000-0000E2230000}"/>
    <cellStyle name="Normal 2 2 8 3 2" xfId="9020" xr:uid="{00000000-0005-0000-0000-0000E3230000}"/>
    <cellStyle name="Normal 2 2 8 3 2 2" xfId="15564" xr:uid="{00000000-0005-0000-0000-0000E4230000}"/>
    <cellStyle name="Normal 2 2 8 3 3" xfId="7301" xr:uid="{00000000-0005-0000-0000-0000E5230000}"/>
    <cellStyle name="Normal 2 2 8 3 3 2" xfId="13983" xr:uid="{00000000-0005-0000-0000-0000E6230000}"/>
    <cellStyle name="Normal 2 2 8 3 4" xfId="12198" xr:uid="{00000000-0005-0000-0000-0000E7230000}"/>
    <cellStyle name="Normal 2 2 8 4" xfId="5715" xr:uid="{00000000-0005-0000-0000-0000E8230000}"/>
    <cellStyle name="Normal 2 2 8 4 2" xfId="9456" xr:uid="{00000000-0005-0000-0000-0000E9230000}"/>
    <cellStyle name="Normal 2 2 8 4 2 2" xfId="15958" xr:uid="{00000000-0005-0000-0000-0000EA230000}"/>
    <cellStyle name="Normal 2 2 8 4 3" xfId="7737" xr:uid="{00000000-0005-0000-0000-0000EB230000}"/>
    <cellStyle name="Normal 2 2 8 4 3 2" xfId="14377" xr:uid="{00000000-0005-0000-0000-0000EC230000}"/>
    <cellStyle name="Normal 2 2 8 4 4" xfId="12608" xr:uid="{00000000-0005-0000-0000-0000ED230000}"/>
    <cellStyle name="Normal 2 2 8 5" xfId="9936" xr:uid="{00000000-0005-0000-0000-0000EE230000}"/>
    <cellStyle name="Normal 2 2 8 5 2" xfId="16417" xr:uid="{00000000-0005-0000-0000-0000EF230000}"/>
    <cellStyle name="Normal 2 2 8 6" xfId="8214" xr:uid="{00000000-0005-0000-0000-0000F0230000}"/>
    <cellStyle name="Normal 2 2 8 6 2" xfId="14771" xr:uid="{00000000-0005-0000-0000-0000F1230000}"/>
    <cellStyle name="Normal 2 2 8 7" xfId="6495" xr:uid="{00000000-0005-0000-0000-0000F2230000}"/>
    <cellStyle name="Normal 2 2 8 7 2" xfId="13185" xr:uid="{00000000-0005-0000-0000-0000F3230000}"/>
    <cellStyle name="Normal 2 2 8 8" xfId="11394" xr:uid="{00000000-0005-0000-0000-0000F4230000}"/>
    <cellStyle name="Normal 2 2 9" xfId="4677" xr:uid="{00000000-0005-0000-0000-0000F5230000}"/>
    <cellStyle name="Normal 2 2 9 2" xfId="8423" xr:uid="{00000000-0005-0000-0000-0000F6230000}"/>
    <cellStyle name="Normal 2 2 9 2 2" xfId="14975" xr:uid="{00000000-0005-0000-0000-0000F7230000}"/>
    <cellStyle name="Normal 2 2 9 3" xfId="6704" xr:uid="{00000000-0005-0000-0000-0000F8230000}"/>
    <cellStyle name="Normal 2 2 9 3 2" xfId="13394" xr:uid="{00000000-0005-0000-0000-0000F9230000}"/>
    <cellStyle name="Normal 2 2 9 4" xfId="11608" xr:uid="{00000000-0005-0000-0000-0000FA230000}"/>
    <cellStyle name="Normal 2 3" xfId="15" xr:uid="{00000000-0005-0000-0000-0000FB230000}"/>
    <cellStyle name="Normal 2 3 2" xfId="37" xr:uid="{00000000-0005-0000-0000-0000FC230000}"/>
    <cellStyle name="Normal 2 3 3" xfId="26" xr:uid="{00000000-0005-0000-0000-0000FD230000}"/>
    <cellStyle name="Normal 2 3 3 2" xfId="4461" xr:uid="{00000000-0005-0000-0000-0000FE230000}"/>
    <cellStyle name="Normal 2 3 3 2 2" xfId="4941" xr:uid="{00000000-0005-0000-0000-0000FF230000}"/>
    <cellStyle name="Normal 2 3 3 2 2 2" xfId="8684" xr:uid="{00000000-0005-0000-0000-000000240000}"/>
    <cellStyle name="Normal 2 3 3 2 2 2 2" xfId="15232" xr:uid="{00000000-0005-0000-0000-000001240000}"/>
    <cellStyle name="Normal 2 3 3 2 2 3" xfId="6965" xr:uid="{00000000-0005-0000-0000-000002240000}"/>
    <cellStyle name="Normal 2 3 3 2 2 3 2" xfId="13651" xr:uid="{00000000-0005-0000-0000-000003240000}"/>
    <cellStyle name="Normal 2 3 3 2 2 4" xfId="11866" xr:uid="{00000000-0005-0000-0000-000004240000}"/>
    <cellStyle name="Normal 2 3 3 2 3" xfId="5289" xr:uid="{00000000-0005-0000-0000-000005240000}"/>
    <cellStyle name="Normal 2 3 3 2 3 2" xfId="9032" xr:uid="{00000000-0005-0000-0000-000006240000}"/>
    <cellStyle name="Normal 2 3 3 2 3 2 2" xfId="15576" xr:uid="{00000000-0005-0000-0000-000007240000}"/>
    <cellStyle name="Normal 2 3 3 2 3 3" xfId="7313" xr:uid="{00000000-0005-0000-0000-000008240000}"/>
    <cellStyle name="Normal 2 3 3 2 3 3 2" xfId="13995" xr:uid="{00000000-0005-0000-0000-000009240000}"/>
    <cellStyle name="Normal 2 3 3 2 3 4" xfId="12210" xr:uid="{00000000-0005-0000-0000-00000A240000}"/>
    <cellStyle name="Normal 2 3 3 2 4" xfId="5727" xr:uid="{00000000-0005-0000-0000-00000B240000}"/>
    <cellStyle name="Normal 2 3 3 2 4 2" xfId="9468" xr:uid="{00000000-0005-0000-0000-00000C240000}"/>
    <cellStyle name="Normal 2 3 3 2 4 2 2" xfId="15970" xr:uid="{00000000-0005-0000-0000-00000D240000}"/>
    <cellStyle name="Normal 2 3 3 2 4 3" xfId="7749" xr:uid="{00000000-0005-0000-0000-00000E240000}"/>
    <cellStyle name="Normal 2 3 3 2 4 3 2" xfId="14389" xr:uid="{00000000-0005-0000-0000-00000F240000}"/>
    <cellStyle name="Normal 2 3 3 2 4 4" xfId="12620" xr:uid="{00000000-0005-0000-0000-000010240000}"/>
    <cellStyle name="Normal 2 3 3 2 5" xfId="9937" xr:uid="{00000000-0005-0000-0000-000011240000}"/>
    <cellStyle name="Normal 2 3 3 2 5 2" xfId="16418" xr:uid="{00000000-0005-0000-0000-000012240000}"/>
    <cellStyle name="Normal 2 3 3 2 6" xfId="8226" xr:uid="{00000000-0005-0000-0000-000013240000}"/>
    <cellStyle name="Normal 2 3 3 2 6 2" xfId="14783" xr:uid="{00000000-0005-0000-0000-000014240000}"/>
    <cellStyle name="Normal 2 3 3 2 7" xfId="6507" xr:uid="{00000000-0005-0000-0000-000015240000}"/>
    <cellStyle name="Normal 2 3 3 2 7 2" xfId="13197" xr:uid="{00000000-0005-0000-0000-000016240000}"/>
    <cellStyle name="Normal 2 3 3 2 8" xfId="11406" xr:uid="{00000000-0005-0000-0000-000017240000}"/>
    <cellStyle name="Normal 2 3 3 3" xfId="4772" xr:uid="{00000000-0005-0000-0000-000018240000}"/>
    <cellStyle name="Normal 2 3 3 3 2" xfId="8515" xr:uid="{00000000-0005-0000-0000-000019240000}"/>
    <cellStyle name="Normal 2 3 3 3 2 2" xfId="15067" xr:uid="{00000000-0005-0000-0000-00001A240000}"/>
    <cellStyle name="Normal 2 3 3 3 3" xfId="6796" xr:uid="{00000000-0005-0000-0000-00001B240000}"/>
    <cellStyle name="Normal 2 3 3 3 3 2" xfId="13486" xr:uid="{00000000-0005-0000-0000-00001C240000}"/>
    <cellStyle name="Normal 2 3 3 3 4" xfId="11701" xr:uid="{00000000-0005-0000-0000-00001D240000}"/>
    <cellStyle name="Normal 2 3 3 4" xfId="5088" xr:uid="{00000000-0005-0000-0000-00001E240000}"/>
    <cellStyle name="Normal 2 3 3 4 2" xfId="8831" xr:uid="{00000000-0005-0000-0000-00001F240000}"/>
    <cellStyle name="Normal 2 3 3 4 2 2" xfId="15379" xr:uid="{00000000-0005-0000-0000-000020240000}"/>
    <cellStyle name="Normal 2 3 3 4 3" xfId="7112" xr:uid="{00000000-0005-0000-0000-000021240000}"/>
    <cellStyle name="Normal 2 3 3 4 3 2" xfId="13798" xr:uid="{00000000-0005-0000-0000-000022240000}"/>
    <cellStyle name="Normal 2 3 3 4 4" xfId="12013" xr:uid="{00000000-0005-0000-0000-000023240000}"/>
    <cellStyle name="Normal 2 3 3 5" xfId="5525" xr:uid="{00000000-0005-0000-0000-000024240000}"/>
    <cellStyle name="Normal 2 3 3 5 2" xfId="9266" xr:uid="{00000000-0005-0000-0000-000025240000}"/>
    <cellStyle name="Normal 2 3 3 5 2 2" xfId="15773" xr:uid="{00000000-0005-0000-0000-000026240000}"/>
    <cellStyle name="Normal 2 3 3 5 3" xfId="7547" xr:uid="{00000000-0005-0000-0000-000027240000}"/>
    <cellStyle name="Normal 2 3 3 5 3 2" xfId="14192" xr:uid="{00000000-0005-0000-0000-000028240000}"/>
    <cellStyle name="Normal 2 3 3 5 4" xfId="12418" xr:uid="{00000000-0005-0000-0000-000029240000}"/>
    <cellStyle name="Normal 2 3 3 6" xfId="9762" xr:uid="{00000000-0005-0000-0000-00002A240000}"/>
    <cellStyle name="Normal 2 3 3 6 2" xfId="16253" xr:uid="{00000000-0005-0000-0000-00002B240000}"/>
    <cellStyle name="Normal 2 3 3 7" xfId="7946" xr:uid="{00000000-0005-0000-0000-00002C240000}"/>
    <cellStyle name="Normal 2 3 3 7 2" xfId="14586" xr:uid="{00000000-0005-0000-0000-00002D240000}"/>
    <cellStyle name="Normal 2 3 3 8" xfId="5925" xr:uid="{00000000-0005-0000-0000-00002E240000}"/>
    <cellStyle name="Normal 2 3 3 8 2" xfId="12818" xr:uid="{00000000-0005-0000-0000-00002F240000}"/>
    <cellStyle name="Normal 2 3 3 9" xfId="10260" xr:uid="{00000000-0005-0000-0000-000030240000}"/>
    <cellStyle name="Normal 2 3 4" xfId="4114" xr:uid="{00000000-0005-0000-0000-000031240000}"/>
    <cellStyle name="Normal 2 3 4 2" xfId="4526" xr:uid="{00000000-0005-0000-0000-000032240000}"/>
    <cellStyle name="Normal 2 3 4 2 2" xfId="4942" xr:uid="{00000000-0005-0000-0000-000033240000}"/>
    <cellStyle name="Normal 2 3 4 2 2 2" xfId="8685" xr:uid="{00000000-0005-0000-0000-000034240000}"/>
    <cellStyle name="Normal 2 3 4 2 2 2 2" xfId="15233" xr:uid="{00000000-0005-0000-0000-000035240000}"/>
    <cellStyle name="Normal 2 3 4 2 2 3" xfId="6966" xr:uid="{00000000-0005-0000-0000-000036240000}"/>
    <cellStyle name="Normal 2 3 4 2 2 3 2" xfId="13652" xr:uid="{00000000-0005-0000-0000-000037240000}"/>
    <cellStyle name="Normal 2 3 4 2 2 4" xfId="11867" xr:uid="{00000000-0005-0000-0000-000038240000}"/>
    <cellStyle name="Normal 2 3 4 2 3" xfId="5353" xr:uid="{00000000-0005-0000-0000-000039240000}"/>
    <cellStyle name="Normal 2 3 4 2 3 2" xfId="9096" xr:uid="{00000000-0005-0000-0000-00003A240000}"/>
    <cellStyle name="Normal 2 3 4 2 3 2 2" xfId="15640" xr:uid="{00000000-0005-0000-0000-00003B240000}"/>
    <cellStyle name="Normal 2 3 4 2 3 3" xfId="7377" xr:uid="{00000000-0005-0000-0000-00003C240000}"/>
    <cellStyle name="Normal 2 3 4 2 3 3 2" xfId="14059" xr:uid="{00000000-0005-0000-0000-00003D240000}"/>
    <cellStyle name="Normal 2 3 4 2 3 4" xfId="12274" xr:uid="{00000000-0005-0000-0000-00003E240000}"/>
    <cellStyle name="Normal 2 3 4 2 4" xfId="5791" xr:uid="{00000000-0005-0000-0000-00003F240000}"/>
    <cellStyle name="Normal 2 3 4 2 4 2" xfId="9532" xr:uid="{00000000-0005-0000-0000-000040240000}"/>
    <cellStyle name="Normal 2 3 4 2 4 2 2" xfId="16034" xr:uid="{00000000-0005-0000-0000-000041240000}"/>
    <cellStyle name="Normal 2 3 4 2 4 3" xfId="7813" xr:uid="{00000000-0005-0000-0000-000042240000}"/>
    <cellStyle name="Normal 2 3 4 2 4 3 2" xfId="14453" xr:uid="{00000000-0005-0000-0000-000043240000}"/>
    <cellStyle name="Normal 2 3 4 2 4 4" xfId="12684" xr:uid="{00000000-0005-0000-0000-000044240000}"/>
    <cellStyle name="Normal 2 3 4 2 5" xfId="9938" xr:uid="{00000000-0005-0000-0000-000045240000}"/>
    <cellStyle name="Normal 2 3 4 2 5 2" xfId="16419" xr:uid="{00000000-0005-0000-0000-000046240000}"/>
    <cellStyle name="Normal 2 3 4 2 6" xfId="8290" xr:uid="{00000000-0005-0000-0000-000047240000}"/>
    <cellStyle name="Normal 2 3 4 2 6 2" xfId="14847" xr:uid="{00000000-0005-0000-0000-000048240000}"/>
    <cellStyle name="Normal 2 3 4 2 7" xfId="6571" xr:uid="{00000000-0005-0000-0000-000049240000}"/>
    <cellStyle name="Normal 2 3 4 2 7 2" xfId="13261" xr:uid="{00000000-0005-0000-0000-00004A240000}"/>
    <cellStyle name="Normal 2 3 4 2 8" xfId="11471" xr:uid="{00000000-0005-0000-0000-00004B240000}"/>
    <cellStyle name="Normal 2 3 4 3" xfId="4826" xr:uid="{00000000-0005-0000-0000-00004C240000}"/>
    <cellStyle name="Normal 2 3 4 3 2" xfId="8569" xr:uid="{00000000-0005-0000-0000-00004D240000}"/>
    <cellStyle name="Normal 2 3 4 3 2 2" xfId="15117" xr:uid="{00000000-0005-0000-0000-00004E240000}"/>
    <cellStyle name="Normal 2 3 4 3 3" xfId="6850" xr:uid="{00000000-0005-0000-0000-00004F240000}"/>
    <cellStyle name="Normal 2 3 4 3 3 2" xfId="13536" xr:uid="{00000000-0005-0000-0000-000050240000}"/>
    <cellStyle name="Normal 2 3 4 3 4" xfId="11751" xr:uid="{00000000-0005-0000-0000-000051240000}"/>
    <cellStyle name="Normal 2 3 4 4" xfId="5156" xr:uid="{00000000-0005-0000-0000-000052240000}"/>
    <cellStyle name="Normal 2 3 4 4 2" xfId="8899" xr:uid="{00000000-0005-0000-0000-000053240000}"/>
    <cellStyle name="Normal 2 3 4 4 2 2" xfId="15443" xr:uid="{00000000-0005-0000-0000-000054240000}"/>
    <cellStyle name="Normal 2 3 4 4 3" xfId="7180" xr:uid="{00000000-0005-0000-0000-000055240000}"/>
    <cellStyle name="Normal 2 3 4 4 3 2" xfId="13862" xr:uid="{00000000-0005-0000-0000-000056240000}"/>
    <cellStyle name="Normal 2 3 4 4 4" xfId="12077" xr:uid="{00000000-0005-0000-0000-000057240000}"/>
    <cellStyle name="Normal 2 3 4 5" xfId="5589" xr:uid="{00000000-0005-0000-0000-000058240000}"/>
    <cellStyle name="Normal 2 3 4 5 2" xfId="9330" xr:uid="{00000000-0005-0000-0000-000059240000}"/>
    <cellStyle name="Normal 2 3 4 5 2 2" xfId="15837" xr:uid="{00000000-0005-0000-0000-00005A240000}"/>
    <cellStyle name="Normal 2 3 4 5 3" xfId="7611" xr:uid="{00000000-0005-0000-0000-00005B240000}"/>
    <cellStyle name="Normal 2 3 4 5 3 2" xfId="14256" xr:uid="{00000000-0005-0000-0000-00005C240000}"/>
    <cellStyle name="Normal 2 3 4 5 4" xfId="12482" xr:uid="{00000000-0005-0000-0000-00005D240000}"/>
    <cellStyle name="Normal 2 3 4 6" xfId="9817" xr:uid="{00000000-0005-0000-0000-00005E240000}"/>
    <cellStyle name="Normal 2 3 4 6 2" xfId="16303" xr:uid="{00000000-0005-0000-0000-00005F240000}"/>
    <cellStyle name="Normal 2 3 4 7" xfId="8050" xr:uid="{00000000-0005-0000-0000-000060240000}"/>
    <cellStyle name="Normal 2 3 4 7 2" xfId="14650" xr:uid="{00000000-0005-0000-0000-000061240000}"/>
    <cellStyle name="Normal 2 3 4 8" xfId="6323" xr:uid="{00000000-0005-0000-0000-000062240000}"/>
    <cellStyle name="Normal 2 3 4 8 2" xfId="13046" xr:uid="{00000000-0005-0000-0000-000063240000}"/>
    <cellStyle name="Normal 2 3 4 9" xfId="11265" xr:uid="{00000000-0005-0000-0000-000064240000}"/>
    <cellStyle name="Normal 2 3 5" xfId="4681" xr:uid="{00000000-0005-0000-0000-000065240000}"/>
    <cellStyle name="Normal 2 3 5 2" xfId="8427" xr:uid="{00000000-0005-0000-0000-000066240000}"/>
    <cellStyle name="Normal 2 3 5 2 2" xfId="14979" xr:uid="{00000000-0005-0000-0000-000067240000}"/>
    <cellStyle name="Normal 2 3 5 3" xfId="6708" xr:uid="{00000000-0005-0000-0000-000068240000}"/>
    <cellStyle name="Normal 2 3 5 3 2" xfId="13398" xr:uid="{00000000-0005-0000-0000-000069240000}"/>
    <cellStyle name="Normal 2 3 5 4" xfId="11612" xr:uid="{00000000-0005-0000-0000-00006A240000}"/>
    <cellStyle name="Normal 2 3 6" xfId="9661" xr:uid="{00000000-0005-0000-0000-00006B240000}"/>
    <cellStyle name="Normal 2 3 6 2" xfId="16163" xr:uid="{00000000-0005-0000-0000-00006C240000}"/>
    <cellStyle name="Normal 2 4" xfId="32" xr:uid="{00000000-0005-0000-0000-00006D240000}"/>
    <cellStyle name="Normal 2 4 10" xfId="5931" xr:uid="{00000000-0005-0000-0000-00006E240000}"/>
    <cellStyle name="Normal 2 4 10 2" xfId="12824" xr:uid="{00000000-0005-0000-0000-00006F240000}"/>
    <cellStyle name="Normal 2 4 11" xfId="10266" xr:uid="{00000000-0005-0000-0000-000070240000}"/>
    <cellStyle name="Normal 2 4 2" xfId="4115" xr:uid="{00000000-0005-0000-0000-000071240000}"/>
    <cellStyle name="Normal 2 4 2 2" xfId="4527" xr:uid="{00000000-0005-0000-0000-000072240000}"/>
    <cellStyle name="Normal 2 4 2 2 2" xfId="4943" xr:uid="{00000000-0005-0000-0000-000073240000}"/>
    <cellStyle name="Normal 2 4 2 2 2 2" xfId="8686" xr:uid="{00000000-0005-0000-0000-000074240000}"/>
    <cellStyle name="Normal 2 4 2 2 2 2 2" xfId="15234" xr:uid="{00000000-0005-0000-0000-000075240000}"/>
    <cellStyle name="Normal 2 4 2 2 2 3" xfId="6967" xr:uid="{00000000-0005-0000-0000-000076240000}"/>
    <cellStyle name="Normal 2 4 2 2 2 3 2" xfId="13653" xr:uid="{00000000-0005-0000-0000-000077240000}"/>
    <cellStyle name="Normal 2 4 2 2 2 4" xfId="11868" xr:uid="{00000000-0005-0000-0000-000078240000}"/>
    <cellStyle name="Normal 2 4 2 2 3" xfId="5354" xr:uid="{00000000-0005-0000-0000-000079240000}"/>
    <cellStyle name="Normal 2 4 2 2 3 2" xfId="9097" xr:uid="{00000000-0005-0000-0000-00007A240000}"/>
    <cellStyle name="Normal 2 4 2 2 3 2 2" xfId="15641" xr:uid="{00000000-0005-0000-0000-00007B240000}"/>
    <cellStyle name="Normal 2 4 2 2 3 3" xfId="7378" xr:uid="{00000000-0005-0000-0000-00007C240000}"/>
    <cellStyle name="Normal 2 4 2 2 3 3 2" xfId="14060" xr:uid="{00000000-0005-0000-0000-00007D240000}"/>
    <cellStyle name="Normal 2 4 2 2 3 4" xfId="12275" xr:uid="{00000000-0005-0000-0000-00007E240000}"/>
    <cellStyle name="Normal 2 4 2 2 4" xfId="5792" xr:uid="{00000000-0005-0000-0000-00007F240000}"/>
    <cellStyle name="Normal 2 4 2 2 4 2" xfId="9533" xr:uid="{00000000-0005-0000-0000-000080240000}"/>
    <cellStyle name="Normal 2 4 2 2 4 2 2" xfId="16035" xr:uid="{00000000-0005-0000-0000-000081240000}"/>
    <cellStyle name="Normal 2 4 2 2 4 3" xfId="7814" xr:uid="{00000000-0005-0000-0000-000082240000}"/>
    <cellStyle name="Normal 2 4 2 2 4 3 2" xfId="14454" xr:uid="{00000000-0005-0000-0000-000083240000}"/>
    <cellStyle name="Normal 2 4 2 2 4 4" xfId="12685" xr:uid="{00000000-0005-0000-0000-000084240000}"/>
    <cellStyle name="Normal 2 4 2 2 5" xfId="9939" xr:uid="{00000000-0005-0000-0000-000085240000}"/>
    <cellStyle name="Normal 2 4 2 2 5 2" xfId="16420" xr:uid="{00000000-0005-0000-0000-000086240000}"/>
    <cellStyle name="Normal 2 4 2 2 6" xfId="8291" xr:uid="{00000000-0005-0000-0000-000087240000}"/>
    <cellStyle name="Normal 2 4 2 2 6 2" xfId="14848" xr:uid="{00000000-0005-0000-0000-000088240000}"/>
    <cellStyle name="Normal 2 4 2 2 7" xfId="6572" xr:uid="{00000000-0005-0000-0000-000089240000}"/>
    <cellStyle name="Normal 2 4 2 2 7 2" xfId="13262" xr:uid="{00000000-0005-0000-0000-00008A240000}"/>
    <cellStyle name="Normal 2 4 2 2 8" xfId="11472" xr:uid="{00000000-0005-0000-0000-00008B240000}"/>
    <cellStyle name="Normal 2 4 2 3" xfId="4773" xr:uid="{00000000-0005-0000-0000-00008C240000}"/>
    <cellStyle name="Normal 2 4 2 3 2" xfId="8516" xr:uid="{00000000-0005-0000-0000-00008D240000}"/>
    <cellStyle name="Normal 2 4 2 3 2 2" xfId="15068" xr:uid="{00000000-0005-0000-0000-00008E240000}"/>
    <cellStyle name="Normal 2 4 2 3 3" xfId="6797" xr:uid="{00000000-0005-0000-0000-00008F240000}"/>
    <cellStyle name="Normal 2 4 2 3 3 2" xfId="13487" xr:uid="{00000000-0005-0000-0000-000090240000}"/>
    <cellStyle name="Normal 2 4 2 3 4" xfId="11702" xr:uid="{00000000-0005-0000-0000-000091240000}"/>
    <cellStyle name="Normal 2 4 2 4" xfId="5157" xr:uid="{00000000-0005-0000-0000-000092240000}"/>
    <cellStyle name="Normal 2 4 2 4 2" xfId="8900" xr:uid="{00000000-0005-0000-0000-000093240000}"/>
    <cellStyle name="Normal 2 4 2 4 2 2" xfId="15444" xr:uid="{00000000-0005-0000-0000-000094240000}"/>
    <cellStyle name="Normal 2 4 2 4 3" xfId="7181" xr:uid="{00000000-0005-0000-0000-000095240000}"/>
    <cellStyle name="Normal 2 4 2 4 3 2" xfId="13863" xr:uid="{00000000-0005-0000-0000-000096240000}"/>
    <cellStyle name="Normal 2 4 2 4 4" xfId="12078" xr:uid="{00000000-0005-0000-0000-000097240000}"/>
    <cellStyle name="Normal 2 4 2 5" xfId="5590" xr:uid="{00000000-0005-0000-0000-000098240000}"/>
    <cellStyle name="Normal 2 4 2 5 2" xfId="9331" xr:uid="{00000000-0005-0000-0000-000099240000}"/>
    <cellStyle name="Normal 2 4 2 5 2 2" xfId="15838" xr:uid="{00000000-0005-0000-0000-00009A240000}"/>
    <cellStyle name="Normal 2 4 2 5 3" xfId="7612" xr:uid="{00000000-0005-0000-0000-00009B240000}"/>
    <cellStyle name="Normal 2 4 2 5 3 2" xfId="14257" xr:uid="{00000000-0005-0000-0000-00009C240000}"/>
    <cellStyle name="Normal 2 4 2 5 4" xfId="12483" xr:uid="{00000000-0005-0000-0000-00009D240000}"/>
    <cellStyle name="Normal 2 4 2 6" xfId="9763" xr:uid="{00000000-0005-0000-0000-00009E240000}"/>
    <cellStyle name="Normal 2 4 2 6 2" xfId="16254" xr:uid="{00000000-0005-0000-0000-00009F240000}"/>
    <cellStyle name="Normal 2 4 2 7" xfId="8051" xr:uid="{00000000-0005-0000-0000-0000A0240000}"/>
    <cellStyle name="Normal 2 4 2 7 2" xfId="14651" xr:uid="{00000000-0005-0000-0000-0000A1240000}"/>
    <cellStyle name="Normal 2 4 2 8" xfId="6324" xr:uid="{00000000-0005-0000-0000-0000A2240000}"/>
    <cellStyle name="Normal 2 4 2 8 2" xfId="13047" xr:uid="{00000000-0005-0000-0000-0000A3240000}"/>
    <cellStyle name="Normal 2 4 2 9" xfId="11266" xr:uid="{00000000-0005-0000-0000-0000A4240000}"/>
    <cellStyle name="Normal 2 4 3" xfId="4116" xr:uid="{00000000-0005-0000-0000-0000A5240000}"/>
    <cellStyle name="Normal 2 4 3 2" xfId="4528" xr:uid="{00000000-0005-0000-0000-0000A6240000}"/>
    <cellStyle name="Normal 2 4 3 2 2" xfId="4944" xr:uid="{00000000-0005-0000-0000-0000A7240000}"/>
    <cellStyle name="Normal 2 4 3 2 2 2" xfId="8687" xr:uid="{00000000-0005-0000-0000-0000A8240000}"/>
    <cellStyle name="Normal 2 4 3 2 2 2 2" xfId="15235" xr:uid="{00000000-0005-0000-0000-0000A9240000}"/>
    <cellStyle name="Normal 2 4 3 2 2 3" xfId="6968" xr:uid="{00000000-0005-0000-0000-0000AA240000}"/>
    <cellStyle name="Normal 2 4 3 2 2 3 2" xfId="13654" xr:uid="{00000000-0005-0000-0000-0000AB240000}"/>
    <cellStyle name="Normal 2 4 3 2 2 4" xfId="11869" xr:uid="{00000000-0005-0000-0000-0000AC240000}"/>
    <cellStyle name="Normal 2 4 3 2 3" xfId="5355" xr:uid="{00000000-0005-0000-0000-0000AD240000}"/>
    <cellStyle name="Normal 2 4 3 2 3 2" xfId="9098" xr:uid="{00000000-0005-0000-0000-0000AE240000}"/>
    <cellStyle name="Normal 2 4 3 2 3 2 2" xfId="15642" xr:uid="{00000000-0005-0000-0000-0000AF240000}"/>
    <cellStyle name="Normal 2 4 3 2 3 3" xfId="7379" xr:uid="{00000000-0005-0000-0000-0000B0240000}"/>
    <cellStyle name="Normal 2 4 3 2 3 3 2" xfId="14061" xr:uid="{00000000-0005-0000-0000-0000B1240000}"/>
    <cellStyle name="Normal 2 4 3 2 3 4" xfId="12276" xr:uid="{00000000-0005-0000-0000-0000B2240000}"/>
    <cellStyle name="Normal 2 4 3 2 4" xfId="5793" xr:uid="{00000000-0005-0000-0000-0000B3240000}"/>
    <cellStyle name="Normal 2 4 3 2 4 2" xfId="9534" xr:uid="{00000000-0005-0000-0000-0000B4240000}"/>
    <cellStyle name="Normal 2 4 3 2 4 2 2" xfId="16036" xr:uid="{00000000-0005-0000-0000-0000B5240000}"/>
    <cellStyle name="Normal 2 4 3 2 4 3" xfId="7815" xr:uid="{00000000-0005-0000-0000-0000B6240000}"/>
    <cellStyle name="Normal 2 4 3 2 4 3 2" xfId="14455" xr:uid="{00000000-0005-0000-0000-0000B7240000}"/>
    <cellStyle name="Normal 2 4 3 2 4 4" xfId="12686" xr:uid="{00000000-0005-0000-0000-0000B8240000}"/>
    <cellStyle name="Normal 2 4 3 2 5" xfId="9940" xr:uid="{00000000-0005-0000-0000-0000B9240000}"/>
    <cellStyle name="Normal 2 4 3 2 5 2" xfId="16421" xr:uid="{00000000-0005-0000-0000-0000BA240000}"/>
    <cellStyle name="Normal 2 4 3 2 6" xfId="8292" xr:uid="{00000000-0005-0000-0000-0000BB240000}"/>
    <cellStyle name="Normal 2 4 3 2 6 2" xfId="14849" xr:uid="{00000000-0005-0000-0000-0000BC240000}"/>
    <cellStyle name="Normal 2 4 3 2 7" xfId="6573" xr:uid="{00000000-0005-0000-0000-0000BD240000}"/>
    <cellStyle name="Normal 2 4 3 2 7 2" xfId="13263" xr:uid="{00000000-0005-0000-0000-0000BE240000}"/>
    <cellStyle name="Normal 2 4 3 2 8" xfId="11473" xr:uid="{00000000-0005-0000-0000-0000BF240000}"/>
    <cellStyle name="Normal 2 4 3 3" xfId="4832" xr:uid="{00000000-0005-0000-0000-0000C0240000}"/>
    <cellStyle name="Normal 2 4 3 3 2" xfId="8575" xr:uid="{00000000-0005-0000-0000-0000C1240000}"/>
    <cellStyle name="Normal 2 4 3 3 2 2" xfId="15123" xr:uid="{00000000-0005-0000-0000-0000C2240000}"/>
    <cellStyle name="Normal 2 4 3 3 3" xfId="6856" xr:uid="{00000000-0005-0000-0000-0000C3240000}"/>
    <cellStyle name="Normal 2 4 3 3 3 2" xfId="13542" xr:uid="{00000000-0005-0000-0000-0000C4240000}"/>
    <cellStyle name="Normal 2 4 3 3 4" xfId="11757" xr:uid="{00000000-0005-0000-0000-0000C5240000}"/>
    <cellStyle name="Normal 2 4 3 4" xfId="5158" xr:uid="{00000000-0005-0000-0000-0000C6240000}"/>
    <cellStyle name="Normal 2 4 3 4 2" xfId="8901" xr:uid="{00000000-0005-0000-0000-0000C7240000}"/>
    <cellStyle name="Normal 2 4 3 4 2 2" xfId="15445" xr:uid="{00000000-0005-0000-0000-0000C8240000}"/>
    <cellStyle name="Normal 2 4 3 4 3" xfId="7182" xr:uid="{00000000-0005-0000-0000-0000C9240000}"/>
    <cellStyle name="Normal 2 4 3 4 3 2" xfId="13864" xr:uid="{00000000-0005-0000-0000-0000CA240000}"/>
    <cellStyle name="Normal 2 4 3 4 4" xfId="12079" xr:uid="{00000000-0005-0000-0000-0000CB240000}"/>
    <cellStyle name="Normal 2 4 3 5" xfId="5591" xr:uid="{00000000-0005-0000-0000-0000CC240000}"/>
    <cellStyle name="Normal 2 4 3 5 2" xfId="9332" xr:uid="{00000000-0005-0000-0000-0000CD240000}"/>
    <cellStyle name="Normal 2 4 3 5 2 2" xfId="15839" xr:uid="{00000000-0005-0000-0000-0000CE240000}"/>
    <cellStyle name="Normal 2 4 3 5 3" xfId="7613" xr:uid="{00000000-0005-0000-0000-0000CF240000}"/>
    <cellStyle name="Normal 2 4 3 5 3 2" xfId="14258" xr:uid="{00000000-0005-0000-0000-0000D0240000}"/>
    <cellStyle name="Normal 2 4 3 5 4" xfId="12484" xr:uid="{00000000-0005-0000-0000-0000D1240000}"/>
    <cellStyle name="Normal 2 4 3 6" xfId="9823" xr:uid="{00000000-0005-0000-0000-0000D2240000}"/>
    <cellStyle name="Normal 2 4 3 6 2" xfId="16309" xr:uid="{00000000-0005-0000-0000-0000D3240000}"/>
    <cellStyle name="Normal 2 4 3 7" xfId="8052" xr:uid="{00000000-0005-0000-0000-0000D4240000}"/>
    <cellStyle name="Normal 2 4 3 7 2" xfId="14652" xr:uid="{00000000-0005-0000-0000-0000D5240000}"/>
    <cellStyle name="Normal 2 4 3 8" xfId="6325" xr:uid="{00000000-0005-0000-0000-0000D6240000}"/>
    <cellStyle name="Normal 2 4 3 8 2" xfId="13048" xr:uid="{00000000-0005-0000-0000-0000D7240000}"/>
    <cellStyle name="Normal 2 4 3 9" xfId="11267" xr:uid="{00000000-0005-0000-0000-0000D8240000}"/>
    <cellStyle name="Normal 2 4 4" xfId="4467" xr:uid="{00000000-0005-0000-0000-0000D9240000}"/>
    <cellStyle name="Normal 2 4 4 2" xfId="4945" xr:uid="{00000000-0005-0000-0000-0000DA240000}"/>
    <cellStyle name="Normal 2 4 4 2 2" xfId="8688" xr:uid="{00000000-0005-0000-0000-0000DB240000}"/>
    <cellStyle name="Normal 2 4 4 2 2 2" xfId="15236" xr:uid="{00000000-0005-0000-0000-0000DC240000}"/>
    <cellStyle name="Normal 2 4 4 2 3" xfId="6969" xr:uid="{00000000-0005-0000-0000-0000DD240000}"/>
    <cellStyle name="Normal 2 4 4 2 3 2" xfId="13655" xr:uid="{00000000-0005-0000-0000-0000DE240000}"/>
    <cellStyle name="Normal 2 4 4 2 4" xfId="11870" xr:uid="{00000000-0005-0000-0000-0000DF240000}"/>
    <cellStyle name="Normal 2 4 4 3" xfId="5295" xr:uid="{00000000-0005-0000-0000-0000E0240000}"/>
    <cellStyle name="Normal 2 4 4 3 2" xfId="9038" xr:uid="{00000000-0005-0000-0000-0000E1240000}"/>
    <cellStyle name="Normal 2 4 4 3 2 2" xfId="15582" xr:uid="{00000000-0005-0000-0000-0000E2240000}"/>
    <cellStyle name="Normal 2 4 4 3 3" xfId="7319" xr:uid="{00000000-0005-0000-0000-0000E3240000}"/>
    <cellStyle name="Normal 2 4 4 3 3 2" xfId="14001" xr:uid="{00000000-0005-0000-0000-0000E4240000}"/>
    <cellStyle name="Normal 2 4 4 3 4" xfId="12216" xr:uid="{00000000-0005-0000-0000-0000E5240000}"/>
    <cellStyle name="Normal 2 4 4 4" xfId="5733" xr:uid="{00000000-0005-0000-0000-0000E6240000}"/>
    <cellStyle name="Normal 2 4 4 4 2" xfId="9474" xr:uid="{00000000-0005-0000-0000-0000E7240000}"/>
    <cellStyle name="Normal 2 4 4 4 2 2" xfId="15976" xr:uid="{00000000-0005-0000-0000-0000E8240000}"/>
    <cellStyle name="Normal 2 4 4 4 3" xfId="7755" xr:uid="{00000000-0005-0000-0000-0000E9240000}"/>
    <cellStyle name="Normal 2 4 4 4 3 2" xfId="14395" xr:uid="{00000000-0005-0000-0000-0000EA240000}"/>
    <cellStyle name="Normal 2 4 4 4 4" xfId="12626" xr:uid="{00000000-0005-0000-0000-0000EB240000}"/>
    <cellStyle name="Normal 2 4 4 5" xfId="9941" xr:uid="{00000000-0005-0000-0000-0000EC240000}"/>
    <cellStyle name="Normal 2 4 4 5 2" xfId="16422" xr:uid="{00000000-0005-0000-0000-0000ED240000}"/>
    <cellStyle name="Normal 2 4 4 6" xfId="8232" xr:uid="{00000000-0005-0000-0000-0000EE240000}"/>
    <cellStyle name="Normal 2 4 4 6 2" xfId="14789" xr:uid="{00000000-0005-0000-0000-0000EF240000}"/>
    <cellStyle name="Normal 2 4 4 7" xfId="6513" xr:uid="{00000000-0005-0000-0000-0000F0240000}"/>
    <cellStyle name="Normal 2 4 4 7 2" xfId="13203" xr:uid="{00000000-0005-0000-0000-0000F1240000}"/>
    <cellStyle name="Normal 2 4 4 8" xfId="11412" xr:uid="{00000000-0005-0000-0000-0000F2240000}"/>
    <cellStyle name="Normal 2 4 5" xfId="4682" xr:uid="{00000000-0005-0000-0000-0000F3240000}"/>
    <cellStyle name="Normal 2 4 5 2" xfId="8428" xr:uid="{00000000-0005-0000-0000-0000F4240000}"/>
    <cellStyle name="Normal 2 4 5 2 2" xfId="14980" xr:uid="{00000000-0005-0000-0000-0000F5240000}"/>
    <cellStyle name="Normal 2 4 5 3" xfId="6709" xr:uid="{00000000-0005-0000-0000-0000F6240000}"/>
    <cellStyle name="Normal 2 4 5 3 2" xfId="13399" xr:uid="{00000000-0005-0000-0000-0000F7240000}"/>
    <cellStyle name="Normal 2 4 5 4" xfId="11613" xr:uid="{00000000-0005-0000-0000-0000F8240000}"/>
    <cellStyle name="Normal 2 4 6" xfId="5094" xr:uid="{00000000-0005-0000-0000-0000F9240000}"/>
    <cellStyle name="Normal 2 4 6 2" xfId="8837" xr:uid="{00000000-0005-0000-0000-0000FA240000}"/>
    <cellStyle name="Normal 2 4 6 2 2" xfId="15385" xr:uid="{00000000-0005-0000-0000-0000FB240000}"/>
    <cellStyle name="Normal 2 4 6 3" xfId="7118" xr:uid="{00000000-0005-0000-0000-0000FC240000}"/>
    <cellStyle name="Normal 2 4 6 3 2" xfId="13804" xr:uid="{00000000-0005-0000-0000-0000FD240000}"/>
    <cellStyle name="Normal 2 4 6 4" xfId="12019" xr:uid="{00000000-0005-0000-0000-0000FE240000}"/>
    <cellStyle name="Normal 2 4 7" xfId="5531" xr:uid="{00000000-0005-0000-0000-0000FF240000}"/>
    <cellStyle name="Normal 2 4 7 2" xfId="9272" xr:uid="{00000000-0005-0000-0000-000000250000}"/>
    <cellStyle name="Normal 2 4 7 2 2" xfId="15779" xr:uid="{00000000-0005-0000-0000-000001250000}"/>
    <cellStyle name="Normal 2 4 7 3" xfId="7553" xr:uid="{00000000-0005-0000-0000-000002250000}"/>
    <cellStyle name="Normal 2 4 7 3 2" xfId="14198" xr:uid="{00000000-0005-0000-0000-000003250000}"/>
    <cellStyle name="Normal 2 4 7 4" xfId="12424" xr:uid="{00000000-0005-0000-0000-000004250000}"/>
    <cellStyle name="Normal 2 4 8" xfId="9662" xr:uid="{00000000-0005-0000-0000-000005250000}"/>
    <cellStyle name="Normal 2 4 8 2" xfId="16164" xr:uid="{00000000-0005-0000-0000-000006250000}"/>
    <cellStyle name="Normal 2 4 9" xfId="7952" xr:uid="{00000000-0005-0000-0000-000007250000}"/>
    <cellStyle name="Normal 2 4 9 2" xfId="14592" xr:uid="{00000000-0005-0000-0000-000008250000}"/>
    <cellStyle name="Normal 2 5" xfId="4404" xr:uid="{00000000-0005-0000-0000-000009250000}"/>
    <cellStyle name="Normal 2 5 2" xfId="4618" xr:uid="{00000000-0005-0000-0000-00000A250000}"/>
    <cellStyle name="Normal 2 5 2 2" xfId="4947" xr:uid="{00000000-0005-0000-0000-00000B250000}"/>
    <cellStyle name="Normal 2 5 2 2 2" xfId="8690" xr:uid="{00000000-0005-0000-0000-00000C250000}"/>
    <cellStyle name="Normal 2 5 2 2 2 2" xfId="15238" xr:uid="{00000000-0005-0000-0000-00000D250000}"/>
    <cellStyle name="Normal 2 5 2 2 3" xfId="6971" xr:uid="{00000000-0005-0000-0000-00000E250000}"/>
    <cellStyle name="Normal 2 5 2 2 3 2" xfId="13657" xr:uid="{00000000-0005-0000-0000-00000F250000}"/>
    <cellStyle name="Normal 2 5 2 2 4" xfId="11872" xr:uid="{00000000-0005-0000-0000-000010250000}"/>
    <cellStyle name="Normal 2 5 2 3" xfId="5445" xr:uid="{00000000-0005-0000-0000-000011250000}"/>
    <cellStyle name="Normal 2 5 2 3 2" xfId="9188" xr:uid="{00000000-0005-0000-0000-000012250000}"/>
    <cellStyle name="Normal 2 5 2 3 2 2" xfId="15732" xr:uid="{00000000-0005-0000-0000-000013250000}"/>
    <cellStyle name="Normal 2 5 2 3 3" xfId="7469" xr:uid="{00000000-0005-0000-0000-000014250000}"/>
    <cellStyle name="Normal 2 5 2 3 3 2" xfId="14151" xr:uid="{00000000-0005-0000-0000-000015250000}"/>
    <cellStyle name="Normal 2 5 2 3 4" xfId="12366" xr:uid="{00000000-0005-0000-0000-000016250000}"/>
    <cellStyle name="Normal 2 5 2 4" xfId="5883" xr:uid="{00000000-0005-0000-0000-000017250000}"/>
    <cellStyle name="Normal 2 5 2 4 15 2 4" xfId="4117" xr:uid="{00000000-0005-0000-0000-000018250000}"/>
    <cellStyle name="Normal 2 5 2 4 2" xfId="9624" xr:uid="{00000000-0005-0000-0000-000019250000}"/>
    <cellStyle name="Normal 2 5 2 4 2 2" xfId="16126" xr:uid="{00000000-0005-0000-0000-00001A250000}"/>
    <cellStyle name="Normal 2 5 2 4 3" xfId="7905" xr:uid="{00000000-0005-0000-0000-00001B250000}"/>
    <cellStyle name="Normal 2 5 2 4 3 2" xfId="14545" xr:uid="{00000000-0005-0000-0000-00001C250000}"/>
    <cellStyle name="Normal 2 5 2 4 4" xfId="12776" xr:uid="{00000000-0005-0000-0000-00001D250000}"/>
    <cellStyle name="Normal 2 5 2 5" xfId="9943" xr:uid="{00000000-0005-0000-0000-00001E250000}"/>
    <cellStyle name="Normal 2 5 2 5 2" xfId="16424" xr:uid="{00000000-0005-0000-0000-00001F250000}"/>
    <cellStyle name="Normal 2 5 2 6" xfId="8382" xr:uid="{00000000-0005-0000-0000-000020250000}"/>
    <cellStyle name="Normal 2 5 2 6 2" xfId="14939" xr:uid="{00000000-0005-0000-0000-000021250000}"/>
    <cellStyle name="Normal 2 5 2 7" xfId="6663" xr:uid="{00000000-0005-0000-0000-000022250000}"/>
    <cellStyle name="Normal 2 5 2 7 2" xfId="13353" xr:uid="{00000000-0005-0000-0000-000023250000}"/>
    <cellStyle name="Normal 2 5 2 8" xfId="11563" xr:uid="{00000000-0005-0000-0000-000024250000}"/>
    <cellStyle name="Normal 2 5 3" xfId="4946" xr:uid="{00000000-0005-0000-0000-000025250000}"/>
    <cellStyle name="Normal 2 5 3 2" xfId="8689" xr:uid="{00000000-0005-0000-0000-000026250000}"/>
    <cellStyle name="Normal 2 5 3 2 2" xfId="15237" xr:uid="{00000000-0005-0000-0000-000027250000}"/>
    <cellStyle name="Normal 2 5 3 3" xfId="6970" xr:uid="{00000000-0005-0000-0000-000028250000}"/>
    <cellStyle name="Normal 2 5 3 3 2" xfId="13656" xr:uid="{00000000-0005-0000-0000-000029250000}"/>
    <cellStyle name="Normal 2 5 3 4" xfId="11871" xr:uid="{00000000-0005-0000-0000-00002A250000}"/>
    <cellStyle name="Normal 2 5 4" xfId="5248" xr:uid="{00000000-0005-0000-0000-00002B250000}"/>
    <cellStyle name="Normal 2 5 4 2" xfId="8991" xr:uid="{00000000-0005-0000-0000-00002C250000}"/>
    <cellStyle name="Normal 2 5 4 2 2" xfId="15535" xr:uid="{00000000-0005-0000-0000-00002D250000}"/>
    <cellStyle name="Normal 2 5 4 3" xfId="7272" xr:uid="{00000000-0005-0000-0000-00002E250000}"/>
    <cellStyle name="Normal 2 5 4 3 2" xfId="13954" xr:uid="{00000000-0005-0000-0000-00002F250000}"/>
    <cellStyle name="Normal 2 5 4 4" xfId="12169" xr:uid="{00000000-0005-0000-0000-000030250000}"/>
    <cellStyle name="Normal 2 5 5" xfId="5686" xr:uid="{00000000-0005-0000-0000-000031250000}"/>
    <cellStyle name="Normal 2 5 5 2" xfId="9427" xr:uid="{00000000-0005-0000-0000-000032250000}"/>
    <cellStyle name="Normal 2 5 5 2 2" xfId="15929" xr:uid="{00000000-0005-0000-0000-000033250000}"/>
    <cellStyle name="Normal 2 5 5 3" xfId="7708" xr:uid="{00000000-0005-0000-0000-000034250000}"/>
    <cellStyle name="Normal 2 5 5 3 2" xfId="14348" xr:uid="{00000000-0005-0000-0000-000035250000}"/>
    <cellStyle name="Normal 2 5 5 4" xfId="12579" xr:uid="{00000000-0005-0000-0000-000036250000}"/>
    <cellStyle name="Normal 2 5 6" xfId="9942" xr:uid="{00000000-0005-0000-0000-000037250000}"/>
    <cellStyle name="Normal 2 5 6 2" xfId="16423" xr:uid="{00000000-0005-0000-0000-000038250000}"/>
    <cellStyle name="Normal 2 5 7" xfId="8185" xr:uid="{00000000-0005-0000-0000-000039250000}"/>
    <cellStyle name="Normal 2 5 7 2" xfId="14742" xr:uid="{00000000-0005-0000-0000-00003A250000}"/>
    <cellStyle name="Normal 2 5 8" xfId="6466" xr:uid="{00000000-0005-0000-0000-00003B250000}"/>
    <cellStyle name="Normal 2 5 8 2" xfId="13156" xr:uid="{00000000-0005-0000-0000-00003C250000}"/>
    <cellStyle name="Normal 2 5 9" xfId="11362" xr:uid="{00000000-0005-0000-0000-00003D250000}"/>
    <cellStyle name="Normal 2 6" xfId="4421" xr:uid="{00000000-0005-0000-0000-00003E250000}"/>
    <cellStyle name="Normal 2 6 2" xfId="4630" xr:uid="{00000000-0005-0000-0000-00003F250000}"/>
    <cellStyle name="Normal 2 6 2 2" xfId="4949" xr:uid="{00000000-0005-0000-0000-000040250000}"/>
    <cellStyle name="Normal 2 6 2 2 2" xfId="8692" xr:uid="{00000000-0005-0000-0000-000041250000}"/>
    <cellStyle name="Normal 2 6 2 2 2 2" xfId="15240" xr:uid="{00000000-0005-0000-0000-000042250000}"/>
    <cellStyle name="Normal 2 6 2 2 3" xfId="6973" xr:uid="{00000000-0005-0000-0000-000043250000}"/>
    <cellStyle name="Normal 2 6 2 2 3 2" xfId="13659" xr:uid="{00000000-0005-0000-0000-000044250000}"/>
    <cellStyle name="Normal 2 6 2 2 4" xfId="11874" xr:uid="{00000000-0005-0000-0000-000045250000}"/>
    <cellStyle name="Normal 2 6 2 3" xfId="5457" xr:uid="{00000000-0005-0000-0000-000046250000}"/>
    <cellStyle name="Normal 2 6 2 3 2" xfId="9200" xr:uid="{00000000-0005-0000-0000-000047250000}"/>
    <cellStyle name="Normal 2 6 2 3 2 2" xfId="15744" xr:uid="{00000000-0005-0000-0000-000048250000}"/>
    <cellStyle name="Normal 2 6 2 3 3" xfId="7481" xr:uid="{00000000-0005-0000-0000-000049250000}"/>
    <cellStyle name="Normal 2 6 2 3 3 2" xfId="14163" xr:uid="{00000000-0005-0000-0000-00004A250000}"/>
    <cellStyle name="Normal 2 6 2 3 4" xfId="12378" xr:uid="{00000000-0005-0000-0000-00004B250000}"/>
    <cellStyle name="Normal 2 6 2 4" xfId="5895" xr:uid="{00000000-0005-0000-0000-00004C250000}"/>
    <cellStyle name="Normal 2 6 2 4 2" xfId="9636" xr:uid="{00000000-0005-0000-0000-00004D250000}"/>
    <cellStyle name="Normal 2 6 2 4 2 2" xfId="16138" xr:uid="{00000000-0005-0000-0000-00004E250000}"/>
    <cellStyle name="Normal 2 6 2 4 3" xfId="7917" xr:uid="{00000000-0005-0000-0000-00004F250000}"/>
    <cellStyle name="Normal 2 6 2 4 3 2" xfId="14557" xr:uid="{00000000-0005-0000-0000-000050250000}"/>
    <cellStyle name="Normal 2 6 2 4 4" xfId="12788" xr:uid="{00000000-0005-0000-0000-000051250000}"/>
    <cellStyle name="Normal 2 6 2 5" xfId="9945" xr:uid="{00000000-0005-0000-0000-000052250000}"/>
    <cellStyle name="Normal 2 6 2 5 2" xfId="16426" xr:uid="{00000000-0005-0000-0000-000053250000}"/>
    <cellStyle name="Normal 2 6 2 6" xfId="8394" xr:uid="{00000000-0005-0000-0000-000054250000}"/>
    <cellStyle name="Normal 2 6 2 6 2" xfId="14951" xr:uid="{00000000-0005-0000-0000-000055250000}"/>
    <cellStyle name="Normal 2 6 2 7" xfId="6675" xr:uid="{00000000-0005-0000-0000-000056250000}"/>
    <cellStyle name="Normal 2 6 2 7 2" xfId="13365" xr:uid="{00000000-0005-0000-0000-000057250000}"/>
    <cellStyle name="Normal 2 6 2 8" xfId="11575" xr:uid="{00000000-0005-0000-0000-000058250000}"/>
    <cellStyle name="Normal 2 6 3" xfId="4948" xr:uid="{00000000-0005-0000-0000-000059250000}"/>
    <cellStyle name="Normal 2 6 3 2" xfId="8691" xr:uid="{00000000-0005-0000-0000-00005A250000}"/>
    <cellStyle name="Normal 2 6 3 2 2" xfId="15239" xr:uid="{00000000-0005-0000-0000-00005B250000}"/>
    <cellStyle name="Normal 2 6 3 3" xfId="6972" xr:uid="{00000000-0005-0000-0000-00005C250000}"/>
    <cellStyle name="Normal 2 6 3 3 2" xfId="13658" xr:uid="{00000000-0005-0000-0000-00005D250000}"/>
    <cellStyle name="Normal 2 6 3 4" xfId="11873" xr:uid="{00000000-0005-0000-0000-00005E250000}"/>
    <cellStyle name="Normal 2 6 4" xfId="5260" xr:uid="{00000000-0005-0000-0000-00005F250000}"/>
    <cellStyle name="Normal 2 6 4 2" xfId="9003" xr:uid="{00000000-0005-0000-0000-000060250000}"/>
    <cellStyle name="Normal 2 6 4 2 2" xfId="15547" xr:uid="{00000000-0005-0000-0000-000061250000}"/>
    <cellStyle name="Normal 2 6 4 3" xfId="7284" xr:uid="{00000000-0005-0000-0000-000062250000}"/>
    <cellStyle name="Normal 2 6 4 3 2" xfId="13966" xr:uid="{00000000-0005-0000-0000-000063250000}"/>
    <cellStyle name="Normal 2 6 4 4" xfId="12181" xr:uid="{00000000-0005-0000-0000-000064250000}"/>
    <cellStyle name="Normal 2 6 5" xfId="5698" xr:uid="{00000000-0005-0000-0000-000065250000}"/>
    <cellStyle name="Normal 2 6 5 2" xfId="9439" xr:uid="{00000000-0005-0000-0000-000066250000}"/>
    <cellStyle name="Normal 2 6 5 2 2" xfId="15941" xr:uid="{00000000-0005-0000-0000-000067250000}"/>
    <cellStyle name="Normal 2 6 5 3" xfId="7720" xr:uid="{00000000-0005-0000-0000-000068250000}"/>
    <cellStyle name="Normal 2 6 5 3 2" xfId="14360" xr:uid="{00000000-0005-0000-0000-000069250000}"/>
    <cellStyle name="Normal 2 6 5 4" xfId="12591" xr:uid="{00000000-0005-0000-0000-00006A250000}"/>
    <cellStyle name="Normal 2 6 6" xfId="9944" xr:uid="{00000000-0005-0000-0000-00006B250000}"/>
    <cellStyle name="Normal 2 6 6 2" xfId="16425" xr:uid="{00000000-0005-0000-0000-00006C250000}"/>
    <cellStyle name="Normal 2 6 7" xfId="8197" xr:uid="{00000000-0005-0000-0000-00006D250000}"/>
    <cellStyle name="Normal 2 6 7 2" xfId="14754" xr:uid="{00000000-0005-0000-0000-00006E250000}"/>
    <cellStyle name="Normal 2 6 8" xfId="6478" xr:uid="{00000000-0005-0000-0000-00006F250000}"/>
    <cellStyle name="Normal 2 6 8 2" xfId="13168" xr:uid="{00000000-0005-0000-0000-000070250000}"/>
    <cellStyle name="Normal 2 6 9" xfId="11376" xr:uid="{00000000-0005-0000-0000-000071250000}"/>
    <cellStyle name="Normal 2 7" xfId="4448" xr:uid="{00000000-0005-0000-0000-000072250000}"/>
    <cellStyle name="Normal 2 7 2" xfId="4950" xr:uid="{00000000-0005-0000-0000-000073250000}"/>
    <cellStyle name="Normal 2 7 2 2" xfId="8693" xr:uid="{00000000-0005-0000-0000-000074250000}"/>
    <cellStyle name="Normal 2 7 2 2 2" xfId="15241" xr:uid="{00000000-0005-0000-0000-000075250000}"/>
    <cellStyle name="Normal 2 7 2 3" xfId="6974" xr:uid="{00000000-0005-0000-0000-000076250000}"/>
    <cellStyle name="Normal 2 7 2 3 2" xfId="13660" xr:uid="{00000000-0005-0000-0000-000077250000}"/>
    <cellStyle name="Normal 2 7 2 4" xfId="11875" xr:uid="{00000000-0005-0000-0000-000078250000}"/>
    <cellStyle name="Normal 2 7 3" xfId="5276" xr:uid="{00000000-0005-0000-0000-000079250000}"/>
    <cellStyle name="Normal 2 7 3 2" xfId="9019" xr:uid="{00000000-0005-0000-0000-00007A250000}"/>
    <cellStyle name="Normal 2 7 3 2 2" xfId="15563" xr:uid="{00000000-0005-0000-0000-00007B250000}"/>
    <cellStyle name="Normal 2 7 3 3" xfId="7300" xr:uid="{00000000-0005-0000-0000-00007C250000}"/>
    <cellStyle name="Normal 2 7 3 3 2" xfId="13982" xr:uid="{00000000-0005-0000-0000-00007D250000}"/>
    <cellStyle name="Normal 2 7 3 4" xfId="12197" xr:uid="{00000000-0005-0000-0000-00007E250000}"/>
    <cellStyle name="Normal 2 7 4" xfId="5714" xr:uid="{00000000-0005-0000-0000-00007F250000}"/>
    <cellStyle name="Normal 2 7 4 2" xfId="9455" xr:uid="{00000000-0005-0000-0000-000080250000}"/>
    <cellStyle name="Normal 2 7 4 2 2" xfId="15957" xr:uid="{00000000-0005-0000-0000-000081250000}"/>
    <cellStyle name="Normal 2 7 4 3" xfId="7736" xr:uid="{00000000-0005-0000-0000-000082250000}"/>
    <cellStyle name="Normal 2 7 4 3 2" xfId="14376" xr:uid="{00000000-0005-0000-0000-000083250000}"/>
    <cellStyle name="Normal 2 7 4 4" xfId="12607" xr:uid="{00000000-0005-0000-0000-000084250000}"/>
    <cellStyle name="Normal 2 7 5" xfId="9946" xr:uid="{00000000-0005-0000-0000-000085250000}"/>
    <cellStyle name="Normal 2 7 5 2" xfId="16427" xr:uid="{00000000-0005-0000-0000-000086250000}"/>
    <cellStyle name="Normal 2 7 6" xfId="8213" xr:uid="{00000000-0005-0000-0000-000087250000}"/>
    <cellStyle name="Normal 2 7 6 2" xfId="14770" xr:uid="{00000000-0005-0000-0000-000088250000}"/>
    <cellStyle name="Normal 2 7 7" xfId="6494" xr:uid="{00000000-0005-0000-0000-000089250000}"/>
    <cellStyle name="Normal 2 7 7 2" xfId="13184" xr:uid="{00000000-0005-0000-0000-00008A250000}"/>
    <cellStyle name="Normal 2 7 8" xfId="11393" xr:uid="{00000000-0005-0000-0000-00008B250000}"/>
    <cellStyle name="Normal 2 8" xfId="5075" xr:uid="{00000000-0005-0000-0000-00008C250000}"/>
    <cellStyle name="Normal 2 8 2" xfId="8818" xr:uid="{00000000-0005-0000-0000-00008D250000}"/>
    <cellStyle name="Normal 2 8 2 2" xfId="15366" xr:uid="{00000000-0005-0000-0000-00008E250000}"/>
    <cellStyle name="Normal 2 8 3" xfId="7099" xr:uid="{00000000-0005-0000-0000-00008F250000}"/>
    <cellStyle name="Normal 2 8 3 2" xfId="13785" xr:uid="{00000000-0005-0000-0000-000090250000}"/>
    <cellStyle name="Normal 2 8 4" xfId="12000" xr:uid="{00000000-0005-0000-0000-000091250000}"/>
    <cellStyle name="Normal 2 9" xfId="5512" xr:uid="{00000000-0005-0000-0000-000092250000}"/>
    <cellStyle name="Normal 2 9 2" xfId="9253" xr:uid="{00000000-0005-0000-0000-000093250000}"/>
    <cellStyle name="Normal 2 9 2 2" xfId="15760" xr:uid="{00000000-0005-0000-0000-000094250000}"/>
    <cellStyle name="Normal 2 9 3" xfId="7534" xr:uid="{00000000-0005-0000-0000-000095250000}"/>
    <cellStyle name="Normal 2 9 3 2" xfId="14179" xr:uid="{00000000-0005-0000-0000-000096250000}"/>
    <cellStyle name="Normal 2 9 4" xfId="12405" xr:uid="{00000000-0005-0000-0000-000097250000}"/>
    <cellStyle name="Normal 20" xfId="4118" xr:uid="{00000000-0005-0000-0000-000098250000}"/>
    <cellStyle name="Normal 20 10" xfId="6326" xr:uid="{00000000-0005-0000-0000-000099250000}"/>
    <cellStyle name="Normal 20 10 2" xfId="13049" xr:uid="{00000000-0005-0000-0000-00009A250000}"/>
    <cellStyle name="Normal 20 11" xfId="11268" xr:uid="{00000000-0005-0000-0000-00009B250000}"/>
    <cellStyle name="Normal 20 2" xfId="4119" xr:uid="{00000000-0005-0000-0000-00009C250000}"/>
    <cellStyle name="Normal 20 2 2" xfId="4530" xr:uid="{00000000-0005-0000-0000-00009D250000}"/>
    <cellStyle name="Normal 20 2 2 2" xfId="4951" xr:uid="{00000000-0005-0000-0000-00009E250000}"/>
    <cellStyle name="Normal 20 2 2 2 2" xfId="8694" xr:uid="{00000000-0005-0000-0000-00009F250000}"/>
    <cellStyle name="Normal 20 2 2 2 2 2" xfId="15242" xr:uid="{00000000-0005-0000-0000-0000A0250000}"/>
    <cellStyle name="Normal 20 2 2 2 3" xfId="6975" xr:uid="{00000000-0005-0000-0000-0000A1250000}"/>
    <cellStyle name="Normal 20 2 2 2 3 2" xfId="13661" xr:uid="{00000000-0005-0000-0000-0000A2250000}"/>
    <cellStyle name="Normal 20 2 2 2 4" xfId="11876" xr:uid="{00000000-0005-0000-0000-0000A3250000}"/>
    <cellStyle name="Normal 20 2 2 3" xfId="5357" xr:uid="{00000000-0005-0000-0000-0000A4250000}"/>
    <cellStyle name="Normal 20 2 2 3 2" xfId="9100" xr:uid="{00000000-0005-0000-0000-0000A5250000}"/>
    <cellStyle name="Normal 20 2 2 3 2 2" xfId="15644" xr:uid="{00000000-0005-0000-0000-0000A6250000}"/>
    <cellStyle name="Normal 20 2 2 3 3" xfId="7381" xr:uid="{00000000-0005-0000-0000-0000A7250000}"/>
    <cellStyle name="Normal 20 2 2 3 3 2" xfId="14063" xr:uid="{00000000-0005-0000-0000-0000A8250000}"/>
    <cellStyle name="Normal 20 2 2 3 4" xfId="12278" xr:uid="{00000000-0005-0000-0000-0000A9250000}"/>
    <cellStyle name="Normal 20 2 2 4" xfId="5795" xr:uid="{00000000-0005-0000-0000-0000AA250000}"/>
    <cellStyle name="Normal 20 2 2 4 2" xfId="9536" xr:uid="{00000000-0005-0000-0000-0000AB250000}"/>
    <cellStyle name="Normal 20 2 2 4 2 2" xfId="16038" xr:uid="{00000000-0005-0000-0000-0000AC250000}"/>
    <cellStyle name="Normal 20 2 2 4 3" xfId="7817" xr:uid="{00000000-0005-0000-0000-0000AD250000}"/>
    <cellStyle name="Normal 20 2 2 4 3 2" xfId="14457" xr:uid="{00000000-0005-0000-0000-0000AE250000}"/>
    <cellStyle name="Normal 20 2 2 4 4" xfId="12688" xr:uid="{00000000-0005-0000-0000-0000AF250000}"/>
    <cellStyle name="Normal 20 2 2 5" xfId="9947" xr:uid="{00000000-0005-0000-0000-0000B0250000}"/>
    <cellStyle name="Normal 20 2 2 5 2" xfId="16428" xr:uid="{00000000-0005-0000-0000-0000B1250000}"/>
    <cellStyle name="Normal 20 2 2 6" xfId="8294" xr:uid="{00000000-0005-0000-0000-0000B2250000}"/>
    <cellStyle name="Normal 20 2 2 6 2" xfId="14851" xr:uid="{00000000-0005-0000-0000-0000B3250000}"/>
    <cellStyle name="Normal 20 2 2 7" xfId="6575" xr:uid="{00000000-0005-0000-0000-0000B4250000}"/>
    <cellStyle name="Normal 20 2 2 7 2" xfId="13265" xr:uid="{00000000-0005-0000-0000-0000B5250000}"/>
    <cellStyle name="Normal 20 2 2 8" xfId="11475" xr:uid="{00000000-0005-0000-0000-0000B6250000}"/>
    <cellStyle name="Normal 20 2 3" xfId="4802" xr:uid="{00000000-0005-0000-0000-0000B7250000}"/>
    <cellStyle name="Normal 20 2 3 2" xfId="8545" xr:uid="{00000000-0005-0000-0000-0000B8250000}"/>
    <cellStyle name="Normal 20 2 3 2 2" xfId="15097" xr:uid="{00000000-0005-0000-0000-0000B9250000}"/>
    <cellStyle name="Normal 20 2 3 3" xfId="6826" xr:uid="{00000000-0005-0000-0000-0000BA250000}"/>
    <cellStyle name="Normal 20 2 3 3 2" xfId="13516" xr:uid="{00000000-0005-0000-0000-0000BB250000}"/>
    <cellStyle name="Normal 20 2 3 4" xfId="11731" xr:uid="{00000000-0005-0000-0000-0000BC250000}"/>
    <cellStyle name="Normal 20 2 4" xfId="5160" xr:uid="{00000000-0005-0000-0000-0000BD250000}"/>
    <cellStyle name="Normal 20 2 4 2" xfId="8903" xr:uid="{00000000-0005-0000-0000-0000BE250000}"/>
    <cellStyle name="Normal 20 2 4 2 2" xfId="15447" xr:uid="{00000000-0005-0000-0000-0000BF250000}"/>
    <cellStyle name="Normal 20 2 4 3" xfId="7184" xr:uid="{00000000-0005-0000-0000-0000C0250000}"/>
    <cellStyle name="Normal 20 2 4 3 2" xfId="13866" xr:uid="{00000000-0005-0000-0000-0000C1250000}"/>
    <cellStyle name="Normal 20 2 4 4" xfId="12081" xr:uid="{00000000-0005-0000-0000-0000C2250000}"/>
    <cellStyle name="Normal 20 2 5" xfId="5593" xr:uid="{00000000-0005-0000-0000-0000C3250000}"/>
    <cellStyle name="Normal 20 2 5 2" xfId="9334" xr:uid="{00000000-0005-0000-0000-0000C4250000}"/>
    <cellStyle name="Normal 20 2 5 2 2" xfId="15841" xr:uid="{00000000-0005-0000-0000-0000C5250000}"/>
    <cellStyle name="Normal 20 2 5 3" xfId="7615" xr:uid="{00000000-0005-0000-0000-0000C6250000}"/>
    <cellStyle name="Normal 20 2 5 3 2" xfId="14260" xr:uid="{00000000-0005-0000-0000-0000C7250000}"/>
    <cellStyle name="Normal 20 2 5 4" xfId="12486" xr:uid="{00000000-0005-0000-0000-0000C8250000}"/>
    <cellStyle name="Normal 20 2 6" xfId="9792" xr:uid="{00000000-0005-0000-0000-0000C9250000}"/>
    <cellStyle name="Normal 20 2 6 2" xfId="16283" xr:uid="{00000000-0005-0000-0000-0000CA250000}"/>
    <cellStyle name="Normal 20 2 7" xfId="8054" xr:uid="{00000000-0005-0000-0000-0000CB250000}"/>
    <cellStyle name="Normal 20 2 7 2" xfId="14654" xr:uid="{00000000-0005-0000-0000-0000CC250000}"/>
    <cellStyle name="Normal 20 2 8" xfId="6327" xr:uid="{00000000-0005-0000-0000-0000CD250000}"/>
    <cellStyle name="Normal 20 2 8 2" xfId="13050" xr:uid="{00000000-0005-0000-0000-0000CE250000}"/>
    <cellStyle name="Normal 20 2 9" xfId="11269" xr:uid="{00000000-0005-0000-0000-0000CF250000}"/>
    <cellStyle name="Normal 20 3" xfId="4120" xr:uid="{00000000-0005-0000-0000-0000D0250000}"/>
    <cellStyle name="Normal 20 4" xfId="4529" xr:uid="{00000000-0005-0000-0000-0000D1250000}"/>
    <cellStyle name="Normal 20 4 2" xfId="4952" xr:uid="{00000000-0005-0000-0000-0000D2250000}"/>
    <cellStyle name="Normal 20 4 2 2" xfId="8695" xr:uid="{00000000-0005-0000-0000-0000D3250000}"/>
    <cellStyle name="Normal 20 4 2 2 2" xfId="15243" xr:uid="{00000000-0005-0000-0000-0000D4250000}"/>
    <cellStyle name="Normal 20 4 2 3" xfId="6976" xr:uid="{00000000-0005-0000-0000-0000D5250000}"/>
    <cellStyle name="Normal 20 4 2 3 2" xfId="13662" xr:uid="{00000000-0005-0000-0000-0000D6250000}"/>
    <cellStyle name="Normal 20 4 2 4" xfId="11877" xr:uid="{00000000-0005-0000-0000-0000D7250000}"/>
    <cellStyle name="Normal 20 4 3" xfId="5356" xr:uid="{00000000-0005-0000-0000-0000D8250000}"/>
    <cellStyle name="Normal 20 4 3 2" xfId="9099" xr:uid="{00000000-0005-0000-0000-0000D9250000}"/>
    <cellStyle name="Normal 20 4 3 2 2" xfId="15643" xr:uid="{00000000-0005-0000-0000-0000DA250000}"/>
    <cellStyle name="Normal 20 4 3 3" xfId="7380" xr:uid="{00000000-0005-0000-0000-0000DB250000}"/>
    <cellStyle name="Normal 20 4 3 3 2" xfId="14062" xr:uid="{00000000-0005-0000-0000-0000DC250000}"/>
    <cellStyle name="Normal 20 4 3 4" xfId="12277" xr:uid="{00000000-0005-0000-0000-0000DD250000}"/>
    <cellStyle name="Normal 20 4 4" xfId="5794" xr:uid="{00000000-0005-0000-0000-0000DE250000}"/>
    <cellStyle name="Normal 20 4 4 2" xfId="9535" xr:uid="{00000000-0005-0000-0000-0000DF250000}"/>
    <cellStyle name="Normal 20 4 4 2 2" xfId="16037" xr:uid="{00000000-0005-0000-0000-0000E0250000}"/>
    <cellStyle name="Normal 20 4 4 3" xfId="7816" xr:uid="{00000000-0005-0000-0000-0000E1250000}"/>
    <cellStyle name="Normal 20 4 4 3 2" xfId="14456" xr:uid="{00000000-0005-0000-0000-0000E2250000}"/>
    <cellStyle name="Normal 20 4 4 4" xfId="12687" xr:uid="{00000000-0005-0000-0000-0000E3250000}"/>
    <cellStyle name="Normal 20 4 5" xfId="9948" xr:uid="{00000000-0005-0000-0000-0000E4250000}"/>
    <cellStyle name="Normal 20 4 5 2" xfId="16429" xr:uid="{00000000-0005-0000-0000-0000E5250000}"/>
    <cellStyle name="Normal 20 4 6" xfId="8293" xr:uid="{00000000-0005-0000-0000-0000E6250000}"/>
    <cellStyle name="Normal 20 4 6 2" xfId="14850" xr:uid="{00000000-0005-0000-0000-0000E7250000}"/>
    <cellStyle name="Normal 20 4 7" xfId="6574" xr:uid="{00000000-0005-0000-0000-0000E8250000}"/>
    <cellStyle name="Normal 20 4 7 2" xfId="13264" xr:uid="{00000000-0005-0000-0000-0000E9250000}"/>
    <cellStyle name="Normal 20 4 8" xfId="11474" xr:uid="{00000000-0005-0000-0000-0000EA250000}"/>
    <cellStyle name="Normal 20 5" xfId="4720" xr:uid="{00000000-0005-0000-0000-0000EB250000}"/>
    <cellStyle name="Normal 20 5 2" xfId="8464" xr:uid="{00000000-0005-0000-0000-0000EC250000}"/>
    <cellStyle name="Normal 20 5 2 2" xfId="15016" xr:uid="{00000000-0005-0000-0000-0000ED250000}"/>
    <cellStyle name="Normal 20 5 3" xfId="6745" xr:uid="{00000000-0005-0000-0000-0000EE250000}"/>
    <cellStyle name="Normal 20 5 3 2" xfId="13435" xr:uid="{00000000-0005-0000-0000-0000EF250000}"/>
    <cellStyle name="Normal 20 5 4" xfId="11649" xr:uid="{00000000-0005-0000-0000-0000F0250000}"/>
    <cellStyle name="Normal 20 6" xfId="5159" xr:uid="{00000000-0005-0000-0000-0000F1250000}"/>
    <cellStyle name="Normal 20 6 2" xfId="8902" xr:uid="{00000000-0005-0000-0000-0000F2250000}"/>
    <cellStyle name="Normal 20 6 2 2" xfId="15446" xr:uid="{00000000-0005-0000-0000-0000F3250000}"/>
    <cellStyle name="Normal 20 6 3" xfId="7183" xr:uid="{00000000-0005-0000-0000-0000F4250000}"/>
    <cellStyle name="Normal 20 6 3 2" xfId="13865" xr:uid="{00000000-0005-0000-0000-0000F5250000}"/>
    <cellStyle name="Normal 20 6 4" xfId="12080" xr:uid="{00000000-0005-0000-0000-0000F6250000}"/>
    <cellStyle name="Normal 20 7" xfId="5592" xr:uid="{00000000-0005-0000-0000-0000F7250000}"/>
    <cellStyle name="Normal 20 7 2" xfId="9333" xr:uid="{00000000-0005-0000-0000-0000F8250000}"/>
    <cellStyle name="Normal 20 7 2 2" xfId="15840" xr:uid="{00000000-0005-0000-0000-0000F9250000}"/>
    <cellStyle name="Normal 20 7 3" xfId="7614" xr:uid="{00000000-0005-0000-0000-0000FA250000}"/>
    <cellStyle name="Normal 20 7 3 2" xfId="14259" xr:uid="{00000000-0005-0000-0000-0000FB250000}"/>
    <cellStyle name="Normal 20 7 4" xfId="12485" xr:uid="{00000000-0005-0000-0000-0000FC250000}"/>
    <cellStyle name="Normal 20 8" xfId="9708" xr:uid="{00000000-0005-0000-0000-0000FD250000}"/>
    <cellStyle name="Normal 20 8 2" xfId="16201" xr:uid="{00000000-0005-0000-0000-0000FE250000}"/>
    <cellStyle name="Normal 20 9" xfId="8053" xr:uid="{00000000-0005-0000-0000-0000FF250000}"/>
    <cellStyle name="Normal 20 9 2" xfId="14653" xr:uid="{00000000-0005-0000-0000-000000260000}"/>
    <cellStyle name="Normal 21" xfId="4121" xr:uid="{00000000-0005-0000-0000-000001260000}"/>
    <cellStyle name="Normal 21 10" xfId="11270" xr:uid="{00000000-0005-0000-0000-000002260000}"/>
    <cellStyle name="Normal 21 2" xfId="4122" xr:uid="{00000000-0005-0000-0000-000003260000}"/>
    <cellStyle name="Normal 21 2 2" xfId="4532" xr:uid="{00000000-0005-0000-0000-000004260000}"/>
    <cellStyle name="Normal 21 2 2 2" xfId="4953" xr:uid="{00000000-0005-0000-0000-000005260000}"/>
    <cellStyle name="Normal 21 2 2 2 2" xfId="8696" xr:uid="{00000000-0005-0000-0000-000006260000}"/>
    <cellStyle name="Normal 21 2 2 2 2 2" xfId="15244" xr:uid="{00000000-0005-0000-0000-000007260000}"/>
    <cellStyle name="Normal 21 2 2 2 3" xfId="6977" xr:uid="{00000000-0005-0000-0000-000008260000}"/>
    <cellStyle name="Normal 21 2 2 2 3 2" xfId="13663" xr:uid="{00000000-0005-0000-0000-000009260000}"/>
    <cellStyle name="Normal 21 2 2 2 4" xfId="11878" xr:uid="{00000000-0005-0000-0000-00000A260000}"/>
    <cellStyle name="Normal 21 2 2 3" xfId="5359" xr:uid="{00000000-0005-0000-0000-00000B260000}"/>
    <cellStyle name="Normal 21 2 2 3 2" xfId="9102" xr:uid="{00000000-0005-0000-0000-00000C260000}"/>
    <cellStyle name="Normal 21 2 2 3 2 2" xfId="15646" xr:uid="{00000000-0005-0000-0000-00000D260000}"/>
    <cellStyle name="Normal 21 2 2 3 3" xfId="7383" xr:uid="{00000000-0005-0000-0000-00000E260000}"/>
    <cellStyle name="Normal 21 2 2 3 3 2" xfId="14065" xr:uid="{00000000-0005-0000-0000-00000F260000}"/>
    <cellStyle name="Normal 21 2 2 3 4" xfId="12280" xr:uid="{00000000-0005-0000-0000-000010260000}"/>
    <cellStyle name="Normal 21 2 2 4" xfId="5797" xr:uid="{00000000-0005-0000-0000-000011260000}"/>
    <cellStyle name="Normal 21 2 2 4 2" xfId="9538" xr:uid="{00000000-0005-0000-0000-000012260000}"/>
    <cellStyle name="Normal 21 2 2 4 2 2" xfId="16040" xr:uid="{00000000-0005-0000-0000-000013260000}"/>
    <cellStyle name="Normal 21 2 2 4 3" xfId="7819" xr:uid="{00000000-0005-0000-0000-000014260000}"/>
    <cellStyle name="Normal 21 2 2 4 3 2" xfId="14459" xr:uid="{00000000-0005-0000-0000-000015260000}"/>
    <cellStyle name="Normal 21 2 2 4 4" xfId="12690" xr:uid="{00000000-0005-0000-0000-000016260000}"/>
    <cellStyle name="Normal 21 2 2 5" xfId="9949" xr:uid="{00000000-0005-0000-0000-000017260000}"/>
    <cellStyle name="Normal 21 2 2 5 2" xfId="16430" xr:uid="{00000000-0005-0000-0000-000018260000}"/>
    <cellStyle name="Normal 21 2 2 6" xfId="8296" xr:uid="{00000000-0005-0000-0000-000019260000}"/>
    <cellStyle name="Normal 21 2 2 6 2" xfId="14853" xr:uid="{00000000-0005-0000-0000-00001A260000}"/>
    <cellStyle name="Normal 21 2 2 7" xfId="6577" xr:uid="{00000000-0005-0000-0000-00001B260000}"/>
    <cellStyle name="Normal 21 2 2 7 2" xfId="13267" xr:uid="{00000000-0005-0000-0000-00001C260000}"/>
    <cellStyle name="Normal 21 2 2 8" xfId="11477" xr:uid="{00000000-0005-0000-0000-00001D260000}"/>
    <cellStyle name="Normal 21 2 3" xfId="4804" xr:uid="{00000000-0005-0000-0000-00001E260000}"/>
    <cellStyle name="Normal 21 2 3 2" xfId="8547" xr:uid="{00000000-0005-0000-0000-00001F260000}"/>
    <cellStyle name="Normal 21 2 3 2 2" xfId="15099" xr:uid="{00000000-0005-0000-0000-000020260000}"/>
    <cellStyle name="Normal 21 2 3 3" xfId="6828" xr:uid="{00000000-0005-0000-0000-000021260000}"/>
    <cellStyle name="Normal 21 2 3 3 2" xfId="13518" xr:uid="{00000000-0005-0000-0000-000022260000}"/>
    <cellStyle name="Normal 21 2 3 4" xfId="11733" xr:uid="{00000000-0005-0000-0000-000023260000}"/>
    <cellStyle name="Normal 21 2 4" xfId="5162" xr:uid="{00000000-0005-0000-0000-000024260000}"/>
    <cellStyle name="Normal 21 2 4 2" xfId="8905" xr:uid="{00000000-0005-0000-0000-000025260000}"/>
    <cellStyle name="Normal 21 2 4 2 2" xfId="15449" xr:uid="{00000000-0005-0000-0000-000026260000}"/>
    <cellStyle name="Normal 21 2 4 3" xfId="7186" xr:uid="{00000000-0005-0000-0000-000027260000}"/>
    <cellStyle name="Normal 21 2 4 3 2" xfId="13868" xr:uid="{00000000-0005-0000-0000-000028260000}"/>
    <cellStyle name="Normal 21 2 4 4" xfId="12083" xr:uid="{00000000-0005-0000-0000-000029260000}"/>
    <cellStyle name="Normal 21 2 5" xfId="5595" xr:uid="{00000000-0005-0000-0000-00002A260000}"/>
    <cellStyle name="Normal 21 2 5 2" xfId="9336" xr:uid="{00000000-0005-0000-0000-00002B260000}"/>
    <cellStyle name="Normal 21 2 5 2 2" xfId="15843" xr:uid="{00000000-0005-0000-0000-00002C260000}"/>
    <cellStyle name="Normal 21 2 5 3" xfId="7617" xr:uid="{00000000-0005-0000-0000-00002D260000}"/>
    <cellStyle name="Normal 21 2 5 3 2" xfId="14262" xr:uid="{00000000-0005-0000-0000-00002E260000}"/>
    <cellStyle name="Normal 21 2 5 4" xfId="12488" xr:uid="{00000000-0005-0000-0000-00002F260000}"/>
    <cellStyle name="Normal 21 2 6" xfId="9794" xr:uid="{00000000-0005-0000-0000-000030260000}"/>
    <cellStyle name="Normal 21 2 6 2" xfId="16285" xr:uid="{00000000-0005-0000-0000-000031260000}"/>
    <cellStyle name="Normal 21 2 7" xfId="8056" xr:uid="{00000000-0005-0000-0000-000032260000}"/>
    <cellStyle name="Normal 21 2 7 2" xfId="14656" xr:uid="{00000000-0005-0000-0000-000033260000}"/>
    <cellStyle name="Normal 21 2 8" xfId="6329" xr:uid="{00000000-0005-0000-0000-000034260000}"/>
    <cellStyle name="Normal 21 2 8 2" xfId="13052" xr:uid="{00000000-0005-0000-0000-000035260000}"/>
    <cellStyle name="Normal 21 2 9" xfId="11271" xr:uid="{00000000-0005-0000-0000-000036260000}"/>
    <cellStyle name="Normal 21 3" xfId="4531" xr:uid="{00000000-0005-0000-0000-000037260000}"/>
    <cellStyle name="Normal 21 3 2" xfId="4954" xr:uid="{00000000-0005-0000-0000-000038260000}"/>
    <cellStyle name="Normal 21 3 2 2" xfId="8697" xr:uid="{00000000-0005-0000-0000-000039260000}"/>
    <cellStyle name="Normal 21 3 2 2 2" xfId="15245" xr:uid="{00000000-0005-0000-0000-00003A260000}"/>
    <cellStyle name="Normal 21 3 2 3" xfId="6978" xr:uid="{00000000-0005-0000-0000-00003B260000}"/>
    <cellStyle name="Normal 21 3 2 3 2" xfId="13664" xr:uid="{00000000-0005-0000-0000-00003C260000}"/>
    <cellStyle name="Normal 21 3 2 4" xfId="11879" xr:uid="{00000000-0005-0000-0000-00003D260000}"/>
    <cellStyle name="Normal 21 3 3" xfId="5358" xr:uid="{00000000-0005-0000-0000-00003E260000}"/>
    <cellStyle name="Normal 21 3 3 2" xfId="9101" xr:uid="{00000000-0005-0000-0000-00003F260000}"/>
    <cellStyle name="Normal 21 3 3 2 2" xfId="15645" xr:uid="{00000000-0005-0000-0000-000040260000}"/>
    <cellStyle name="Normal 21 3 3 3" xfId="7382" xr:uid="{00000000-0005-0000-0000-000041260000}"/>
    <cellStyle name="Normal 21 3 3 3 2" xfId="14064" xr:uid="{00000000-0005-0000-0000-000042260000}"/>
    <cellStyle name="Normal 21 3 3 4" xfId="12279" xr:uid="{00000000-0005-0000-0000-000043260000}"/>
    <cellStyle name="Normal 21 3 4" xfId="5796" xr:uid="{00000000-0005-0000-0000-000044260000}"/>
    <cellStyle name="Normal 21 3 4 2" xfId="9537" xr:uid="{00000000-0005-0000-0000-000045260000}"/>
    <cellStyle name="Normal 21 3 4 2 2" xfId="16039" xr:uid="{00000000-0005-0000-0000-000046260000}"/>
    <cellStyle name="Normal 21 3 4 3" xfId="7818" xr:uid="{00000000-0005-0000-0000-000047260000}"/>
    <cellStyle name="Normal 21 3 4 3 2" xfId="14458" xr:uid="{00000000-0005-0000-0000-000048260000}"/>
    <cellStyle name="Normal 21 3 4 4" xfId="12689" xr:uid="{00000000-0005-0000-0000-000049260000}"/>
    <cellStyle name="Normal 21 3 5" xfId="9950" xr:uid="{00000000-0005-0000-0000-00004A260000}"/>
    <cellStyle name="Normal 21 3 5 2" xfId="16431" xr:uid="{00000000-0005-0000-0000-00004B260000}"/>
    <cellStyle name="Normal 21 3 6" xfId="8295" xr:uid="{00000000-0005-0000-0000-00004C260000}"/>
    <cellStyle name="Normal 21 3 6 2" xfId="14852" xr:uid="{00000000-0005-0000-0000-00004D260000}"/>
    <cellStyle name="Normal 21 3 7" xfId="6576" xr:uid="{00000000-0005-0000-0000-00004E260000}"/>
    <cellStyle name="Normal 21 3 7 2" xfId="13266" xr:uid="{00000000-0005-0000-0000-00004F260000}"/>
    <cellStyle name="Normal 21 3 8" xfId="11476" xr:uid="{00000000-0005-0000-0000-000050260000}"/>
    <cellStyle name="Normal 21 4" xfId="4722" xr:uid="{00000000-0005-0000-0000-000051260000}"/>
    <cellStyle name="Normal 21 4 2" xfId="8466" xr:uid="{00000000-0005-0000-0000-000052260000}"/>
    <cellStyle name="Normal 21 4 2 2" xfId="15018" xr:uid="{00000000-0005-0000-0000-000053260000}"/>
    <cellStyle name="Normal 21 4 3" xfId="6747" xr:uid="{00000000-0005-0000-0000-000054260000}"/>
    <cellStyle name="Normal 21 4 3 2" xfId="13437" xr:uid="{00000000-0005-0000-0000-000055260000}"/>
    <cellStyle name="Normal 21 4 4" xfId="11651" xr:uid="{00000000-0005-0000-0000-000056260000}"/>
    <cellStyle name="Normal 21 5" xfId="5161" xr:uid="{00000000-0005-0000-0000-000057260000}"/>
    <cellStyle name="Normal 21 5 2" xfId="8904" xr:uid="{00000000-0005-0000-0000-000058260000}"/>
    <cellStyle name="Normal 21 5 2 2" xfId="15448" xr:uid="{00000000-0005-0000-0000-000059260000}"/>
    <cellStyle name="Normal 21 5 3" xfId="7185" xr:uid="{00000000-0005-0000-0000-00005A260000}"/>
    <cellStyle name="Normal 21 5 3 2" xfId="13867" xr:uid="{00000000-0005-0000-0000-00005B260000}"/>
    <cellStyle name="Normal 21 5 4" xfId="12082" xr:uid="{00000000-0005-0000-0000-00005C260000}"/>
    <cellStyle name="Normal 21 6" xfId="5594" xr:uid="{00000000-0005-0000-0000-00005D260000}"/>
    <cellStyle name="Normal 21 6 2" xfId="9335" xr:uid="{00000000-0005-0000-0000-00005E260000}"/>
    <cellStyle name="Normal 21 6 2 2" xfId="15842" xr:uid="{00000000-0005-0000-0000-00005F260000}"/>
    <cellStyle name="Normal 21 6 3" xfId="7616" xr:uid="{00000000-0005-0000-0000-000060260000}"/>
    <cellStyle name="Normal 21 6 3 2" xfId="14261" xr:uid="{00000000-0005-0000-0000-000061260000}"/>
    <cellStyle name="Normal 21 6 4" xfId="12487" xr:uid="{00000000-0005-0000-0000-000062260000}"/>
    <cellStyle name="Normal 21 7" xfId="9710" xr:uid="{00000000-0005-0000-0000-000063260000}"/>
    <cellStyle name="Normal 21 7 2" xfId="16203" xr:uid="{00000000-0005-0000-0000-000064260000}"/>
    <cellStyle name="Normal 21 8" xfId="8055" xr:uid="{00000000-0005-0000-0000-000065260000}"/>
    <cellStyle name="Normal 21 8 2" xfId="14655" xr:uid="{00000000-0005-0000-0000-000066260000}"/>
    <cellStyle name="Normal 21 9" xfId="6328" xr:uid="{00000000-0005-0000-0000-000067260000}"/>
    <cellStyle name="Normal 21 9 2" xfId="13051" xr:uid="{00000000-0005-0000-0000-000068260000}"/>
    <cellStyle name="Normal 22" xfId="4123" xr:uid="{00000000-0005-0000-0000-000069260000}"/>
    <cellStyle name="Normal 22 10" xfId="11272" xr:uid="{00000000-0005-0000-0000-00006A260000}"/>
    <cellStyle name="Normal 22 2" xfId="4124" xr:uid="{00000000-0005-0000-0000-00006B260000}"/>
    <cellStyle name="Normal 22 2 2" xfId="4534" xr:uid="{00000000-0005-0000-0000-00006C260000}"/>
    <cellStyle name="Normal 22 2 2 2" xfId="4955" xr:uid="{00000000-0005-0000-0000-00006D260000}"/>
    <cellStyle name="Normal 22 2 2 2 2" xfId="8698" xr:uid="{00000000-0005-0000-0000-00006E260000}"/>
    <cellStyle name="Normal 22 2 2 2 2 2" xfId="15246" xr:uid="{00000000-0005-0000-0000-00006F260000}"/>
    <cellStyle name="Normal 22 2 2 2 3" xfId="6979" xr:uid="{00000000-0005-0000-0000-000070260000}"/>
    <cellStyle name="Normal 22 2 2 2 3 2" xfId="13665" xr:uid="{00000000-0005-0000-0000-000071260000}"/>
    <cellStyle name="Normal 22 2 2 2 4" xfId="11880" xr:uid="{00000000-0005-0000-0000-000072260000}"/>
    <cellStyle name="Normal 22 2 2 3" xfId="5361" xr:uid="{00000000-0005-0000-0000-000073260000}"/>
    <cellStyle name="Normal 22 2 2 3 2" xfId="9104" xr:uid="{00000000-0005-0000-0000-000074260000}"/>
    <cellStyle name="Normal 22 2 2 3 2 2" xfId="15648" xr:uid="{00000000-0005-0000-0000-000075260000}"/>
    <cellStyle name="Normal 22 2 2 3 3" xfId="7385" xr:uid="{00000000-0005-0000-0000-000076260000}"/>
    <cellStyle name="Normal 22 2 2 3 3 2" xfId="14067" xr:uid="{00000000-0005-0000-0000-000077260000}"/>
    <cellStyle name="Normal 22 2 2 3 4" xfId="12282" xr:uid="{00000000-0005-0000-0000-000078260000}"/>
    <cellStyle name="Normal 22 2 2 4" xfId="5799" xr:uid="{00000000-0005-0000-0000-000079260000}"/>
    <cellStyle name="Normal 22 2 2 4 2" xfId="9540" xr:uid="{00000000-0005-0000-0000-00007A260000}"/>
    <cellStyle name="Normal 22 2 2 4 2 2" xfId="16042" xr:uid="{00000000-0005-0000-0000-00007B260000}"/>
    <cellStyle name="Normal 22 2 2 4 3" xfId="7821" xr:uid="{00000000-0005-0000-0000-00007C260000}"/>
    <cellStyle name="Normal 22 2 2 4 3 2" xfId="14461" xr:uid="{00000000-0005-0000-0000-00007D260000}"/>
    <cellStyle name="Normal 22 2 2 4 4" xfId="12692" xr:uid="{00000000-0005-0000-0000-00007E260000}"/>
    <cellStyle name="Normal 22 2 2 5" xfId="9951" xr:uid="{00000000-0005-0000-0000-00007F260000}"/>
    <cellStyle name="Normal 22 2 2 5 2" xfId="16432" xr:uid="{00000000-0005-0000-0000-000080260000}"/>
    <cellStyle name="Normal 22 2 2 6" xfId="8298" xr:uid="{00000000-0005-0000-0000-000081260000}"/>
    <cellStyle name="Normal 22 2 2 6 2" xfId="14855" xr:uid="{00000000-0005-0000-0000-000082260000}"/>
    <cellStyle name="Normal 22 2 2 7" xfId="6579" xr:uid="{00000000-0005-0000-0000-000083260000}"/>
    <cellStyle name="Normal 22 2 2 7 2" xfId="13269" xr:uid="{00000000-0005-0000-0000-000084260000}"/>
    <cellStyle name="Normal 22 2 2 8" xfId="11479" xr:uid="{00000000-0005-0000-0000-000085260000}"/>
    <cellStyle name="Normal 22 2 3" xfId="4805" xr:uid="{00000000-0005-0000-0000-000086260000}"/>
    <cellStyle name="Normal 22 2 3 2" xfId="8548" xr:uid="{00000000-0005-0000-0000-000087260000}"/>
    <cellStyle name="Normal 22 2 3 2 2" xfId="15100" xr:uid="{00000000-0005-0000-0000-000088260000}"/>
    <cellStyle name="Normal 22 2 3 3" xfId="6829" xr:uid="{00000000-0005-0000-0000-000089260000}"/>
    <cellStyle name="Normal 22 2 3 3 2" xfId="13519" xr:uid="{00000000-0005-0000-0000-00008A260000}"/>
    <cellStyle name="Normal 22 2 3 4" xfId="11734" xr:uid="{00000000-0005-0000-0000-00008B260000}"/>
    <cellStyle name="Normal 22 2 4" xfId="5164" xr:uid="{00000000-0005-0000-0000-00008C260000}"/>
    <cellStyle name="Normal 22 2 4 2" xfId="8907" xr:uid="{00000000-0005-0000-0000-00008D260000}"/>
    <cellStyle name="Normal 22 2 4 2 2" xfId="15451" xr:uid="{00000000-0005-0000-0000-00008E260000}"/>
    <cellStyle name="Normal 22 2 4 3" xfId="7188" xr:uid="{00000000-0005-0000-0000-00008F260000}"/>
    <cellStyle name="Normal 22 2 4 3 2" xfId="13870" xr:uid="{00000000-0005-0000-0000-000090260000}"/>
    <cellStyle name="Normal 22 2 4 4" xfId="12085" xr:uid="{00000000-0005-0000-0000-000091260000}"/>
    <cellStyle name="Normal 22 2 5" xfId="5597" xr:uid="{00000000-0005-0000-0000-000092260000}"/>
    <cellStyle name="Normal 22 2 5 2" xfId="9338" xr:uid="{00000000-0005-0000-0000-000093260000}"/>
    <cellStyle name="Normal 22 2 5 2 2" xfId="15845" xr:uid="{00000000-0005-0000-0000-000094260000}"/>
    <cellStyle name="Normal 22 2 5 3" xfId="7619" xr:uid="{00000000-0005-0000-0000-000095260000}"/>
    <cellStyle name="Normal 22 2 5 3 2" xfId="14264" xr:uid="{00000000-0005-0000-0000-000096260000}"/>
    <cellStyle name="Normal 22 2 5 4" xfId="12490" xr:uid="{00000000-0005-0000-0000-000097260000}"/>
    <cellStyle name="Normal 22 2 6" xfId="9795" xr:uid="{00000000-0005-0000-0000-000098260000}"/>
    <cellStyle name="Normal 22 2 6 2" xfId="16286" xr:uid="{00000000-0005-0000-0000-000099260000}"/>
    <cellStyle name="Normal 22 2 7" xfId="8058" xr:uid="{00000000-0005-0000-0000-00009A260000}"/>
    <cellStyle name="Normal 22 2 7 2" xfId="14658" xr:uid="{00000000-0005-0000-0000-00009B260000}"/>
    <cellStyle name="Normal 22 2 8" xfId="6331" xr:uid="{00000000-0005-0000-0000-00009C260000}"/>
    <cellStyle name="Normal 22 2 8 2" xfId="13054" xr:uid="{00000000-0005-0000-0000-00009D260000}"/>
    <cellStyle name="Normal 22 2 9" xfId="11273" xr:uid="{00000000-0005-0000-0000-00009E260000}"/>
    <cellStyle name="Normal 22 3" xfId="4533" xr:uid="{00000000-0005-0000-0000-00009F260000}"/>
    <cellStyle name="Normal 22 3 2" xfId="4956" xr:uid="{00000000-0005-0000-0000-0000A0260000}"/>
    <cellStyle name="Normal 22 3 2 2" xfId="8699" xr:uid="{00000000-0005-0000-0000-0000A1260000}"/>
    <cellStyle name="Normal 22 3 2 2 2" xfId="15247" xr:uid="{00000000-0005-0000-0000-0000A2260000}"/>
    <cellStyle name="Normal 22 3 2 3" xfId="6980" xr:uid="{00000000-0005-0000-0000-0000A3260000}"/>
    <cellStyle name="Normal 22 3 2 3 2" xfId="13666" xr:uid="{00000000-0005-0000-0000-0000A4260000}"/>
    <cellStyle name="Normal 22 3 2 4" xfId="11881" xr:uid="{00000000-0005-0000-0000-0000A5260000}"/>
    <cellStyle name="Normal 22 3 3" xfId="5360" xr:uid="{00000000-0005-0000-0000-0000A6260000}"/>
    <cellStyle name="Normal 22 3 3 2" xfId="9103" xr:uid="{00000000-0005-0000-0000-0000A7260000}"/>
    <cellStyle name="Normal 22 3 3 2 2" xfId="15647" xr:uid="{00000000-0005-0000-0000-0000A8260000}"/>
    <cellStyle name="Normal 22 3 3 3" xfId="7384" xr:uid="{00000000-0005-0000-0000-0000A9260000}"/>
    <cellStyle name="Normal 22 3 3 3 2" xfId="14066" xr:uid="{00000000-0005-0000-0000-0000AA260000}"/>
    <cellStyle name="Normal 22 3 3 4" xfId="12281" xr:uid="{00000000-0005-0000-0000-0000AB260000}"/>
    <cellStyle name="Normal 22 3 4" xfId="5798" xr:uid="{00000000-0005-0000-0000-0000AC260000}"/>
    <cellStyle name="Normal 22 3 4 2" xfId="9539" xr:uid="{00000000-0005-0000-0000-0000AD260000}"/>
    <cellStyle name="Normal 22 3 4 2 2" xfId="16041" xr:uid="{00000000-0005-0000-0000-0000AE260000}"/>
    <cellStyle name="Normal 22 3 4 3" xfId="7820" xr:uid="{00000000-0005-0000-0000-0000AF260000}"/>
    <cellStyle name="Normal 22 3 4 3 2" xfId="14460" xr:uid="{00000000-0005-0000-0000-0000B0260000}"/>
    <cellStyle name="Normal 22 3 4 4" xfId="12691" xr:uid="{00000000-0005-0000-0000-0000B1260000}"/>
    <cellStyle name="Normal 22 3 5" xfId="9952" xr:uid="{00000000-0005-0000-0000-0000B2260000}"/>
    <cellStyle name="Normal 22 3 5 2" xfId="16433" xr:uid="{00000000-0005-0000-0000-0000B3260000}"/>
    <cellStyle name="Normal 22 3 6" xfId="8297" xr:uid="{00000000-0005-0000-0000-0000B4260000}"/>
    <cellStyle name="Normal 22 3 6 2" xfId="14854" xr:uid="{00000000-0005-0000-0000-0000B5260000}"/>
    <cellStyle name="Normal 22 3 7" xfId="6578" xr:uid="{00000000-0005-0000-0000-0000B6260000}"/>
    <cellStyle name="Normal 22 3 7 2" xfId="13268" xr:uid="{00000000-0005-0000-0000-0000B7260000}"/>
    <cellStyle name="Normal 22 3 8" xfId="11478" xr:uid="{00000000-0005-0000-0000-0000B8260000}"/>
    <cellStyle name="Normal 22 4" xfId="4723" xr:uid="{00000000-0005-0000-0000-0000B9260000}"/>
    <cellStyle name="Normal 22 4 2" xfId="8467" xr:uid="{00000000-0005-0000-0000-0000BA260000}"/>
    <cellStyle name="Normal 22 4 2 2" xfId="15019" xr:uid="{00000000-0005-0000-0000-0000BB260000}"/>
    <cellStyle name="Normal 22 4 3" xfId="6748" xr:uid="{00000000-0005-0000-0000-0000BC260000}"/>
    <cellStyle name="Normal 22 4 3 2" xfId="13438" xr:uid="{00000000-0005-0000-0000-0000BD260000}"/>
    <cellStyle name="Normal 22 4 4" xfId="11652" xr:uid="{00000000-0005-0000-0000-0000BE260000}"/>
    <cellStyle name="Normal 22 5" xfId="5163" xr:uid="{00000000-0005-0000-0000-0000BF260000}"/>
    <cellStyle name="Normal 22 5 2" xfId="8906" xr:uid="{00000000-0005-0000-0000-0000C0260000}"/>
    <cellStyle name="Normal 22 5 2 2" xfId="15450" xr:uid="{00000000-0005-0000-0000-0000C1260000}"/>
    <cellStyle name="Normal 22 5 3" xfId="7187" xr:uid="{00000000-0005-0000-0000-0000C2260000}"/>
    <cellStyle name="Normal 22 5 3 2" xfId="13869" xr:uid="{00000000-0005-0000-0000-0000C3260000}"/>
    <cellStyle name="Normal 22 5 4" xfId="12084" xr:uid="{00000000-0005-0000-0000-0000C4260000}"/>
    <cellStyle name="Normal 22 6" xfId="5596" xr:uid="{00000000-0005-0000-0000-0000C5260000}"/>
    <cellStyle name="Normal 22 6 2" xfId="9337" xr:uid="{00000000-0005-0000-0000-0000C6260000}"/>
    <cellStyle name="Normal 22 6 2 2" xfId="15844" xr:uid="{00000000-0005-0000-0000-0000C7260000}"/>
    <cellStyle name="Normal 22 6 3" xfId="7618" xr:uid="{00000000-0005-0000-0000-0000C8260000}"/>
    <cellStyle name="Normal 22 6 3 2" xfId="14263" xr:uid="{00000000-0005-0000-0000-0000C9260000}"/>
    <cellStyle name="Normal 22 6 4" xfId="12489" xr:uid="{00000000-0005-0000-0000-0000CA260000}"/>
    <cellStyle name="Normal 22 7" xfId="9711" xr:uid="{00000000-0005-0000-0000-0000CB260000}"/>
    <cellStyle name="Normal 22 7 2" xfId="16204" xr:uid="{00000000-0005-0000-0000-0000CC260000}"/>
    <cellStyle name="Normal 22 8" xfId="8057" xr:uid="{00000000-0005-0000-0000-0000CD260000}"/>
    <cellStyle name="Normal 22 8 2" xfId="14657" xr:uid="{00000000-0005-0000-0000-0000CE260000}"/>
    <cellStyle name="Normal 22 9" xfId="6330" xr:uid="{00000000-0005-0000-0000-0000CF260000}"/>
    <cellStyle name="Normal 22 9 2" xfId="13053" xr:uid="{00000000-0005-0000-0000-0000D0260000}"/>
    <cellStyle name="Normal 23" xfId="4125" xr:uid="{00000000-0005-0000-0000-0000D1260000}"/>
    <cellStyle name="Normal 23 10" xfId="11274" xr:uid="{00000000-0005-0000-0000-0000D2260000}"/>
    <cellStyle name="Normal 23 2" xfId="4126" xr:uid="{00000000-0005-0000-0000-0000D3260000}"/>
    <cellStyle name="Normal 23 2 2" xfId="4536" xr:uid="{00000000-0005-0000-0000-0000D4260000}"/>
    <cellStyle name="Normal 23 2 2 2" xfId="4957" xr:uid="{00000000-0005-0000-0000-0000D5260000}"/>
    <cellStyle name="Normal 23 2 2 2 2" xfId="8700" xr:uid="{00000000-0005-0000-0000-0000D6260000}"/>
    <cellStyle name="Normal 23 2 2 2 2 2" xfId="15248" xr:uid="{00000000-0005-0000-0000-0000D7260000}"/>
    <cellStyle name="Normal 23 2 2 2 3" xfId="6981" xr:uid="{00000000-0005-0000-0000-0000D8260000}"/>
    <cellStyle name="Normal 23 2 2 2 3 2" xfId="13667" xr:uid="{00000000-0005-0000-0000-0000D9260000}"/>
    <cellStyle name="Normal 23 2 2 2 4" xfId="11882" xr:uid="{00000000-0005-0000-0000-0000DA260000}"/>
    <cellStyle name="Normal 23 2 2 3" xfId="5363" xr:uid="{00000000-0005-0000-0000-0000DB260000}"/>
    <cellStyle name="Normal 23 2 2 3 2" xfId="9106" xr:uid="{00000000-0005-0000-0000-0000DC260000}"/>
    <cellStyle name="Normal 23 2 2 3 2 2" xfId="15650" xr:uid="{00000000-0005-0000-0000-0000DD260000}"/>
    <cellStyle name="Normal 23 2 2 3 3" xfId="7387" xr:uid="{00000000-0005-0000-0000-0000DE260000}"/>
    <cellStyle name="Normal 23 2 2 3 3 2" xfId="14069" xr:uid="{00000000-0005-0000-0000-0000DF260000}"/>
    <cellStyle name="Normal 23 2 2 3 4" xfId="12284" xr:uid="{00000000-0005-0000-0000-0000E0260000}"/>
    <cellStyle name="Normal 23 2 2 4" xfId="5801" xr:uid="{00000000-0005-0000-0000-0000E1260000}"/>
    <cellStyle name="Normal 23 2 2 4 2" xfId="9542" xr:uid="{00000000-0005-0000-0000-0000E2260000}"/>
    <cellStyle name="Normal 23 2 2 4 2 2" xfId="16044" xr:uid="{00000000-0005-0000-0000-0000E3260000}"/>
    <cellStyle name="Normal 23 2 2 4 3" xfId="7823" xr:uid="{00000000-0005-0000-0000-0000E4260000}"/>
    <cellStyle name="Normal 23 2 2 4 3 2" xfId="14463" xr:uid="{00000000-0005-0000-0000-0000E5260000}"/>
    <cellStyle name="Normal 23 2 2 4 4" xfId="12694" xr:uid="{00000000-0005-0000-0000-0000E6260000}"/>
    <cellStyle name="Normal 23 2 2 5" xfId="9953" xr:uid="{00000000-0005-0000-0000-0000E7260000}"/>
    <cellStyle name="Normal 23 2 2 5 2" xfId="16434" xr:uid="{00000000-0005-0000-0000-0000E8260000}"/>
    <cellStyle name="Normal 23 2 2 6" xfId="8300" xr:uid="{00000000-0005-0000-0000-0000E9260000}"/>
    <cellStyle name="Normal 23 2 2 6 2" xfId="14857" xr:uid="{00000000-0005-0000-0000-0000EA260000}"/>
    <cellStyle name="Normal 23 2 2 7" xfId="6581" xr:uid="{00000000-0005-0000-0000-0000EB260000}"/>
    <cellStyle name="Normal 23 2 2 7 2" xfId="13271" xr:uid="{00000000-0005-0000-0000-0000EC260000}"/>
    <cellStyle name="Normal 23 2 2 8" xfId="11481" xr:uid="{00000000-0005-0000-0000-0000ED260000}"/>
    <cellStyle name="Normal 23 2 3" xfId="4808" xr:uid="{00000000-0005-0000-0000-0000EE260000}"/>
    <cellStyle name="Normal 23 2 3 2" xfId="8551" xr:uid="{00000000-0005-0000-0000-0000EF260000}"/>
    <cellStyle name="Normal 23 2 3 2 2" xfId="15103" xr:uid="{00000000-0005-0000-0000-0000F0260000}"/>
    <cellStyle name="Normal 23 2 3 3" xfId="6832" xr:uid="{00000000-0005-0000-0000-0000F1260000}"/>
    <cellStyle name="Normal 23 2 3 3 2" xfId="13522" xr:uid="{00000000-0005-0000-0000-0000F2260000}"/>
    <cellStyle name="Normal 23 2 3 4" xfId="11737" xr:uid="{00000000-0005-0000-0000-0000F3260000}"/>
    <cellStyle name="Normal 23 2 4" xfId="5166" xr:uid="{00000000-0005-0000-0000-0000F4260000}"/>
    <cellStyle name="Normal 23 2 4 2" xfId="8909" xr:uid="{00000000-0005-0000-0000-0000F5260000}"/>
    <cellStyle name="Normal 23 2 4 2 2" xfId="15453" xr:uid="{00000000-0005-0000-0000-0000F6260000}"/>
    <cellStyle name="Normal 23 2 4 3" xfId="7190" xr:uid="{00000000-0005-0000-0000-0000F7260000}"/>
    <cellStyle name="Normal 23 2 4 3 2" xfId="13872" xr:uid="{00000000-0005-0000-0000-0000F8260000}"/>
    <cellStyle name="Normal 23 2 4 4" xfId="12087" xr:uid="{00000000-0005-0000-0000-0000F9260000}"/>
    <cellStyle name="Normal 23 2 5" xfId="5599" xr:uid="{00000000-0005-0000-0000-0000FA260000}"/>
    <cellStyle name="Normal 23 2 5 2" xfId="9340" xr:uid="{00000000-0005-0000-0000-0000FB260000}"/>
    <cellStyle name="Normal 23 2 5 2 2" xfId="15847" xr:uid="{00000000-0005-0000-0000-0000FC260000}"/>
    <cellStyle name="Normal 23 2 5 3" xfId="7621" xr:uid="{00000000-0005-0000-0000-0000FD260000}"/>
    <cellStyle name="Normal 23 2 5 3 2" xfId="14266" xr:uid="{00000000-0005-0000-0000-0000FE260000}"/>
    <cellStyle name="Normal 23 2 5 4" xfId="12492" xr:uid="{00000000-0005-0000-0000-0000FF260000}"/>
    <cellStyle name="Normal 23 2 6" xfId="9798" xr:uid="{00000000-0005-0000-0000-000000270000}"/>
    <cellStyle name="Normal 23 2 6 2" xfId="16289" xr:uid="{00000000-0005-0000-0000-000001270000}"/>
    <cellStyle name="Normal 23 2 7" xfId="8060" xr:uid="{00000000-0005-0000-0000-000002270000}"/>
    <cellStyle name="Normal 23 2 7 2" xfId="14660" xr:uid="{00000000-0005-0000-0000-000003270000}"/>
    <cellStyle name="Normal 23 2 8" xfId="6333" xr:uid="{00000000-0005-0000-0000-000004270000}"/>
    <cellStyle name="Normal 23 2 8 2" xfId="13056" xr:uid="{00000000-0005-0000-0000-000005270000}"/>
    <cellStyle name="Normal 23 2 9" xfId="11275" xr:uid="{00000000-0005-0000-0000-000006270000}"/>
    <cellStyle name="Normal 23 3" xfId="4535" xr:uid="{00000000-0005-0000-0000-000007270000}"/>
    <cellStyle name="Normal 23 3 2" xfId="4958" xr:uid="{00000000-0005-0000-0000-000008270000}"/>
    <cellStyle name="Normal 23 3 2 2" xfId="8701" xr:uid="{00000000-0005-0000-0000-000009270000}"/>
    <cellStyle name="Normal 23 3 2 2 2" xfId="15249" xr:uid="{00000000-0005-0000-0000-00000A270000}"/>
    <cellStyle name="Normal 23 3 2 3" xfId="6982" xr:uid="{00000000-0005-0000-0000-00000B270000}"/>
    <cellStyle name="Normal 23 3 2 3 2" xfId="13668" xr:uid="{00000000-0005-0000-0000-00000C270000}"/>
    <cellStyle name="Normal 23 3 2 4" xfId="11883" xr:uid="{00000000-0005-0000-0000-00000D270000}"/>
    <cellStyle name="Normal 23 3 3" xfId="5362" xr:uid="{00000000-0005-0000-0000-00000E270000}"/>
    <cellStyle name="Normal 23 3 3 2" xfId="9105" xr:uid="{00000000-0005-0000-0000-00000F270000}"/>
    <cellStyle name="Normal 23 3 3 2 2" xfId="15649" xr:uid="{00000000-0005-0000-0000-000010270000}"/>
    <cellStyle name="Normal 23 3 3 3" xfId="7386" xr:uid="{00000000-0005-0000-0000-000011270000}"/>
    <cellStyle name="Normal 23 3 3 3 2" xfId="14068" xr:uid="{00000000-0005-0000-0000-000012270000}"/>
    <cellStyle name="Normal 23 3 3 4" xfId="12283" xr:uid="{00000000-0005-0000-0000-000013270000}"/>
    <cellStyle name="Normal 23 3 4" xfId="5800" xr:uid="{00000000-0005-0000-0000-000014270000}"/>
    <cellStyle name="Normal 23 3 4 2" xfId="9541" xr:uid="{00000000-0005-0000-0000-000015270000}"/>
    <cellStyle name="Normal 23 3 4 2 2" xfId="16043" xr:uid="{00000000-0005-0000-0000-000016270000}"/>
    <cellStyle name="Normal 23 3 4 3" xfId="7822" xr:uid="{00000000-0005-0000-0000-000017270000}"/>
    <cellStyle name="Normal 23 3 4 3 2" xfId="14462" xr:uid="{00000000-0005-0000-0000-000018270000}"/>
    <cellStyle name="Normal 23 3 4 4" xfId="12693" xr:uid="{00000000-0005-0000-0000-000019270000}"/>
    <cellStyle name="Normal 23 3 5" xfId="9954" xr:uid="{00000000-0005-0000-0000-00001A270000}"/>
    <cellStyle name="Normal 23 3 5 2" xfId="16435" xr:uid="{00000000-0005-0000-0000-00001B270000}"/>
    <cellStyle name="Normal 23 3 6" xfId="8299" xr:uid="{00000000-0005-0000-0000-00001C270000}"/>
    <cellStyle name="Normal 23 3 6 2" xfId="14856" xr:uid="{00000000-0005-0000-0000-00001D270000}"/>
    <cellStyle name="Normal 23 3 7" xfId="6580" xr:uid="{00000000-0005-0000-0000-00001E270000}"/>
    <cellStyle name="Normal 23 3 7 2" xfId="13270" xr:uid="{00000000-0005-0000-0000-00001F270000}"/>
    <cellStyle name="Normal 23 3 8" xfId="11480" xr:uid="{00000000-0005-0000-0000-000020270000}"/>
    <cellStyle name="Normal 23 4" xfId="4726" xr:uid="{00000000-0005-0000-0000-000021270000}"/>
    <cellStyle name="Normal 23 4 2" xfId="8470" xr:uid="{00000000-0005-0000-0000-000022270000}"/>
    <cellStyle name="Normal 23 4 2 2" xfId="15022" xr:uid="{00000000-0005-0000-0000-000023270000}"/>
    <cellStyle name="Normal 23 4 3" xfId="6751" xr:uid="{00000000-0005-0000-0000-000024270000}"/>
    <cellStyle name="Normal 23 4 3 2" xfId="13441" xr:uid="{00000000-0005-0000-0000-000025270000}"/>
    <cellStyle name="Normal 23 4 4" xfId="11655" xr:uid="{00000000-0005-0000-0000-000026270000}"/>
    <cellStyle name="Normal 23 5" xfId="5165" xr:uid="{00000000-0005-0000-0000-000027270000}"/>
    <cellStyle name="Normal 23 5 2" xfId="8908" xr:uid="{00000000-0005-0000-0000-000028270000}"/>
    <cellStyle name="Normal 23 5 2 2" xfId="15452" xr:uid="{00000000-0005-0000-0000-000029270000}"/>
    <cellStyle name="Normal 23 5 3" xfId="7189" xr:uid="{00000000-0005-0000-0000-00002A270000}"/>
    <cellStyle name="Normal 23 5 3 2" xfId="13871" xr:uid="{00000000-0005-0000-0000-00002B270000}"/>
    <cellStyle name="Normal 23 5 4" xfId="12086" xr:uid="{00000000-0005-0000-0000-00002C270000}"/>
    <cellStyle name="Normal 23 6" xfId="5598" xr:uid="{00000000-0005-0000-0000-00002D270000}"/>
    <cellStyle name="Normal 23 6 2" xfId="9339" xr:uid="{00000000-0005-0000-0000-00002E270000}"/>
    <cellStyle name="Normal 23 6 2 2" xfId="15846" xr:uid="{00000000-0005-0000-0000-00002F270000}"/>
    <cellStyle name="Normal 23 6 3" xfId="7620" xr:uid="{00000000-0005-0000-0000-000030270000}"/>
    <cellStyle name="Normal 23 6 3 2" xfId="14265" xr:uid="{00000000-0005-0000-0000-000031270000}"/>
    <cellStyle name="Normal 23 6 4" xfId="12491" xr:uid="{00000000-0005-0000-0000-000032270000}"/>
    <cellStyle name="Normal 23 7" xfId="9714" xr:uid="{00000000-0005-0000-0000-000033270000}"/>
    <cellStyle name="Normal 23 7 2" xfId="16207" xr:uid="{00000000-0005-0000-0000-000034270000}"/>
    <cellStyle name="Normal 23 8" xfId="8059" xr:uid="{00000000-0005-0000-0000-000035270000}"/>
    <cellStyle name="Normal 23 8 2" xfId="14659" xr:uid="{00000000-0005-0000-0000-000036270000}"/>
    <cellStyle name="Normal 23 9" xfId="6332" xr:uid="{00000000-0005-0000-0000-000037270000}"/>
    <cellStyle name="Normal 23 9 2" xfId="13055" xr:uid="{00000000-0005-0000-0000-000038270000}"/>
    <cellStyle name="Normal 24" xfId="4127" xr:uid="{00000000-0005-0000-0000-000039270000}"/>
    <cellStyle name="Normal 24 10" xfId="11276" xr:uid="{00000000-0005-0000-0000-00003A270000}"/>
    <cellStyle name="Normal 24 2" xfId="4128" xr:uid="{00000000-0005-0000-0000-00003B270000}"/>
    <cellStyle name="Normal 24 2 2" xfId="4538" xr:uid="{00000000-0005-0000-0000-00003C270000}"/>
    <cellStyle name="Normal 24 2 2 2" xfId="4959" xr:uid="{00000000-0005-0000-0000-00003D270000}"/>
    <cellStyle name="Normal 24 2 2 2 2" xfId="8702" xr:uid="{00000000-0005-0000-0000-00003E270000}"/>
    <cellStyle name="Normal 24 2 2 2 2 2" xfId="15250" xr:uid="{00000000-0005-0000-0000-00003F270000}"/>
    <cellStyle name="Normal 24 2 2 2 3" xfId="6983" xr:uid="{00000000-0005-0000-0000-000040270000}"/>
    <cellStyle name="Normal 24 2 2 2 3 2" xfId="13669" xr:uid="{00000000-0005-0000-0000-000041270000}"/>
    <cellStyle name="Normal 24 2 2 2 4" xfId="11884" xr:uid="{00000000-0005-0000-0000-000042270000}"/>
    <cellStyle name="Normal 24 2 2 3" xfId="5365" xr:uid="{00000000-0005-0000-0000-000043270000}"/>
    <cellStyle name="Normal 24 2 2 3 2" xfId="9108" xr:uid="{00000000-0005-0000-0000-000044270000}"/>
    <cellStyle name="Normal 24 2 2 3 2 2" xfId="15652" xr:uid="{00000000-0005-0000-0000-000045270000}"/>
    <cellStyle name="Normal 24 2 2 3 3" xfId="7389" xr:uid="{00000000-0005-0000-0000-000046270000}"/>
    <cellStyle name="Normal 24 2 2 3 3 2" xfId="14071" xr:uid="{00000000-0005-0000-0000-000047270000}"/>
    <cellStyle name="Normal 24 2 2 3 4" xfId="12286" xr:uid="{00000000-0005-0000-0000-000048270000}"/>
    <cellStyle name="Normal 24 2 2 4" xfId="5803" xr:uid="{00000000-0005-0000-0000-000049270000}"/>
    <cellStyle name="Normal 24 2 2 4 2" xfId="9544" xr:uid="{00000000-0005-0000-0000-00004A270000}"/>
    <cellStyle name="Normal 24 2 2 4 2 2" xfId="16046" xr:uid="{00000000-0005-0000-0000-00004B270000}"/>
    <cellStyle name="Normal 24 2 2 4 3" xfId="7825" xr:uid="{00000000-0005-0000-0000-00004C270000}"/>
    <cellStyle name="Normal 24 2 2 4 3 2" xfId="14465" xr:uid="{00000000-0005-0000-0000-00004D270000}"/>
    <cellStyle name="Normal 24 2 2 4 4" xfId="12696" xr:uid="{00000000-0005-0000-0000-00004E270000}"/>
    <cellStyle name="Normal 24 2 2 5" xfId="9955" xr:uid="{00000000-0005-0000-0000-00004F270000}"/>
    <cellStyle name="Normal 24 2 2 5 2" xfId="16436" xr:uid="{00000000-0005-0000-0000-000050270000}"/>
    <cellStyle name="Normal 24 2 2 6" xfId="8302" xr:uid="{00000000-0005-0000-0000-000051270000}"/>
    <cellStyle name="Normal 24 2 2 6 2" xfId="14859" xr:uid="{00000000-0005-0000-0000-000052270000}"/>
    <cellStyle name="Normal 24 2 2 7" xfId="6583" xr:uid="{00000000-0005-0000-0000-000053270000}"/>
    <cellStyle name="Normal 24 2 2 7 2" xfId="13273" xr:uid="{00000000-0005-0000-0000-000054270000}"/>
    <cellStyle name="Normal 24 2 2 8" xfId="11483" xr:uid="{00000000-0005-0000-0000-000055270000}"/>
    <cellStyle name="Normal 24 2 3" xfId="4809" xr:uid="{00000000-0005-0000-0000-000056270000}"/>
    <cellStyle name="Normal 24 2 3 2" xfId="8552" xr:uid="{00000000-0005-0000-0000-000057270000}"/>
    <cellStyle name="Normal 24 2 3 2 2" xfId="15104" xr:uid="{00000000-0005-0000-0000-000058270000}"/>
    <cellStyle name="Normal 24 2 3 3" xfId="6833" xr:uid="{00000000-0005-0000-0000-000059270000}"/>
    <cellStyle name="Normal 24 2 3 3 2" xfId="13523" xr:uid="{00000000-0005-0000-0000-00005A270000}"/>
    <cellStyle name="Normal 24 2 3 4" xfId="11738" xr:uid="{00000000-0005-0000-0000-00005B270000}"/>
    <cellStyle name="Normal 24 2 4" xfId="5168" xr:uid="{00000000-0005-0000-0000-00005C270000}"/>
    <cellStyle name="Normal 24 2 4 2" xfId="8911" xr:uid="{00000000-0005-0000-0000-00005D270000}"/>
    <cellStyle name="Normal 24 2 4 2 2" xfId="15455" xr:uid="{00000000-0005-0000-0000-00005E270000}"/>
    <cellStyle name="Normal 24 2 4 3" xfId="7192" xr:uid="{00000000-0005-0000-0000-00005F270000}"/>
    <cellStyle name="Normal 24 2 4 3 2" xfId="13874" xr:uid="{00000000-0005-0000-0000-000060270000}"/>
    <cellStyle name="Normal 24 2 4 4" xfId="12089" xr:uid="{00000000-0005-0000-0000-000061270000}"/>
    <cellStyle name="Normal 24 2 5" xfId="5601" xr:uid="{00000000-0005-0000-0000-000062270000}"/>
    <cellStyle name="Normal 24 2 5 2" xfId="9342" xr:uid="{00000000-0005-0000-0000-000063270000}"/>
    <cellStyle name="Normal 24 2 5 2 2" xfId="15849" xr:uid="{00000000-0005-0000-0000-000064270000}"/>
    <cellStyle name="Normal 24 2 5 3" xfId="7623" xr:uid="{00000000-0005-0000-0000-000065270000}"/>
    <cellStyle name="Normal 24 2 5 3 2" xfId="14268" xr:uid="{00000000-0005-0000-0000-000066270000}"/>
    <cellStyle name="Normal 24 2 5 4" xfId="12494" xr:uid="{00000000-0005-0000-0000-000067270000}"/>
    <cellStyle name="Normal 24 2 6" xfId="9799" xr:uid="{00000000-0005-0000-0000-000068270000}"/>
    <cellStyle name="Normal 24 2 6 2" xfId="16290" xr:uid="{00000000-0005-0000-0000-000069270000}"/>
    <cellStyle name="Normal 24 2 7" xfId="8062" xr:uid="{00000000-0005-0000-0000-00006A270000}"/>
    <cellStyle name="Normal 24 2 7 2" xfId="14662" xr:uid="{00000000-0005-0000-0000-00006B270000}"/>
    <cellStyle name="Normal 24 2 8" xfId="6335" xr:uid="{00000000-0005-0000-0000-00006C270000}"/>
    <cellStyle name="Normal 24 2 8 2" xfId="13058" xr:uid="{00000000-0005-0000-0000-00006D270000}"/>
    <cellStyle name="Normal 24 2 9" xfId="11277" xr:uid="{00000000-0005-0000-0000-00006E270000}"/>
    <cellStyle name="Normal 24 3" xfId="4537" xr:uid="{00000000-0005-0000-0000-00006F270000}"/>
    <cellStyle name="Normal 24 3 2" xfId="4960" xr:uid="{00000000-0005-0000-0000-000070270000}"/>
    <cellStyle name="Normal 24 3 2 2" xfId="8703" xr:uid="{00000000-0005-0000-0000-000071270000}"/>
    <cellStyle name="Normal 24 3 2 2 2" xfId="15251" xr:uid="{00000000-0005-0000-0000-000072270000}"/>
    <cellStyle name="Normal 24 3 2 3" xfId="6984" xr:uid="{00000000-0005-0000-0000-000073270000}"/>
    <cellStyle name="Normal 24 3 2 3 2" xfId="13670" xr:uid="{00000000-0005-0000-0000-000074270000}"/>
    <cellStyle name="Normal 24 3 2 4" xfId="11885" xr:uid="{00000000-0005-0000-0000-000075270000}"/>
    <cellStyle name="Normal 24 3 3" xfId="5364" xr:uid="{00000000-0005-0000-0000-000076270000}"/>
    <cellStyle name="Normal 24 3 3 2" xfId="9107" xr:uid="{00000000-0005-0000-0000-000077270000}"/>
    <cellStyle name="Normal 24 3 3 2 2" xfId="15651" xr:uid="{00000000-0005-0000-0000-000078270000}"/>
    <cellStyle name="Normal 24 3 3 3" xfId="7388" xr:uid="{00000000-0005-0000-0000-000079270000}"/>
    <cellStyle name="Normal 24 3 3 3 2" xfId="14070" xr:uid="{00000000-0005-0000-0000-00007A270000}"/>
    <cellStyle name="Normal 24 3 3 4" xfId="12285" xr:uid="{00000000-0005-0000-0000-00007B270000}"/>
    <cellStyle name="Normal 24 3 4" xfId="5802" xr:uid="{00000000-0005-0000-0000-00007C270000}"/>
    <cellStyle name="Normal 24 3 4 2" xfId="9543" xr:uid="{00000000-0005-0000-0000-00007D270000}"/>
    <cellStyle name="Normal 24 3 4 2 2" xfId="16045" xr:uid="{00000000-0005-0000-0000-00007E270000}"/>
    <cellStyle name="Normal 24 3 4 3" xfId="7824" xr:uid="{00000000-0005-0000-0000-00007F270000}"/>
    <cellStyle name="Normal 24 3 4 3 2" xfId="14464" xr:uid="{00000000-0005-0000-0000-000080270000}"/>
    <cellStyle name="Normal 24 3 4 4" xfId="12695" xr:uid="{00000000-0005-0000-0000-000081270000}"/>
    <cellStyle name="Normal 24 3 5" xfId="9956" xr:uid="{00000000-0005-0000-0000-000082270000}"/>
    <cellStyle name="Normal 24 3 5 2" xfId="16437" xr:uid="{00000000-0005-0000-0000-000083270000}"/>
    <cellStyle name="Normal 24 3 6" xfId="8301" xr:uid="{00000000-0005-0000-0000-000084270000}"/>
    <cellStyle name="Normal 24 3 6 2" xfId="14858" xr:uid="{00000000-0005-0000-0000-000085270000}"/>
    <cellStyle name="Normal 24 3 7" xfId="6582" xr:uid="{00000000-0005-0000-0000-000086270000}"/>
    <cellStyle name="Normal 24 3 7 2" xfId="13272" xr:uid="{00000000-0005-0000-0000-000087270000}"/>
    <cellStyle name="Normal 24 3 8" xfId="11482" xr:uid="{00000000-0005-0000-0000-000088270000}"/>
    <cellStyle name="Normal 24 4" xfId="4727" xr:uid="{00000000-0005-0000-0000-000089270000}"/>
    <cellStyle name="Normal 24 4 2" xfId="8471" xr:uid="{00000000-0005-0000-0000-00008A270000}"/>
    <cellStyle name="Normal 24 4 2 2" xfId="15023" xr:uid="{00000000-0005-0000-0000-00008B270000}"/>
    <cellStyle name="Normal 24 4 3" xfId="6752" xr:uid="{00000000-0005-0000-0000-00008C270000}"/>
    <cellStyle name="Normal 24 4 3 2" xfId="13442" xr:uid="{00000000-0005-0000-0000-00008D270000}"/>
    <cellStyle name="Normal 24 4 4" xfId="11656" xr:uid="{00000000-0005-0000-0000-00008E270000}"/>
    <cellStyle name="Normal 24 5" xfId="5167" xr:uid="{00000000-0005-0000-0000-00008F270000}"/>
    <cellStyle name="Normal 24 5 2" xfId="8910" xr:uid="{00000000-0005-0000-0000-000090270000}"/>
    <cellStyle name="Normal 24 5 2 2" xfId="15454" xr:uid="{00000000-0005-0000-0000-000091270000}"/>
    <cellStyle name="Normal 24 5 3" xfId="7191" xr:uid="{00000000-0005-0000-0000-000092270000}"/>
    <cellStyle name="Normal 24 5 3 2" xfId="13873" xr:uid="{00000000-0005-0000-0000-000093270000}"/>
    <cellStyle name="Normal 24 5 4" xfId="12088" xr:uid="{00000000-0005-0000-0000-000094270000}"/>
    <cellStyle name="Normal 24 6" xfId="5600" xr:uid="{00000000-0005-0000-0000-000095270000}"/>
    <cellStyle name="Normal 24 6 2" xfId="9341" xr:uid="{00000000-0005-0000-0000-000096270000}"/>
    <cellStyle name="Normal 24 6 2 2" xfId="15848" xr:uid="{00000000-0005-0000-0000-000097270000}"/>
    <cellStyle name="Normal 24 6 3" xfId="7622" xr:uid="{00000000-0005-0000-0000-000098270000}"/>
    <cellStyle name="Normal 24 6 3 2" xfId="14267" xr:uid="{00000000-0005-0000-0000-000099270000}"/>
    <cellStyle name="Normal 24 6 4" xfId="12493" xr:uid="{00000000-0005-0000-0000-00009A270000}"/>
    <cellStyle name="Normal 24 7" xfId="9715" xr:uid="{00000000-0005-0000-0000-00009B270000}"/>
    <cellStyle name="Normal 24 7 2" xfId="16208" xr:uid="{00000000-0005-0000-0000-00009C270000}"/>
    <cellStyle name="Normal 24 8" xfId="8061" xr:uid="{00000000-0005-0000-0000-00009D270000}"/>
    <cellStyle name="Normal 24 8 2" xfId="14661" xr:uid="{00000000-0005-0000-0000-00009E270000}"/>
    <cellStyle name="Normal 24 9" xfId="6334" xr:uid="{00000000-0005-0000-0000-00009F270000}"/>
    <cellStyle name="Normal 24 9 2" xfId="13057" xr:uid="{00000000-0005-0000-0000-0000A0270000}"/>
    <cellStyle name="Normal 25" xfId="4129" xr:uid="{00000000-0005-0000-0000-0000A1270000}"/>
    <cellStyle name="Normal 25 10" xfId="11278" xr:uid="{00000000-0005-0000-0000-0000A2270000}"/>
    <cellStyle name="Normal 25 2" xfId="4130" xr:uid="{00000000-0005-0000-0000-0000A3270000}"/>
    <cellStyle name="Normal 25 3" xfId="4539" xr:uid="{00000000-0005-0000-0000-0000A4270000}"/>
    <cellStyle name="Normal 25 3 2" xfId="4961" xr:uid="{00000000-0005-0000-0000-0000A5270000}"/>
    <cellStyle name="Normal 25 3 2 2" xfId="8704" xr:uid="{00000000-0005-0000-0000-0000A6270000}"/>
    <cellStyle name="Normal 25 3 2 2 2" xfId="15252" xr:uid="{00000000-0005-0000-0000-0000A7270000}"/>
    <cellStyle name="Normal 25 3 2 3" xfId="6985" xr:uid="{00000000-0005-0000-0000-0000A8270000}"/>
    <cellStyle name="Normal 25 3 2 3 2" xfId="13671" xr:uid="{00000000-0005-0000-0000-0000A9270000}"/>
    <cellStyle name="Normal 25 3 2 4" xfId="11886" xr:uid="{00000000-0005-0000-0000-0000AA270000}"/>
    <cellStyle name="Normal 25 3 3" xfId="5366" xr:uid="{00000000-0005-0000-0000-0000AB270000}"/>
    <cellStyle name="Normal 25 3 3 2" xfId="9109" xr:uid="{00000000-0005-0000-0000-0000AC270000}"/>
    <cellStyle name="Normal 25 3 3 2 2" xfId="15653" xr:uid="{00000000-0005-0000-0000-0000AD270000}"/>
    <cellStyle name="Normal 25 3 3 3" xfId="7390" xr:uid="{00000000-0005-0000-0000-0000AE270000}"/>
    <cellStyle name="Normal 25 3 3 3 2" xfId="14072" xr:uid="{00000000-0005-0000-0000-0000AF270000}"/>
    <cellStyle name="Normal 25 3 3 4" xfId="12287" xr:uid="{00000000-0005-0000-0000-0000B0270000}"/>
    <cellStyle name="Normal 25 3 4" xfId="5804" xr:uid="{00000000-0005-0000-0000-0000B1270000}"/>
    <cellStyle name="Normal 25 3 4 2" xfId="9545" xr:uid="{00000000-0005-0000-0000-0000B2270000}"/>
    <cellStyle name="Normal 25 3 4 2 2" xfId="16047" xr:uid="{00000000-0005-0000-0000-0000B3270000}"/>
    <cellStyle name="Normal 25 3 4 3" xfId="7826" xr:uid="{00000000-0005-0000-0000-0000B4270000}"/>
    <cellStyle name="Normal 25 3 4 3 2" xfId="14466" xr:uid="{00000000-0005-0000-0000-0000B5270000}"/>
    <cellStyle name="Normal 25 3 4 4" xfId="12697" xr:uid="{00000000-0005-0000-0000-0000B6270000}"/>
    <cellStyle name="Normal 25 3 5" xfId="9957" xr:uid="{00000000-0005-0000-0000-0000B7270000}"/>
    <cellStyle name="Normal 25 3 5 2" xfId="16438" xr:uid="{00000000-0005-0000-0000-0000B8270000}"/>
    <cellStyle name="Normal 25 3 6" xfId="8303" xr:uid="{00000000-0005-0000-0000-0000B9270000}"/>
    <cellStyle name="Normal 25 3 6 2" xfId="14860" xr:uid="{00000000-0005-0000-0000-0000BA270000}"/>
    <cellStyle name="Normal 25 3 7" xfId="6584" xr:uid="{00000000-0005-0000-0000-0000BB270000}"/>
    <cellStyle name="Normal 25 3 7 2" xfId="13274" xr:uid="{00000000-0005-0000-0000-0000BC270000}"/>
    <cellStyle name="Normal 25 3 8" xfId="11484" xr:uid="{00000000-0005-0000-0000-0000BD270000}"/>
    <cellStyle name="Normal 25 4" xfId="4734" xr:uid="{00000000-0005-0000-0000-0000BE270000}"/>
    <cellStyle name="Normal 25 4 2" xfId="8477" xr:uid="{00000000-0005-0000-0000-0000BF270000}"/>
    <cellStyle name="Normal 25 4 2 2" xfId="15029" xr:uid="{00000000-0005-0000-0000-0000C0270000}"/>
    <cellStyle name="Normal 25 4 3" xfId="6758" xr:uid="{00000000-0005-0000-0000-0000C1270000}"/>
    <cellStyle name="Normal 25 4 3 2" xfId="13448" xr:uid="{00000000-0005-0000-0000-0000C2270000}"/>
    <cellStyle name="Normal 25 4 4" xfId="11663" xr:uid="{00000000-0005-0000-0000-0000C3270000}"/>
    <cellStyle name="Normal 25 5" xfId="5169" xr:uid="{00000000-0005-0000-0000-0000C4270000}"/>
    <cellStyle name="Normal 25 5 2" xfId="8912" xr:uid="{00000000-0005-0000-0000-0000C5270000}"/>
    <cellStyle name="Normal 25 5 2 2" xfId="15456" xr:uid="{00000000-0005-0000-0000-0000C6270000}"/>
    <cellStyle name="Normal 25 5 3" xfId="7193" xr:uid="{00000000-0005-0000-0000-0000C7270000}"/>
    <cellStyle name="Normal 25 5 3 2" xfId="13875" xr:uid="{00000000-0005-0000-0000-0000C8270000}"/>
    <cellStyle name="Normal 25 5 4" xfId="12090" xr:uid="{00000000-0005-0000-0000-0000C9270000}"/>
    <cellStyle name="Normal 25 6" xfId="5602" xr:uid="{00000000-0005-0000-0000-0000CA270000}"/>
    <cellStyle name="Normal 25 6 2" xfId="9343" xr:uid="{00000000-0005-0000-0000-0000CB270000}"/>
    <cellStyle name="Normal 25 6 2 2" xfId="15850" xr:uid="{00000000-0005-0000-0000-0000CC270000}"/>
    <cellStyle name="Normal 25 6 3" xfId="7624" xr:uid="{00000000-0005-0000-0000-0000CD270000}"/>
    <cellStyle name="Normal 25 6 3 2" xfId="14269" xr:uid="{00000000-0005-0000-0000-0000CE270000}"/>
    <cellStyle name="Normal 25 6 4" xfId="12495" xr:uid="{00000000-0005-0000-0000-0000CF270000}"/>
    <cellStyle name="Normal 25 7" xfId="9722" xr:uid="{00000000-0005-0000-0000-0000D0270000}"/>
    <cellStyle name="Normal 25 7 2" xfId="16215" xr:uid="{00000000-0005-0000-0000-0000D1270000}"/>
    <cellStyle name="Normal 25 8" xfId="8063" xr:uid="{00000000-0005-0000-0000-0000D2270000}"/>
    <cellStyle name="Normal 25 8 2" xfId="14663" xr:uid="{00000000-0005-0000-0000-0000D3270000}"/>
    <cellStyle name="Normal 25 9" xfId="6336" xr:uid="{00000000-0005-0000-0000-0000D4270000}"/>
    <cellStyle name="Normal 25 9 2" xfId="13059" xr:uid="{00000000-0005-0000-0000-0000D5270000}"/>
    <cellStyle name="Normal 26" xfId="4131" xr:uid="{00000000-0005-0000-0000-0000D6270000}"/>
    <cellStyle name="Normal 26 2" xfId="4540" xr:uid="{00000000-0005-0000-0000-0000D7270000}"/>
    <cellStyle name="Normal 26 2 2" xfId="4962" xr:uid="{00000000-0005-0000-0000-0000D8270000}"/>
    <cellStyle name="Normal 26 2 2 2" xfId="8705" xr:uid="{00000000-0005-0000-0000-0000D9270000}"/>
    <cellStyle name="Normal 26 2 2 2 2" xfId="15253" xr:uid="{00000000-0005-0000-0000-0000DA270000}"/>
    <cellStyle name="Normal 26 2 2 3" xfId="6986" xr:uid="{00000000-0005-0000-0000-0000DB270000}"/>
    <cellStyle name="Normal 26 2 2 3 2" xfId="13672" xr:uid="{00000000-0005-0000-0000-0000DC270000}"/>
    <cellStyle name="Normal 26 2 2 4" xfId="11887" xr:uid="{00000000-0005-0000-0000-0000DD270000}"/>
    <cellStyle name="Normal 26 2 3" xfId="5367" xr:uid="{00000000-0005-0000-0000-0000DE270000}"/>
    <cellStyle name="Normal 26 2 3 2" xfId="9110" xr:uid="{00000000-0005-0000-0000-0000DF270000}"/>
    <cellStyle name="Normal 26 2 3 2 2" xfId="15654" xr:uid="{00000000-0005-0000-0000-0000E0270000}"/>
    <cellStyle name="Normal 26 2 3 3" xfId="7391" xr:uid="{00000000-0005-0000-0000-0000E1270000}"/>
    <cellStyle name="Normal 26 2 3 3 2" xfId="14073" xr:uid="{00000000-0005-0000-0000-0000E2270000}"/>
    <cellStyle name="Normal 26 2 3 4" xfId="12288" xr:uid="{00000000-0005-0000-0000-0000E3270000}"/>
    <cellStyle name="Normal 26 2 4" xfId="5805" xr:uid="{00000000-0005-0000-0000-0000E4270000}"/>
    <cellStyle name="Normal 26 2 4 2" xfId="9546" xr:uid="{00000000-0005-0000-0000-0000E5270000}"/>
    <cellStyle name="Normal 26 2 4 2 2" xfId="16048" xr:uid="{00000000-0005-0000-0000-0000E6270000}"/>
    <cellStyle name="Normal 26 2 4 3" xfId="7827" xr:uid="{00000000-0005-0000-0000-0000E7270000}"/>
    <cellStyle name="Normal 26 2 4 3 2" xfId="14467" xr:uid="{00000000-0005-0000-0000-0000E8270000}"/>
    <cellStyle name="Normal 26 2 4 4" xfId="12698" xr:uid="{00000000-0005-0000-0000-0000E9270000}"/>
    <cellStyle name="Normal 26 2 5" xfId="9958" xr:uid="{00000000-0005-0000-0000-0000EA270000}"/>
    <cellStyle name="Normal 26 2 5 2" xfId="16439" xr:uid="{00000000-0005-0000-0000-0000EB270000}"/>
    <cellStyle name="Normal 26 2 6" xfId="8304" xr:uid="{00000000-0005-0000-0000-0000EC270000}"/>
    <cellStyle name="Normal 26 2 6 2" xfId="14861" xr:uid="{00000000-0005-0000-0000-0000ED270000}"/>
    <cellStyle name="Normal 26 2 7" xfId="6585" xr:uid="{00000000-0005-0000-0000-0000EE270000}"/>
    <cellStyle name="Normal 26 2 7 2" xfId="13275" xr:uid="{00000000-0005-0000-0000-0000EF270000}"/>
    <cellStyle name="Normal 26 2 8" xfId="11485" xr:uid="{00000000-0005-0000-0000-0000F0270000}"/>
    <cellStyle name="Normal 26 3" xfId="4737" xr:uid="{00000000-0005-0000-0000-0000F1270000}"/>
    <cellStyle name="Normal 26 3 2" xfId="8480" xr:uid="{00000000-0005-0000-0000-0000F2270000}"/>
    <cellStyle name="Normal 26 3 2 2" xfId="15032" xr:uid="{00000000-0005-0000-0000-0000F3270000}"/>
    <cellStyle name="Normal 26 3 3" xfId="6761" xr:uid="{00000000-0005-0000-0000-0000F4270000}"/>
    <cellStyle name="Normal 26 3 3 2" xfId="13451" xr:uid="{00000000-0005-0000-0000-0000F5270000}"/>
    <cellStyle name="Normal 26 3 4" xfId="11666" xr:uid="{00000000-0005-0000-0000-0000F6270000}"/>
    <cellStyle name="Normal 26 4" xfId="5170" xr:uid="{00000000-0005-0000-0000-0000F7270000}"/>
    <cellStyle name="Normal 26 4 2" xfId="8913" xr:uid="{00000000-0005-0000-0000-0000F8270000}"/>
    <cellStyle name="Normal 26 4 2 2" xfId="15457" xr:uid="{00000000-0005-0000-0000-0000F9270000}"/>
    <cellStyle name="Normal 26 4 3" xfId="7194" xr:uid="{00000000-0005-0000-0000-0000FA270000}"/>
    <cellStyle name="Normal 26 4 3 2" xfId="13876" xr:uid="{00000000-0005-0000-0000-0000FB270000}"/>
    <cellStyle name="Normal 26 4 4" xfId="12091" xr:uid="{00000000-0005-0000-0000-0000FC270000}"/>
    <cellStyle name="Normal 26 5" xfId="5603" xr:uid="{00000000-0005-0000-0000-0000FD270000}"/>
    <cellStyle name="Normal 26 5 2" xfId="9344" xr:uid="{00000000-0005-0000-0000-0000FE270000}"/>
    <cellStyle name="Normal 26 5 2 2" xfId="15851" xr:uid="{00000000-0005-0000-0000-0000FF270000}"/>
    <cellStyle name="Normal 26 5 3" xfId="7625" xr:uid="{00000000-0005-0000-0000-000000280000}"/>
    <cellStyle name="Normal 26 5 3 2" xfId="14270" xr:uid="{00000000-0005-0000-0000-000001280000}"/>
    <cellStyle name="Normal 26 5 4" xfId="12496" xr:uid="{00000000-0005-0000-0000-000002280000}"/>
    <cellStyle name="Normal 26 6" xfId="9725" xr:uid="{00000000-0005-0000-0000-000003280000}"/>
    <cellStyle name="Normal 26 6 2" xfId="16218" xr:uid="{00000000-0005-0000-0000-000004280000}"/>
    <cellStyle name="Normal 26 7" xfId="8064" xr:uid="{00000000-0005-0000-0000-000005280000}"/>
    <cellStyle name="Normal 26 7 2" xfId="14664" xr:uid="{00000000-0005-0000-0000-000006280000}"/>
    <cellStyle name="Normal 26 8" xfId="6337" xr:uid="{00000000-0005-0000-0000-000007280000}"/>
    <cellStyle name="Normal 26 8 2" xfId="13060" xr:uid="{00000000-0005-0000-0000-000008280000}"/>
    <cellStyle name="Normal 26 9" xfId="11279" xr:uid="{00000000-0005-0000-0000-000009280000}"/>
    <cellStyle name="Normal 27" xfId="4132" xr:uid="{00000000-0005-0000-0000-00000A280000}"/>
    <cellStyle name="Normal 27 2" xfId="4541" xr:uid="{00000000-0005-0000-0000-00000B280000}"/>
    <cellStyle name="Normal 27 2 2" xfId="4963" xr:uid="{00000000-0005-0000-0000-00000C280000}"/>
    <cellStyle name="Normal 27 2 2 2" xfId="8706" xr:uid="{00000000-0005-0000-0000-00000D280000}"/>
    <cellStyle name="Normal 27 2 2 2 2" xfId="15254" xr:uid="{00000000-0005-0000-0000-00000E280000}"/>
    <cellStyle name="Normal 27 2 2 3" xfId="6987" xr:uid="{00000000-0005-0000-0000-00000F280000}"/>
    <cellStyle name="Normal 27 2 2 3 2" xfId="13673" xr:uid="{00000000-0005-0000-0000-000010280000}"/>
    <cellStyle name="Normal 27 2 2 4" xfId="11888" xr:uid="{00000000-0005-0000-0000-000011280000}"/>
    <cellStyle name="Normal 27 2 3" xfId="5368" xr:uid="{00000000-0005-0000-0000-000012280000}"/>
    <cellStyle name="Normal 27 2 3 2" xfId="9111" xr:uid="{00000000-0005-0000-0000-000013280000}"/>
    <cellStyle name="Normal 27 2 3 2 2" xfId="15655" xr:uid="{00000000-0005-0000-0000-000014280000}"/>
    <cellStyle name="Normal 27 2 3 3" xfId="7392" xr:uid="{00000000-0005-0000-0000-000015280000}"/>
    <cellStyle name="Normal 27 2 3 3 2" xfId="14074" xr:uid="{00000000-0005-0000-0000-000016280000}"/>
    <cellStyle name="Normal 27 2 3 4" xfId="12289" xr:uid="{00000000-0005-0000-0000-000017280000}"/>
    <cellStyle name="Normal 27 2 4" xfId="5806" xr:uid="{00000000-0005-0000-0000-000018280000}"/>
    <cellStyle name="Normal 27 2 4 2" xfId="9547" xr:uid="{00000000-0005-0000-0000-000019280000}"/>
    <cellStyle name="Normal 27 2 4 2 2" xfId="16049" xr:uid="{00000000-0005-0000-0000-00001A280000}"/>
    <cellStyle name="Normal 27 2 4 3" xfId="7828" xr:uid="{00000000-0005-0000-0000-00001B280000}"/>
    <cellStyle name="Normal 27 2 4 3 2" xfId="14468" xr:uid="{00000000-0005-0000-0000-00001C280000}"/>
    <cellStyle name="Normal 27 2 4 4" xfId="12699" xr:uid="{00000000-0005-0000-0000-00001D280000}"/>
    <cellStyle name="Normal 27 2 5" xfId="9959" xr:uid="{00000000-0005-0000-0000-00001E280000}"/>
    <cellStyle name="Normal 27 2 5 2" xfId="16440" xr:uid="{00000000-0005-0000-0000-00001F280000}"/>
    <cellStyle name="Normal 27 2 6" xfId="8305" xr:uid="{00000000-0005-0000-0000-000020280000}"/>
    <cellStyle name="Normal 27 2 6 2" xfId="14862" xr:uid="{00000000-0005-0000-0000-000021280000}"/>
    <cellStyle name="Normal 27 2 7" xfId="6586" xr:uid="{00000000-0005-0000-0000-000022280000}"/>
    <cellStyle name="Normal 27 2 7 2" xfId="13276" xr:uid="{00000000-0005-0000-0000-000023280000}"/>
    <cellStyle name="Normal 27 2 8" xfId="11486" xr:uid="{00000000-0005-0000-0000-000024280000}"/>
    <cellStyle name="Normal 27 3" xfId="4739" xr:uid="{00000000-0005-0000-0000-000025280000}"/>
    <cellStyle name="Normal 27 3 2" xfId="8482" xr:uid="{00000000-0005-0000-0000-000026280000}"/>
    <cellStyle name="Normal 27 3 2 2" xfId="15034" xr:uid="{00000000-0005-0000-0000-000027280000}"/>
    <cellStyle name="Normal 27 3 3" xfId="6763" xr:uid="{00000000-0005-0000-0000-000028280000}"/>
    <cellStyle name="Normal 27 3 3 2" xfId="13453" xr:uid="{00000000-0005-0000-0000-000029280000}"/>
    <cellStyle name="Normal 27 3 4" xfId="11668" xr:uid="{00000000-0005-0000-0000-00002A280000}"/>
    <cellStyle name="Normal 27 4" xfId="5171" xr:uid="{00000000-0005-0000-0000-00002B280000}"/>
    <cellStyle name="Normal 27 4 2" xfId="8914" xr:uid="{00000000-0005-0000-0000-00002C280000}"/>
    <cellStyle name="Normal 27 4 2 2" xfId="15458" xr:uid="{00000000-0005-0000-0000-00002D280000}"/>
    <cellStyle name="Normal 27 4 3" xfId="7195" xr:uid="{00000000-0005-0000-0000-00002E280000}"/>
    <cellStyle name="Normal 27 4 3 2" xfId="13877" xr:uid="{00000000-0005-0000-0000-00002F280000}"/>
    <cellStyle name="Normal 27 4 4" xfId="12092" xr:uid="{00000000-0005-0000-0000-000030280000}"/>
    <cellStyle name="Normal 27 5" xfId="5604" xr:uid="{00000000-0005-0000-0000-000031280000}"/>
    <cellStyle name="Normal 27 5 2" xfId="9345" xr:uid="{00000000-0005-0000-0000-000032280000}"/>
    <cellStyle name="Normal 27 5 2 2" xfId="15852" xr:uid="{00000000-0005-0000-0000-000033280000}"/>
    <cellStyle name="Normal 27 5 3" xfId="7626" xr:uid="{00000000-0005-0000-0000-000034280000}"/>
    <cellStyle name="Normal 27 5 3 2" xfId="14271" xr:uid="{00000000-0005-0000-0000-000035280000}"/>
    <cellStyle name="Normal 27 5 4" xfId="12497" xr:uid="{00000000-0005-0000-0000-000036280000}"/>
    <cellStyle name="Normal 27 6" xfId="9727" xr:uid="{00000000-0005-0000-0000-000037280000}"/>
    <cellStyle name="Normal 27 6 2" xfId="16220" xr:uid="{00000000-0005-0000-0000-000038280000}"/>
    <cellStyle name="Normal 27 7" xfId="8065" xr:uid="{00000000-0005-0000-0000-000039280000}"/>
    <cellStyle name="Normal 27 7 2" xfId="14665" xr:uid="{00000000-0005-0000-0000-00003A280000}"/>
    <cellStyle name="Normal 27 8" xfId="6338" xr:uid="{00000000-0005-0000-0000-00003B280000}"/>
    <cellStyle name="Normal 27 8 2" xfId="13061" xr:uid="{00000000-0005-0000-0000-00003C280000}"/>
    <cellStyle name="Normal 27 9" xfId="11280" xr:uid="{00000000-0005-0000-0000-00003D280000}"/>
    <cellStyle name="Normal 28" xfId="4133" xr:uid="{00000000-0005-0000-0000-00003E280000}"/>
    <cellStyle name="Normal 28 2" xfId="4542" xr:uid="{00000000-0005-0000-0000-00003F280000}"/>
    <cellStyle name="Normal 28 2 2" xfId="4964" xr:uid="{00000000-0005-0000-0000-000040280000}"/>
    <cellStyle name="Normal 28 2 2 2" xfId="8707" xr:uid="{00000000-0005-0000-0000-000041280000}"/>
    <cellStyle name="Normal 28 2 2 2 2" xfId="15255" xr:uid="{00000000-0005-0000-0000-000042280000}"/>
    <cellStyle name="Normal 28 2 2 3" xfId="6988" xr:uid="{00000000-0005-0000-0000-000043280000}"/>
    <cellStyle name="Normal 28 2 2 3 2" xfId="13674" xr:uid="{00000000-0005-0000-0000-000044280000}"/>
    <cellStyle name="Normal 28 2 2 4" xfId="11889" xr:uid="{00000000-0005-0000-0000-000045280000}"/>
    <cellStyle name="Normal 28 2 3" xfId="5369" xr:uid="{00000000-0005-0000-0000-000046280000}"/>
    <cellStyle name="Normal 28 2 3 2" xfId="9112" xr:uid="{00000000-0005-0000-0000-000047280000}"/>
    <cellStyle name="Normal 28 2 3 2 2" xfId="15656" xr:uid="{00000000-0005-0000-0000-000048280000}"/>
    <cellStyle name="Normal 28 2 3 3" xfId="7393" xr:uid="{00000000-0005-0000-0000-000049280000}"/>
    <cellStyle name="Normal 28 2 3 3 2" xfId="14075" xr:uid="{00000000-0005-0000-0000-00004A280000}"/>
    <cellStyle name="Normal 28 2 3 4" xfId="12290" xr:uid="{00000000-0005-0000-0000-00004B280000}"/>
    <cellStyle name="Normal 28 2 4" xfId="5807" xr:uid="{00000000-0005-0000-0000-00004C280000}"/>
    <cellStyle name="Normal 28 2 4 2" xfId="9548" xr:uid="{00000000-0005-0000-0000-00004D280000}"/>
    <cellStyle name="Normal 28 2 4 2 2" xfId="16050" xr:uid="{00000000-0005-0000-0000-00004E280000}"/>
    <cellStyle name="Normal 28 2 4 3" xfId="7829" xr:uid="{00000000-0005-0000-0000-00004F280000}"/>
    <cellStyle name="Normal 28 2 4 3 2" xfId="14469" xr:uid="{00000000-0005-0000-0000-000050280000}"/>
    <cellStyle name="Normal 28 2 4 4" xfId="12700" xr:uid="{00000000-0005-0000-0000-000051280000}"/>
    <cellStyle name="Normal 28 2 5" xfId="9960" xr:uid="{00000000-0005-0000-0000-000052280000}"/>
    <cellStyle name="Normal 28 2 5 2" xfId="16441" xr:uid="{00000000-0005-0000-0000-000053280000}"/>
    <cellStyle name="Normal 28 2 6" xfId="8306" xr:uid="{00000000-0005-0000-0000-000054280000}"/>
    <cellStyle name="Normal 28 2 6 2" xfId="14863" xr:uid="{00000000-0005-0000-0000-000055280000}"/>
    <cellStyle name="Normal 28 2 7" xfId="6587" xr:uid="{00000000-0005-0000-0000-000056280000}"/>
    <cellStyle name="Normal 28 2 7 2" xfId="13277" xr:uid="{00000000-0005-0000-0000-000057280000}"/>
    <cellStyle name="Normal 28 2 8" xfId="11487" xr:uid="{00000000-0005-0000-0000-000058280000}"/>
    <cellStyle name="Normal 28 3" xfId="4741" xr:uid="{00000000-0005-0000-0000-000059280000}"/>
    <cellStyle name="Normal 28 3 2" xfId="8484" xr:uid="{00000000-0005-0000-0000-00005A280000}"/>
    <cellStyle name="Normal 28 3 2 2" xfId="15036" xr:uid="{00000000-0005-0000-0000-00005B280000}"/>
    <cellStyle name="Normal 28 3 3" xfId="6765" xr:uid="{00000000-0005-0000-0000-00005C280000}"/>
    <cellStyle name="Normal 28 3 3 2" xfId="13455" xr:uid="{00000000-0005-0000-0000-00005D280000}"/>
    <cellStyle name="Normal 28 3 4" xfId="11670" xr:uid="{00000000-0005-0000-0000-00005E280000}"/>
    <cellStyle name="Normal 28 4" xfId="5172" xr:uid="{00000000-0005-0000-0000-00005F280000}"/>
    <cellStyle name="Normal 28 4 2" xfId="8915" xr:uid="{00000000-0005-0000-0000-000060280000}"/>
    <cellStyle name="Normal 28 4 2 2" xfId="15459" xr:uid="{00000000-0005-0000-0000-000061280000}"/>
    <cellStyle name="Normal 28 4 3" xfId="7196" xr:uid="{00000000-0005-0000-0000-000062280000}"/>
    <cellStyle name="Normal 28 4 3 2" xfId="13878" xr:uid="{00000000-0005-0000-0000-000063280000}"/>
    <cellStyle name="Normal 28 4 4" xfId="12093" xr:uid="{00000000-0005-0000-0000-000064280000}"/>
    <cellStyle name="Normal 28 5" xfId="5605" xr:uid="{00000000-0005-0000-0000-000065280000}"/>
    <cellStyle name="Normal 28 5 2" xfId="9346" xr:uid="{00000000-0005-0000-0000-000066280000}"/>
    <cellStyle name="Normal 28 5 2 2" xfId="15853" xr:uid="{00000000-0005-0000-0000-000067280000}"/>
    <cellStyle name="Normal 28 5 3" xfId="7627" xr:uid="{00000000-0005-0000-0000-000068280000}"/>
    <cellStyle name="Normal 28 5 3 2" xfId="14272" xr:uid="{00000000-0005-0000-0000-000069280000}"/>
    <cellStyle name="Normal 28 5 4" xfId="12498" xr:uid="{00000000-0005-0000-0000-00006A280000}"/>
    <cellStyle name="Normal 28 6" xfId="9729" xr:uid="{00000000-0005-0000-0000-00006B280000}"/>
    <cellStyle name="Normal 28 6 2" xfId="16222" xr:uid="{00000000-0005-0000-0000-00006C280000}"/>
    <cellStyle name="Normal 28 7" xfId="8066" xr:uid="{00000000-0005-0000-0000-00006D280000}"/>
    <cellStyle name="Normal 28 7 2" xfId="14666" xr:uid="{00000000-0005-0000-0000-00006E280000}"/>
    <cellStyle name="Normal 28 8" xfId="6339" xr:uid="{00000000-0005-0000-0000-00006F280000}"/>
    <cellStyle name="Normal 28 8 2" xfId="13062" xr:uid="{00000000-0005-0000-0000-000070280000}"/>
    <cellStyle name="Normal 28 9" xfId="11281" xr:uid="{00000000-0005-0000-0000-000071280000}"/>
    <cellStyle name="Normal 29" xfId="4134" xr:uid="{00000000-0005-0000-0000-000072280000}"/>
    <cellStyle name="Normal 29 2" xfId="4543" xr:uid="{00000000-0005-0000-0000-000073280000}"/>
    <cellStyle name="Normal 29 2 2" xfId="4965" xr:uid="{00000000-0005-0000-0000-000074280000}"/>
    <cellStyle name="Normal 29 2 2 2" xfId="8708" xr:uid="{00000000-0005-0000-0000-000075280000}"/>
    <cellStyle name="Normal 29 2 2 2 2" xfId="15256" xr:uid="{00000000-0005-0000-0000-000076280000}"/>
    <cellStyle name="Normal 29 2 2 3" xfId="6989" xr:uid="{00000000-0005-0000-0000-000077280000}"/>
    <cellStyle name="Normal 29 2 2 3 2" xfId="13675" xr:uid="{00000000-0005-0000-0000-000078280000}"/>
    <cellStyle name="Normal 29 2 2 4" xfId="11890" xr:uid="{00000000-0005-0000-0000-000079280000}"/>
    <cellStyle name="Normal 29 2 3" xfId="5370" xr:uid="{00000000-0005-0000-0000-00007A280000}"/>
    <cellStyle name="Normal 29 2 3 2" xfId="9113" xr:uid="{00000000-0005-0000-0000-00007B280000}"/>
    <cellStyle name="Normal 29 2 3 2 2" xfId="15657" xr:uid="{00000000-0005-0000-0000-00007C280000}"/>
    <cellStyle name="Normal 29 2 3 3" xfId="7394" xr:uid="{00000000-0005-0000-0000-00007D280000}"/>
    <cellStyle name="Normal 29 2 3 3 2" xfId="14076" xr:uid="{00000000-0005-0000-0000-00007E280000}"/>
    <cellStyle name="Normal 29 2 3 4" xfId="12291" xr:uid="{00000000-0005-0000-0000-00007F280000}"/>
    <cellStyle name="Normal 29 2 4" xfId="5808" xr:uid="{00000000-0005-0000-0000-000080280000}"/>
    <cellStyle name="Normal 29 2 4 2" xfId="9549" xr:uid="{00000000-0005-0000-0000-000081280000}"/>
    <cellStyle name="Normal 29 2 4 2 2" xfId="16051" xr:uid="{00000000-0005-0000-0000-000082280000}"/>
    <cellStyle name="Normal 29 2 4 3" xfId="7830" xr:uid="{00000000-0005-0000-0000-000083280000}"/>
    <cellStyle name="Normal 29 2 4 3 2" xfId="14470" xr:uid="{00000000-0005-0000-0000-000084280000}"/>
    <cellStyle name="Normal 29 2 4 4" xfId="12701" xr:uid="{00000000-0005-0000-0000-000085280000}"/>
    <cellStyle name="Normal 29 2 5" xfId="9961" xr:uid="{00000000-0005-0000-0000-000086280000}"/>
    <cellStyle name="Normal 29 2 5 2" xfId="16442" xr:uid="{00000000-0005-0000-0000-000087280000}"/>
    <cellStyle name="Normal 29 2 6" xfId="8307" xr:uid="{00000000-0005-0000-0000-000088280000}"/>
    <cellStyle name="Normal 29 2 6 2" xfId="14864" xr:uid="{00000000-0005-0000-0000-000089280000}"/>
    <cellStyle name="Normal 29 2 7" xfId="6588" xr:uid="{00000000-0005-0000-0000-00008A280000}"/>
    <cellStyle name="Normal 29 2 7 2" xfId="13278" xr:uid="{00000000-0005-0000-0000-00008B280000}"/>
    <cellStyle name="Normal 29 2 8" xfId="11488" xr:uid="{00000000-0005-0000-0000-00008C280000}"/>
    <cellStyle name="Normal 29 3" xfId="4743" xr:uid="{00000000-0005-0000-0000-00008D280000}"/>
    <cellStyle name="Normal 29 3 2" xfId="8486" xr:uid="{00000000-0005-0000-0000-00008E280000}"/>
    <cellStyle name="Normal 29 3 2 2" xfId="15038" xr:uid="{00000000-0005-0000-0000-00008F280000}"/>
    <cellStyle name="Normal 29 3 3" xfId="6767" xr:uid="{00000000-0005-0000-0000-000090280000}"/>
    <cellStyle name="Normal 29 3 3 2" xfId="13457" xr:uid="{00000000-0005-0000-0000-000091280000}"/>
    <cellStyle name="Normal 29 3 4" xfId="11672" xr:uid="{00000000-0005-0000-0000-000092280000}"/>
    <cellStyle name="Normal 29 4" xfId="5173" xr:uid="{00000000-0005-0000-0000-000093280000}"/>
    <cellStyle name="Normal 29 4 2" xfId="8916" xr:uid="{00000000-0005-0000-0000-000094280000}"/>
    <cellStyle name="Normal 29 4 2 2" xfId="15460" xr:uid="{00000000-0005-0000-0000-000095280000}"/>
    <cellStyle name="Normal 29 4 3" xfId="7197" xr:uid="{00000000-0005-0000-0000-000096280000}"/>
    <cellStyle name="Normal 29 4 3 2" xfId="13879" xr:uid="{00000000-0005-0000-0000-000097280000}"/>
    <cellStyle name="Normal 29 4 4" xfId="12094" xr:uid="{00000000-0005-0000-0000-000098280000}"/>
    <cellStyle name="Normal 29 5" xfId="5606" xr:uid="{00000000-0005-0000-0000-000099280000}"/>
    <cellStyle name="Normal 29 5 2" xfId="9347" xr:uid="{00000000-0005-0000-0000-00009A280000}"/>
    <cellStyle name="Normal 29 5 2 2" xfId="15854" xr:uid="{00000000-0005-0000-0000-00009B280000}"/>
    <cellStyle name="Normal 29 5 3" xfId="7628" xr:uid="{00000000-0005-0000-0000-00009C280000}"/>
    <cellStyle name="Normal 29 5 3 2" xfId="14273" xr:uid="{00000000-0005-0000-0000-00009D280000}"/>
    <cellStyle name="Normal 29 5 4" xfId="12499" xr:uid="{00000000-0005-0000-0000-00009E280000}"/>
    <cellStyle name="Normal 29 6" xfId="9731" xr:uid="{00000000-0005-0000-0000-00009F280000}"/>
    <cellStyle name="Normal 29 6 2" xfId="16224" xr:uid="{00000000-0005-0000-0000-0000A0280000}"/>
    <cellStyle name="Normal 29 7" xfId="8067" xr:uid="{00000000-0005-0000-0000-0000A1280000}"/>
    <cellStyle name="Normal 29 7 2" xfId="14667" xr:uid="{00000000-0005-0000-0000-0000A2280000}"/>
    <cellStyle name="Normal 29 8" xfId="6340" xr:uid="{00000000-0005-0000-0000-0000A3280000}"/>
    <cellStyle name="Normal 29 8 2" xfId="13063" xr:uid="{00000000-0005-0000-0000-0000A4280000}"/>
    <cellStyle name="Normal 29 9" xfId="11282" xr:uid="{00000000-0005-0000-0000-0000A5280000}"/>
    <cellStyle name="Normal 3" xfId="3" xr:uid="{00000000-0005-0000-0000-0000A6280000}"/>
    <cellStyle name="Normal 3 2" xfId="23" xr:uid="{00000000-0005-0000-0000-0000A7280000}"/>
    <cellStyle name="Normal 3 3" xfId="4135" xr:uid="{00000000-0005-0000-0000-0000A8280000}"/>
    <cellStyle name="Normal 3 3 2 5 15 2 4" xfId="4136" xr:uid="{00000000-0005-0000-0000-0000A9280000}"/>
    <cellStyle name="Normal 3 5" xfId="4137" xr:uid="{00000000-0005-0000-0000-0000AA280000}"/>
    <cellStyle name="Normal 30" xfId="4138" xr:uid="{00000000-0005-0000-0000-0000AB280000}"/>
    <cellStyle name="Normal 30 2" xfId="4544" xr:uid="{00000000-0005-0000-0000-0000AC280000}"/>
    <cellStyle name="Normal 30 2 2" xfId="4966" xr:uid="{00000000-0005-0000-0000-0000AD280000}"/>
    <cellStyle name="Normal 30 2 2 2" xfId="8709" xr:uid="{00000000-0005-0000-0000-0000AE280000}"/>
    <cellStyle name="Normal 30 2 2 2 2" xfId="15257" xr:uid="{00000000-0005-0000-0000-0000AF280000}"/>
    <cellStyle name="Normal 30 2 2 3" xfId="6990" xr:uid="{00000000-0005-0000-0000-0000B0280000}"/>
    <cellStyle name="Normal 30 2 2 3 2" xfId="13676" xr:uid="{00000000-0005-0000-0000-0000B1280000}"/>
    <cellStyle name="Normal 30 2 2 4" xfId="11891" xr:uid="{00000000-0005-0000-0000-0000B2280000}"/>
    <cellStyle name="Normal 30 2 3" xfId="5371" xr:uid="{00000000-0005-0000-0000-0000B3280000}"/>
    <cellStyle name="Normal 30 2 3 2" xfId="9114" xr:uid="{00000000-0005-0000-0000-0000B4280000}"/>
    <cellStyle name="Normal 30 2 3 2 2" xfId="15658" xr:uid="{00000000-0005-0000-0000-0000B5280000}"/>
    <cellStyle name="Normal 30 2 3 3" xfId="7395" xr:uid="{00000000-0005-0000-0000-0000B6280000}"/>
    <cellStyle name="Normal 30 2 3 3 2" xfId="14077" xr:uid="{00000000-0005-0000-0000-0000B7280000}"/>
    <cellStyle name="Normal 30 2 3 4" xfId="12292" xr:uid="{00000000-0005-0000-0000-0000B8280000}"/>
    <cellStyle name="Normal 30 2 4" xfId="5809" xr:uid="{00000000-0005-0000-0000-0000B9280000}"/>
    <cellStyle name="Normal 30 2 4 2" xfId="9550" xr:uid="{00000000-0005-0000-0000-0000BA280000}"/>
    <cellStyle name="Normal 30 2 4 2 2" xfId="16052" xr:uid="{00000000-0005-0000-0000-0000BB280000}"/>
    <cellStyle name="Normal 30 2 4 3" xfId="7831" xr:uid="{00000000-0005-0000-0000-0000BC280000}"/>
    <cellStyle name="Normal 30 2 4 3 2" xfId="14471" xr:uid="{00000000-0005-0000-0000-0000BD280000}"/>
    <cellStyle name="Normal 30 2 4 4" xfId="12702" xr:uid="{00000000-0005-0000-0000-0000BE280000}"/>
    <cellStyle name="Normal 30 2 5" xfId="9962" xr:uid="{00000000-0005-0000-0000-0000BF280000}"/>
    <cellStyle name="Normal 30 2 5 2" xfId="16443" xr:uid="{00000000-0005-0000-0000-0000C0280000}"/>
    <cellStyle name="Normal 30 2 6" xfId="8308" xr:uid="{00000000-0005-0000-0000-0000C1280000}"/>
    <cellStyle name="Normal 30 2 6 2" xfId="14865" xr:uid="{00000000-0005-0000-0000-0000C2280000}"/>
    <cellStyle name="Normal 30 2 7" xfId="6589" xr:uid="{00000000-0005-0000-0000-0000C3280000}"/>
    <cellStyle name="Normal 30 2 7 2" xfId="13279" xr:uid="{00000000-0005-0000-0000-0000C4280000}"/>
    <cellStyle name="Normal 30 2 8" xfId="11489" xr:uid="{00000000-0005-0000-0000-0000C5280000}"/>
    <cellStyle name="Normal 30 3" xfId="4745" xr:uid="{00000000-0005-0000-0000-0000C6280000}"/>
    <cellStyle name="Normal 30 3 2" xfId="8488" xr:uid="{00000000-0005-0000-0000-0000C7280000}"/>
    <cellStyle name="Normal 30 3 2 2" xfId="15040" xr:uid="{00000000-0005-0000-0000-0000C8280000}"/>
    <cellStyle name="Normal 30 3 3" xfId="6769" xr:uid="{00000000-0005-0000-0000-0000C9280000}"/>
    <cellStyle name="Normal 30 3 3 2" xfId="13459" xr:uid="{00000000-0005-0000-0000-0000CA280000}"/>
    <cellStyle name="Normal 30 3 4" xfId="11674" xr:uid="{00000000-0005-0000-0000-0000CB280000}"/>
    <cellStyle name="Normal 30 4" xfId="5174" xr:uid="{00000000-0005-0000-0000-0000CC280000}"/>
    <cellStyle name="Normal 30 4 2" xfId="8917" xr:uid="{00000000-0005-0000-0000-0000CD280000}"/>
    <cellStyle name="Normal 30 4 2 2" xfId="15461" xr:uid="{00000000-0005-0000-0000-0000CE280000}"/>
    <cellStyle name="Normal 30 4 3" xfId="7198" xr:uid="{00000000-0005-0000-0000-0000CF280000}"/>
    <cellStyle name="Normal 30 4 3 2" xfId="13880" xr:uid="{00000000-0005-0000-0000-0000D0280000}"/>
    <cellStyle name="Normal 30 4 4" xfId="12095" xr:uid="{00000000-0005-0000-0000-0000D1280000}"/>
    <cellStyle name="Normal 30 5" xfId="5607" xr:uid="{00000000-0005-0000-0000-0000D2280000}"/>
    <cellStyle name="Normal 30 5 2" xfId="9348" xr:uid="{00000000-0005-0000-0000-0000D3280000}"/>
    <cellStyle name="Normal 30 5 2 2" xfId="15855" xr:uid="{00000000-0005-0000-0000-0000D4280000}"/>
    <cellStyle name="Normal 30 5 3" xfId="7629" xr:uid="{00000000-0005-0000-0000-0000D5280000}"/>
    <cellStyle name="Normal 30 5 3 2" xfId="14274" xr:uid="{00000000-0005-0000-0000-0000D6280000}"/>
    <cellStyle name="Normal 30 5 4" xfId="12500" xr:uid="{00000000-0005-0000-0000-0000D7280000}"/>
    <cellStyle name="Normal 30 6" xfId="9733" xr:uid="{00000000-0005-0000-0000-0000D8280000}"/>
    <cellStyle name="Normal 30 6 2" xfId="16226" xr:uid="{00000000-0005-0000-0000-0000D9280000}"/>
    <cellStyle name="Normal 30 7" xfId="8068" xr:uid="{00000000-0005-0000-0000-0000DA280000}"/>
    <cellStyle name="Normal 30 7 2" xfId="14668" xr:uid="{00000000-0005-0000-0000-0000DB280000}"/>
    <cellStyle name="Normal 30 8" xfId="6341" xr:uid="{00000000-0005-0000-0000-0000DC280000}"/>
    <cellStyle name="Normal 30 8 2" xfId="13064" xr:uid="{00000000-0005-0000-0000-0000DD280000}"/>
    <cellStyle name="Normal 30 9" xfId="11283" xr:uid="{00000000-0005-0000-0000-0000DE280000}"/>
    <cellStyle name="Normal 31" xfId="4139" xr:uid="{00000000-0005-0000-0000-0000DF280000}"/>
    <cellStyle name="Normal 31 2" xfId="4545" xr:uid="{00000000-0005-0000-0000-0000E0280000}"/>
    <cellStyle name="Normal 31 2 2" xfId="4967" xr:uid="{00000000-0005-0000-0000-0000E1280000}"/>
    <cellStyle name="Normal 31 2 2 2" xfId="8710" xr:uid="{00000000-0005-0000-0000-0000E2280000}"/>
    <cellStyle name="Normal 31 2 2 2 2" xfId="15258" xr:uid="{00000000-0005-0000-0000-0000E3280000}"/>
    <cellStyle name="Normal 31 2 2 3" xfId="6991" xr:uid="{00000000-0005-0000-0000-0000E4280000}"/>
    <cellStyle name="Normal 31 2 2 3 2" xfId="13677" xr:uid="{00000000-0005-0000-0000-0000E5280000}"/>
    <cellStyle name="Normal 31 2 2 4" xfId="11892" xr:uid="{00000000-0005-0000-0000-0000E6280000}"/>
    <cellStyle name="Normal 31 2 3" xfId="5372" xr:uid="{00000000-0005-0000-0000-0000E7280000}"/>
    <cellStyle name="Normal 31 2 3 2" xfId="9115" xr:uid="{00000000-0005-0000-0000-0000E8280000}"/>
    <cellStyle name="Normal 31 2 3 2 2" xfId="15659" xr:uid="{00000000-0005-0000-0000-0000E9280000}"/>
    <cellStyle name="Normal 31 2 3 3" xfId="7396" xr:uid="{00000000-0005-0000-0000-0000EA280000}"/>
    <cellStyle name="Normal 31 2 3 3 2" xfId="14078" xr:uid="{00000000-0005-0000-0000-0000EB280000}"/>
    <cellStyle name="Normal 31 2 3 4" xfId="12293" xr:uid="{00000000-0005-0000-0000-0000EC280000}"/>
    <cellStyle name="Normal 31 2 4" xfId="5810" xr:uid="{00000000-0005-0000-0000-0000ED280000}"/>
    <cellStyle name="Normal 31 2 4 2" xfId="9551" xr:uid="{00000000-0005-0000-0000-0000EE280000}"/>
    <cellStyle name="Normal 31 2 4 2 2" xfId="16053" xr:uid="{00000000-0005-0000-0000-0000EF280000}"/>
    <cellStyle name="Normal 31 2 4 3" xfId="7832" xr:uid="{00000000-0005-0000-0000-0000F0280000}"/>
    <cellStyle name="Normal 31 2 4 3 2" xfId="14472" xr:uid="{00000000-0005-0000-0000-0000F1280000}"/>
    <cellStyle name="Normal 31 2 4 4" xfId="12703" xr:uid="{00000000-0005-0000-0000-0000F2280000}"/>
    <cellStyle name="Normal 31 2 5" xfId="9963" xr:uid="{00000000-0005-0000-0000-0000F3280000}"/>
    <cellStyle name="Normal 31 2 5 2" xfId="16444" xr:uid="{00000000-0005-0000-0000-0000F4280000}"/>
    <cellStyle name="Normal 31 2 6" xfId="8309" xr:uid="{00000000-0005-0000-0000-0000F5280000}"/>
    <cellStyle name="Normal 31 2 6 2" xfId="14866" xr:uid="{00000000-0005-0000-0000-0000F6280000}"/>
    <cellStyle name="Normal 31 2 7" xfId="6590" xr:uid="{00000000-0005-0000-0000-0000F7280000}"/>
    <cellStyle name="Normal 31 2 7 2" xfId="13280" xr:uid="{00000000-0005-0000-0000-0000F8280000}"/>
    <cellStyle name="Normal 31 2 8" xfId="11490" xr:uid="{00000000-0005-0000-0000-0000F9280000}"/>
    <cellStyle name="Normal 31 3" xfId="4747" xr:uid="{00000000-0005-0000-0000-0000FA280000}"/>
    <cellStyle name="Normal 31 3 2" xfId="8490" xr:uid="{00000000-0005-0000-0000-0000FB280000}"/>
    <cellStyle name="Normal 31 3 2 2" xfId="15042" xr:uid="{00000000-0005-0000-0000-0000FC280000}"/>
    <cellStyle name="Normal 31 3 3" xfId="6771" xr:uid="{00000000-0005-0000-0000-0000FD280000}"/>
    <cellStyle name="Normal 31 3 3 2" xfId="13461" xr:uid="{00000000-0005-0000-0000-0000FE280000}"/>
    <cellStyle name="Normal 31 3 4" xfId="11676" xr:uid="{00000000-0005-0000-0000-0000FF280000}"/>
    <cellStyle name="Normal 31 4" xfId="5175" xr:uid="{00000000-0005-0000-0000-000000290000}"/>
    <cellStyle name="Normal 31 4 2" xfId="8918" xr:uid="{00000000-0005-0000-0000-000001290000}"/>
    <cellStyle name="Normal 31 4 2 2" xfId="15462" xr:uid="{00000000-0005-0000-0000-000002290000}"/>
    <cellStyle name="Normal 31 4 3" xfId="7199" xr:uid="{00000000-0005-0000-0000-000003290000}"/>
    <cellStyle name="Normal 31 4 3 2" xfId="13881" xr:uid="{00000000-0005-0000-0000-000004290000}"/>
    <cellStyle name="Normal 31 4 4" xfId="12096" xr:uid="{00000000-0005-0000-0000-000005290000}"/>
    <cellStyle name="Normal 31 5" xfId="5608" xr:uid="{00000000-0005-0000-0000-000006290000}"/>
    <cellStyle name="Normal 31 5 2" xfId="9349" xr:uid="{00000000-0005-0000-0000-000007290000}"/>
    <cellStyle name="Normal 31 5 2 2" xfId="15856" xr:uid="{00000000-0005-0000-0000-000008290000}"/>
    <cellStyle name="Normal 31 5 3" xfId="7630" xr:uid="{00000000-0005-0000-0000-000009290000}"/>
    <cellStyle name="Normal 31 5 3 2" xfId="14275" xr:uid="{00000000-0005-0000-0000-00000A290000}"/>
    <cellStyle name="Normal 31 5 4" xfId="12501" xr:uid="{00000000-0005-0000-0000-00000B290000}"/>
    <cellStyle name="Normal 31 6" xfId="9735" xr:uid="{00000000-0005-0000-0000-00000C290000}"/>
    <cellStyle name="Normal 31 6 2" xfId="16228" xr:uid="{00000000-0005-0000-0000-00000D290000}"/>
    <cellStyle name="Normal 31 7" xfId="8069" xr:uid="{00000000-0005-0000-0000-00000E290000}"/>
    <cellStyle name="Normal 31 7 2" xfId="14669" xr:uid="{00000000-0005-0000-0000-00000F290000}"/>
    <cellStyle name="Normal 31 8" xfId="6342" xr:uid="{00000000-0005-0000-0000-000010290000}"/>
    <cellStyle name="Normal 31 8 2" xfId="13065" xr:uid="{00000000-0005-0000-0000-000011290000}"/>
    <cellStyle name="Normal 31 9" xfId="11284" xr:uid="{00000000-0005-0000-0000-000012290000}"/>
    <cellStyle name="Normal 32" xfId="4140" xr:uid="{00000000-0005-0000-0000-000013290000}"/>
    <cellStyle name="Normal 32 2" xfId="4546" xr:uid="{00000000-0005-0000-0000-000014290000}"/>
    <cellStyle name="Normal 32 2 2" xfId="4968" xr:uid="{00000000-0005-0000-0000-000015290000}"/>
    <cellStyle name="Normal 32 2 2 2" xfId="8711" xr:uid="{00000000-0005-0000-0000-000016290000}"/>
    <cellStyle name="Normal 32 2 2 2 2" xfId="15259" xr:uid="{00000000-0005-0000-0000-000017290000}"/>
    <cellStyle name="Normal 32 2 2 3" xfId="6992" xr:uid="{00000000-0005-0000-0000-000018290000}"/>
    <cellStyle name="Normal 32 2 2 3 2" xfId="13678" xr:uid="{00000000-0005-0000-0000-000019290000}"/>
    <cellStyle name="Normal 32 2 2 4" xfId="11893" xr:uid="{00000000-0005-0000-0000-00001A290000}"/>
    <cellStyle name="Normal 32 2 3" xfId="5373" xr:uid="{00000000-0005-0000-0000-00001B290000}"/>
    <cellStyle name="Normal 32 2 3 2" xfId="9116" xr:uid="{00000000-0005-0000-0000-00001C290000}"/>
    <cellStyle name="Normal 32 2 3 2 2" xfId="15660" xr:uid="{00000000-0005-0000-0000-00001D290000}"/>
    <cellStyle name="Normal 32 2 3 3" xfId="7397" xr:uid="{00000000-0005-0000-0000-00001E290000}"/>
    <cellStyle name="Normal 32 2 3 3 2" xfId="14079" xr:uid="{00000000-0005-0000-0000-00001F290000}"/>
    <cellStyle name="Normal 32 2 3 4" xfId="12294" xr:uid="{00000000-0005-0000-0000-000020290000}"/>
    <cellStyle name="Normal 32 2 4" xfId="5811" xr:uid="{00000000-0005-0000-0000-000021290000}"/>
    <cellStyle name="Normal 32 2 4 2" xfId="9552" xr:uid="{00000000-0005-0000-0000-000022290000}"/>
    <cellStyle name="Normal 32 2 4 2 2" xfId="16054" xr:uid="{00000000-0005-0000-0000-000023290000}"/>
    <cellStyle name="Normal 32 2 4 3" xfId="7833" xr:uid="{00000000-0005-0000-0000-000024290000}"/>
    <cellStyle name="Normal 32 2 4 3 2" xfId="14473" xr:uid="{00000000-0005-0000-0000-000025290000}"/>
    <cellStyle name="Normal 32 2 4 4" xfId="12704" xr:uid="{00000000-0005-0000-0000-000026290000}"/>
    <cellStyle name="Normal 32 2 5" xfId="9964" xr:uid="{00000000-0005-0000-0000-000027290000}"/>
    <cellStyle name="Normal 32 2 5 2" xfId="16445" xr:uid="{00000000-0005-0000-0000-000028290000}"/>
    <cellStyle name="Normal 32 2 6" xfId="8310" xr:uid="{00000000-0005-0000-0000-000029290000}"/>
    <cellStyle name="Normal 32 2 6 2" xfId="14867" xr:uid="{00000000-0005-0000-0000-00002A290000}"/>
    <cellStyle name="Normal 32 2 7" xfId="6591" xr:uid="{00000000-0005-0000-0000-00002B290000}"/>
    <cellStyle name="Normal 32 2 7 2" xfId="13281" xr:uid="{00000000-0005-0000-0000-00002C290000}"/>
    <cellStyle name="Normal 32 2 8" xfId="11491" xr:uid="{00000000-0005-0000-0000-00002D290000}"/>
    <cellStyle name="Normal 32 3" xfId="4749" xr:uid="{00000000-0005-0000-0000-00002E290000}"/>
    <cellStyle name="Normal 32 3 2" xfId="8492" xr:uid="{00000000-0005-0000-0000-00002F290000}"/>
    <cellStyle name="Normal 32 3 2 2" xfId="15044" xr:uid="{00000000-0005-0000-0000-000030290000}"/>
    <cellStyle name="Normal 32 3 3" xfId="6773" xr:uid="{00000000-0005-0000-0000-000031290000}"/>
    <cellStyle name="Normal 32 3 3 2" xfId="13463" xr:uid="{00000000-0005-0000-0000-000032290000}"/>
    <cellStyle name="Normal 32 3 4" xfId="11678" xr:uid="{00000000-0005-0000-0000-000033290000}"/>
    <cellStyle name="Normal 32 4" xfId="5176" xr:uid="{00000000-0005-0000-0000-000034290000}"/>
    <cellStyle name="Normal 32 4 2" xfId="8919" xr:uid="{00000000-0005-0000-0000-000035290000}"/>
    <cellStyle name="Normal 32 4 2 2" xfId="15463" xr:uid="{00000000-0005-0000-0000-000036290000}"/>
    <cellStyle name="Normal 32 4 3" xfId="7200" xr:uid="{00000000-0005-0000-0000-000037290000}"/>
    <cellStyle name="Normal 32 4 3 2" xfId="13882" xr:uid="{00000000-0005-0000-0000-000038290000}"/>
    <cellStyle name="Normal 32 4 4" xfId="12097" xr:uid="{00000000-0005-0000-0000-000039290000}"/>
    <cellStyle name="Normal 32 5" xfId="5609" xr:uid="{00000000-0005-0000-0000-00003A290000}"/>
    <cellStyle name="Normal 32 5 2" xfId="9350" xr:uid="{00000000-0005-0000-0000-00003B290000}"/>
    <cellStyle name="Normal 32 5 2 2" xfId="15857" xr:uid="{00000000-0005-0000-0000-00003C290000}"/>
    <cellStyle name="Normal 32 5 3" xfId="7631" xr:uid="{00000000-0005-0000-0000-00003D290000}"/>
    <cellStyle name="Normal 32 5 3 2" xfId="14276" xr:uid="{00000000-0005-0000-0000-00003E290000}"/>
    <cellStyle name="Normal 32 5 4" xfId="12502" xr:uid="{00000000-0005-0000-0000-00003F290000}"/>
    <cellStyle name="Normal 32 6" xfId="9737" xr:uid="{00000000-0005-0000-0000-000040290000}"/>
    <cellStyle name="Normal 32 6 2" xfId="16230" xr:uid="{00000000-0005-0000-0000-000041290000}"/>
    <cellStyle name="Normal 32 7" xfId="8070" xr:uid="{00000000-0005-0000-0000-000042290000}"/>
    <cellStyle name="Normal 32 7 2" xfId="14670" xr:uid="{00000000-0005-0000-0000-000043290000}"/>
    <cellStyle name="Normal 32 8" xfId="6343" xr:uid="{00000000-0005-0000-0000-000044290000}"/>
    <cellStyle name="Normal 32 8 2" xfId="13066" xr:uid="{00000000-0005-0000-0000-000045290000}"/>
    <cellStyle name="Normal 32 9" xfId="11285" xr:uid="{00000000-0005-0000-0000-000046290000}"/>
    <cellStyle name="Normal 33" xfId="4141" xr:uid="{00000000-0005-0000-0000-000047290000}"/>
    <cellStyle name="Normal 33 2" xfId="4547" xr:uid="{00000000-0005-0000-0000-000048290000}"/>
    <cellStyle name="Normal 33 2 2" xfId="4969" xr:uid="{00000000-0005-0000-0000-000049290000}"/>
    <cellStyle name="Normal 33 2 2 2" xfId="8712" xr:uid="{00000000-0005-0000-0000-00004A290000}"/>
    <cellStyle name="Normal 33 2 2 2 2" xfId="15260" xr:uid="{00000000-0005-0000-0000-00004B290000}"/>
    <cellStyle name="Normal 33 2 2 3" xfId="6993" xr:uid="{00000000-0005-0000-0000-00004C290000}"/>
    <cellStyle name="Normal 33 2 2 3 2" xfId="13679" xr:uid="{00000000-0005-0000-0000-00004D290000}"/>
    <cellStyle name="Normal 33 2 2 4" xfId="11894" xr:uid="{00000000-0005-0000-0000-00004E290000}"/>
    <cellStyle name="Normal 33 2 3" xfId="5374" xr:uid="{00000000-0005-0000-0000-00004F290000}"/>
    <cellStyle name="Normal 33 2 3 2" xfId="9117" xr:uid="{00000000-0005-0000-0000-000050290000}"/>
    <cellStyle name="Normal 33 2 3 2 2" xfId="15661" xr:uid="{00000000-0005-0000-0000-000051290000}"/>
    <cellStyle name="Normal 33 2 3 3" xfId="7398" xr:uid="{00000000-0005-0000-0000-000052290000}"/>
    <cellStyle name="Normal 33 2 3 3 2" xfId="14080" xr:uid="{00000000-0005-0000-0000-000053290000}"/>
    <cellStyle name="Normal 33 2 3 4" xfId="12295" xr:uid="{00000000-0005-0000-0000-000054290000}"/>
    <cellStyle name="Normal 33 2 4" xfId="5812" xr:uid="{00000000-0005-0000-0000-000055290000}"/>
    <cellStyle name="Normal 33 2 4 2" xfId="9553" xr:uid="{00000000-0005-0000-0000-000056290000}"/>
    <cellStyle name="Normal 33 2 4 2 2" xfId="16055" xr:uid="{00000000-0005-0000-0000-000057290000}"/>
    <cellStyle name="Normal 33 2 4 3" xfId="7834" xr:uid="{00000000-0005-0000-0000-000058290000}"/>
    <cellStyle name="Normal 33 2 4 3 2" xfId="14474" xr:uid="{00000000-0005-0000-0000-000059290000}"/>
    <cellStyle name="Normal 33 2 4 4" xfId="12705" xr:uid="{00000000-0005-0000-0000-00005A290000}"/>
    <cellStyle name="Normal 33 2 5" xfId="9965" xr:uid="{00000000-0005-0000-0000-00005B290000}"/>
    <cellStyle name="Normal 33 2 5 2" xfId="16446" xr:uid="{00000000-0005-0000-0000-00005C290000}"/>
    <cellStyle name="Normal 33 2 6" xfId="8311" xr:uid="{00000000-0005-0000-0000-00005D290000}"/>
    <cellStyle name="Normal 33 2 6 2" xfId="14868" xr:uid="{00000000-0005-0000-0000-00005E290000}"/>
    <cellStyle name="Normal 33 2 7" xfId="6592" xr:uid="{00000000-0005-0000-0000-00005F290000}"/>
    <cellStyle name="Normal 33 2 7 2" xfId="13282" xr:uid="{00000000-0005-0000-0000-000060290000}"/>
    <cellStyle name="Normal 33 2 8" xfId="11492" xr:uid="{00000000-0005-0000-0000-000061290000}"/>
    <cellStyle name="Normal 33 3" xfId="4750" xr:uid="{00000000-0005-0000-0000-000062290000}"/>
    <cellStyle name="Normal 33 3 2" xfId="8493" xr:uid="{00000000-0005-0000-0000-000063290000}"/>
    <cellStyle name="Normal 33 3 2 2" xfId="15045" xr:uid="{00000000-0005-0000-0000-000064290000}"/>
    <cellStyle name="Normal 33 3 3" xfId="6774" xr:uid="{00000000-0005-0000-0000-000065290000}"/>
    <cellStyle name="Normal 33 3 3 2" xfId="13464" xr:uid="{00000000-0005-0000-0000-000066290000}"/>
    <cellStyle name="Normal 33 3 4" xfId="11679" xr:uid="{00000000-0005-0000-0000-000067290000}"/>
    <cellStyle name="Normal 33 4" xfId="5177" xr:uid="{00000000-0005-0000-0000-000068290000}"/>
    <cellStyle name="Normal 33 4 2" xfId="8920" xr:uid="{00000000-0005-0000-0000-000069290000}"/>
    <cellStyle name="Normal 33 4 2 2" xfId="15464" xr:uid="{00000000-0005-0000-0000-00006A290000}"/>
    <cellStyle name="Normal 33 4 3" xfId="7201" xr:uid="{00000000-0005-0000-0000-00006B290000}"/>
    <cellStyle name="Normal 33 4 3 2" xfId="13883" xr:uid="{00000000-0005-0000-0000-00006C290000}"/>
    <cellStyle name="Normal 33 4 4" xfId="12098" xr:uid="{00000000-0005-0000-0000-00006D290000}"/>
    <cellStyle name="Normal 33 5" xfId="5610" xr:uid="{00000000-0005-0000-0000-00006E290000}"/>
    <cellStyle name="Normal 33 5 2" xfId="9351" xr:uid="{00000000-0005-0000-0000-00006F290000}"/>
    <cellStyle name="Normal 33 5 2 2" xfId="15858" xr:uid="{00000000-0005-0000-0000-000070290000}"/>
    <cellStyle name="Normal 33 5 3" xfId="7632" xr:uid="{00000000-0005-0000-0000-000071290000}"/>
    <cellStyle name="Normal 33 5 3 2" xfId="14277" xr:uid="{00000000-0005-0000-0000-000072290000}"/>
    <cellStyle name="Normal 33 5 4" xfId="12503" xr:uid="{00000000-0005-0000-0000-000073290000}"/>
    <cellStyle name="Normal 33 6" xfId="9738" xr:uid="{00000000-0005-0000-0000-000074290000}"/>
    <cellStyle name="Normal 33 6 2" xfId="16231" xr:uid="{00000000-0005-0000-0000-000075290000}"/>
    <cellStyle name="Normal 33 7" xfId="8071" xr:uid="{00000000-0005-0000-0000-000076290000}"/>
    <cellStyle name="Normal 33 7 2" xfId="14671" xr:uid="{00000000-0005-0000-0000-000077290000}"/>
    <cellStyle name="Normal 33 8" xfId="6344" xr:uid="{00000000-0005-0000-0000-000078290000}"/>
    <cellStyle name="Normal 33 8 2" xfId="13067" xr:uid="{00000000-0005-0000-0000-000079290000}"/>
    <cellStyle name="Normal 33 9" xfId="11286" xr:uid="{00000000-0005-0000-0000-00007A290000}"/>
    <cellStyle name="Normal 34" xfId="4142" xr:uid="{00000000-0005-0000-0000-00007B290000}"/>
    <cellStyle name="Normal 34 2" xfId="4548" xr:uid="{00000000-0005-0000-0000-00007C290000}"/>
    <cellStyle name="Normal 34 2 2" xfId="4970" xr:uid="{00000000-0005-0000-0000-00007D290000}"/>
    <cellStyle name="Normal 34 2 2 2" xfId="8713" xr:uid="{00000000-0005-0000-0000-00007E290000}"/>
    <cellStyle name="Normal 34 2 2 2 2" xfId="15261" xr:uid="{00000000-0005-0000-0000-00007F290000}"/>
    <cellStyle name="Normal 34 2 2 3" xfId="6994" xr:uid="{00000000-0005-0000-0000-000080290000}"/>
    <cellStyle name="Normal 34 2 2 3 2" xfId="13680" xr:uid="{00000000-0005-0000-0000-000081290000}"/>
    <cellStyle name="Normal 34 2 2 4" xfId="11895" xr:uid="{00000000-0005-0000-0000-000082290000}"/>
    <cellStyle name="Normal 34 2 3" xfId="5375" xr:uid="{00000000-0005-0000-0000-000083290000}"/>
    <cellStyle name="Normal 34 2 3 2" xfId="9118" xr:uid="{00000000-0005-0000-0000-000084290000}"/>
    <cellStyle name="Normal 34 2 3 2 2" xfId="15662" xr:uid="{00000000-0005-0000-0000-000085290000}"/>
    <cellStyle name="Normal 34 2 3 3" xfId="7399" xr:uid="{00000000-0005-0000-0000-000086290000}"/>
    <cellStyle name="Normal 34 2 3 3 2" xfId="14081" xr:uid="{00000000-0005-0000-0000-000087290000}"/>
    <cellStyle name="Normal 34 2 3 4" xfId="12296" xr:uid="{00000000-0005-0000-0000-000088290000}"/>
    <cellStyle name="Normal 34 2 4" xfId="5813" xr:uid="{00000000-0005-0000-0000-000089290000}"/>
    <cellStyle name="Normal 34 2 4 2" xfId="9554" xr:uid="{00000000-0005-0000-0000-00008A290000}"/>
    <cellStyle name="Normal 34 2 4 2 2" xfId="16056" xr:uid="{00000000-0005-0000-0000-00008B290000}"/>
    <cellStyle name="Normal 34 2 4 3" xfId="7835" xr:uid="{00000000-0005-0000-0000-00008C290000}"/>
    <cellStyle name="Normal 34 2 4 3 2" xfId="14475" xr:uid="{00000000-0005-0000-0000-00008D290000}"/>
    <cellStyle name="Normal 34 2 4 4" xfId="12706" xr:uid="{00000000-0005-0000-0000-00008E290000}"/>
    <cellStyle name="Normal 34 2 5" xfId="9966" xr:uid="{00000000-0005-0000-0000-00008F290000}"/>
    <cellStyle name="Normal 34 2 5 2" xfId="16447" xr:uid="{00000000-0005-0000-0000-000090290000}"/>
    <cellStyle name="Normal 34 2 6" xfId="8312" xr:uid="{00000000-0005-0000-0000-000091290000}"/>
    <cellStyle name="Normal 34 2 6 2" xfId="14869" xr:uid="{00000000-0005-0000-0000-000092290000}"/>
    <cellStyle name="Normal 34 2 7" xfId="6593" xr:uid="{00000000-0005-0000-0000-000093290000}"/>
    <cellStyle name="Normal 34 2 7 2" xfId="13283" xr:uid="{00000000-0005-0000-0000-000094290000}"/>
    <cellStyle name="Normal 34 2 8" xfId="11493" xr:uid="{00000000-0005-0000-0000-000095290000}"/>
    <cellStyle name="Normal 34 3" xfId="4762" xr:uid="{00000000-0005-0000-0000-000096290000}"/>
    <cellStyle name="Normal 34 3 2" xfId="8505" xr:uid="{00000000-0005-0000-0000-000097290000}"/>
    <cellStyle name="Normal 34 3 2 2" xfId="15057" xr:uid="{00000000-0005-0000-0000-000098290000}"/>
    <cellStyle name="Normal 34 3 3" xfId="6786" xr:uid="{00000000-0005-0000-0000-000099290000}"/>
    <cellStyle name="Normal 34 3 3 2" xfId="13476" xr:uid="{00000000-0005-0000-0000-00009A290000}"/>
    <cellStyle name="Normal 34 3 4" xfId="11691" xr:uid="{00000000-0005-0000-0000-00009B290000}"/>
    <cellStyle name="Normal 34 4" xfId="5178" xr:uid="{00000000-0005-0000-0000-00009C290000}"/>
    <cellStyle name="Normal 34 4 2" xfId="8921" xr:uid="{00000000-0005-0000-0000-00009D290000}"/>
    <cellStyle name="Normal 34 4 2 2" xfId="15465" xr:uid="{00000000-0005-0000-0000-00009E290000}"/>
    <cellStyle name="Normal 34 4 3" xfId="7202" xr:uid="{00000000-0005-0000-0000-00009F290000}"/>
    <cellStyle name="Normal 34 4 3 2" xfId="13884" xr:uid="{00000000-0005-0000-0000-0000A0290000}"/>
    <cellStyle name="Normal 34 4 4" xfId="12099" xr:uid="{00000000-0005-0000-0000-0000A1290000}"/>
    <cellStyle name="Normal 34 5" xfId="5611" xr:uid="{00000000-0005-0000-0000-0000A2290000}"/>
    <cellStyle name="Normal 34 5 2" xfId="9352" xr:uid="{00000000-0005-0000-0000-0000A3290000}"/>
    <cellStyle name="Normal 34 5 2 2" xfId="15859" xr:uid="{00000000-0005-0000-0000-0000A4290000}"/>
    <cellStyle name="Normal 34 5 3" xfId="7633" xr:uid="{00000000-0005-0000-0000-0000A5290000}"/>
    <cellStyle name="Normal 34 5 3 2" xfId="14278" xr:uid="{00000000-0005-0000-0000-0000A6290000}"/>
    <cellStyle name="Normal 34 5 4" xfId="12504" xr:uid="{00000000-0005-0000-0000-0000A7290000}"/>
    <cellStyle name="Normal 34 6" xfId="9752" xr:uid="{00000000-0005-0000-0000-0000A8290000}"/>
    <cellStyle name="Normal 34 6 2" xfId="16243" xr:uid="{00000000-0005-0000-0000-0000A9290000}"/>
    <cellStyle name="Normal 34 7" xfId="8072" xr:uid="{00000000-0005-0000-0000-0000AA290000}"/>
    <cellStyle name="Normal 34 7 2" xfId="14672" xr:uid="{00000000-0005-0000-0000-0000AB290000}"/>
    <cellStyle name="Normal 34 8" xfId="6345" xr:uid="{00000000-0005-0000-0000-0000AC290000}"/>
    <cellStyle name="Normal 34 8 2" xfId="13068" xr:uid="{00000000-0005-0000-0000-0000AD290000}"/>
    <cellStyle name="Normal 34 9" xfId="11287" xr:uid="{00000000-0005-0000-0000-0000AE290000}"/>
    <cellStyle name="Normal 35" xfId="4143" xr:uid="{00000000-0005-0000-0000-0000AF290000}"/>
    <cellStyle name="Normal 36" xfId="4144" xr:uid="{00000000-0005-0000-0000-0000B0290000}"/>
    <cellStyle name="Normal 37" xfId="4145" xr:uid="{00000000-0005-0000-0000-0000B1290000}"/>
    <cellStyle name="Normal 37 2" xfId="4549" xr:uid="{00000000-0005-0000-0000-0000B2290000}"/>
    <cellStyle name="Normal 37 2 2" xfId="4971" xr:uid="{00000000-0005-0000-0000-0000B3290000}"/>
    <cellStyle name="Normal 37 2 2 2" xfId="8714" xr:uid="{00000000-0005-0000-0000-0000B4290000}"/>
    <cellStyle name="Normal 37 2 2 2 2" xfId="15262" xr:uid="{00000000-0005-0000-0000-0000B5290000}"/>
    <cellStyle name="Normal 37 2 2 3" xfId="6995" xr:uid="{00000000-0005-0000-0000-0000B6290000}"/>
    <cellStyle name="Normal 37 2 2 3 2" xfId="13681" xr:uid="{00000000-0005-0000-0000-0000B7290000}"/>
    <cellStyle name="Normal 37 2 2 4" xfId="11896" xr:uid="{00000000-0005-0000-0000-0000B8290000}"/>
    <cellStyle name="Normal 37 2 3" xfId="5376" xr:uid="{00000000-0005-0000-0000-0000B9290000}"/>
    <cellStyle name="Normal 37 2 3 2" xfId="9119" xr:uid="{00000000-0005-0000-0000-0000BA290000}"/>
    <cellStyle name="Normal 37 2 3 2 2" xfId="15663" xr:uid="{00000000-0005-0000-0000-0000BB290000}"/>
    <cellStyle name="Normal 37 2 3 3" xfId="7400" xr:uid="{00000000-0005-0000-0000-0000BC290000}"/>
    <cellStyle name="Normal 37 2 3 3 2" xfId="14082" xr:uid="{00000000-0005-0000-0000-0000BD290000}"/>
    <cellStyle name="Normal 37 2 3 4" xfId="12297" xr:uid="{00000000-0005-0000-0000-0000BE290000}"/>
    <cellStyle name="Normal 37 2 4" xfId="5814" xr:uid="{00000000-0005-0000-0000-0000BF290000}"/>
    <cellStyle name="Normal 37 2 4 2" xfId="9555" xr:uid="{00000000-0005-0000-0000-0000C0290000}"/>
    <cellStyle name="Normal 37 2 4 2 2" xfId="16057" xr:uid="{00000000-0005-0000-0000-0000C1290000}"/>
    <cellStyle name="Normal 37 2 4 3" xfId="7836" xr:uid="{00000000-0005-0000-0000-0000C2290000}"/>
    <cellStyle name="Normal 37 2 4 3 2" xfId="14476" xr:uid="{00000000-0005-0000-0000-0000C3290000}"/>
    <cellStyle name="Normal 37 2 4 4" xfId="12707" xr:uid="{00000000-0005-0000-0000-0000C4290000}"/>
    <cellStyle name="Normal 37 2 5" xfId="9967" xr:uid="{00000000-0005-0000-0000-0000C5290000}"/>
    <cellStyle name="Normal 37 2 5 2" xfId="16448" xr:uid="{00000000-0005-0000-0000-0000C6290000}"/>
    <cellStyle name="Normal 37 2 6" xfId="8313" xr:uid="{00000000-0005-0000-0000-0000C7290000}"/>
    <cellStyle name="Normal 37 2 6 2" xfId="14870" xr:uid="{00000000-0005-0000-0000-0000C8290000}"/>
    <cellStyle name="Normal 37 2 7" xfId="6594" xr:uid="{00000000-0005-0000-0000-0000C9290000}"/>
    <cellStyle name="Normal 37 2 7 2" xfId="13284" xr:uid="{00000000-0005-0000-0000-0000CA290000}"/>
    <cellStyle name="Normal 37 2 8" xfId="11494" xr:uid="{00000000-0005-0000-0000-0000CB290000}"/>
    <cellStyle name="Normal 37 3" xfId="4754" xr:uid="{00000000-0005-0000-0000-0000CC290000}"/>
    <cellStyle name="Normal 37 3 2" xfId="8497" xr:uid="{00000000-0005-0000-0000-0000CD290000}"/>
    <cellStyle name="Normal 37 3 2 2" xfId="15049" xr:uid="{00000000-0005-0000-0000-0000CE290000}"/>
    <cellStyle name="Normal 37 3 3" xfId="6778" xr:uid="{00000000-0005-0000-0000-0000CF290000}"/>
    <cellStyle name="Normal 37 3 3 2" xfId="13468" xr:uid="{00000000-0005-0000-0000-0000D0290000}"/>
    <cellStyle name="Normal 37 3 4" xfId="11683" xr:uid="{00000000-0005-0000-0000-0000D1290000}"/>
    <cellStyle name="Normal 37 4" xfId="5179" xr:uid="{00000000-0005-0000-0000-0000D2290000}"/>
    <cellStyle name="Normal 37 4 2" xfId="8922" xr:uid="{00000000-0005-0000-0000-0000D3290000}"/>
    <cellStyle name="Normal 37 4 2 2" xfId="15466" xr:uid="{00000000-0005-0000-0000-0000D4290000}"/>
    <cellStyle name="Normal 37 4 3" xfId="7203" xr:uid="{00000000-0005-0000-0000-0000D5290000}"/>
    <cellStyle name="Normal 37 4 3 2" xfId="13885" xr:uid="{00000000-0005-0000-0000-0000D6290000}"/>
    <cellStyle name="Normal 37 4 4" xfId="12100" xr:uid="{00000000-0005-0000-0000-0000D7290000}"/>
    <cellStyle name="Normal 37 5" xfId="5612" xr:uid="{00000000-0005-0000-0000-0000D8290000}"/>
    <cellStyle name="Normal 37 5 2" xfId="9353" xr:uid="{00000000-0005-0000-0000-0000D9290000}"/>
    <cellStyle name="Normal 37 5 2 2" xfId="15860" xr:uid="{00000000-0005-0000-0000-0000DA290000}"/>
    <cellStyle name="Normal 37 5 3" xfId="7634" xr:uid="{00000000-0005-0000-0000-0000DB290000}"/>
    <cellStyle name="Normal 37 5 3 2" xfId="14279" xr:uid="{00000000-0005-0000-0000-0000DC290000}"/>
    <cellStyle name="Normal 37 5 4" xfId="12505" xr:uid="{00000000-0005-0000-0000-0000DD290000}"/>
    <cellStyle name="Normal 37 6" xfId="9742" xr:uid="{00000000-0005-0000-0000-0000DE290000}"/>
    <cellStyle name="Normal 37 6 2" xfId="16235" xr:uid="{00000000-0005-0000-0000-0000DF290000}"/>
    <cellStyle name="Normal 37 7" xfId="8073" xr:uid="{00000000-0005-0000-0000-0000E0290000}"/>
    <cellStyle name="Normal 37 7 2" xfId="14673" xr:uid="{00000000-0005-0000-0000-0000E1290000}"/>
    <cellStyle name="Normal 37 8" xfId="6346" xr:uid="{00000000-0005-0000-0000-0000E2290000}"/>
    <cellStyle name="Normal 37 8 2" xfId="13069" xr:uid="{00000000-0005-0000-0000-0000E3290000}"/>
    <cellStyle name="Normal 37 9" xfId="11288" xr:uid="{00000000-0005-0000-0000-0000E4290000}"/>
    <cellStyle name="Normal 38" xfId="4146" xr:uid="{00000000-0005-0000-0000-0000E5290000}"/>
    <cellStyle name="Normal 38 2" xfId="4550" xr:uid="{00000000-0005-0000-0000-0000E6290000}"/>
    <cellStyle name="Normal 38 2 2" xfId="4972" xr:uid="{00000000-0005-0000-0000-0000E7290000}"/>
    <cellStyle name="Normal 38 2 2 2" xfId="8715" xr:uid="{00000000-0005-0000-0000-0000E8290000}"/>
    <cellStyle name="Normal 38 2 2 2 2" xfId="15263" xr:uid="{00000000-0005-0000-0000-0000E9290000}"/>
    <cellStyle name="Normal 38 2 2 3" xfId="6996" xr:uid="{00000000-0005-0000-0000-0000EA290000}"/>
    <cellStyle name="Normal 38 2 2 3 2" xfId="13682" xr:uid="{00000000-0005-0000-0000-0000EB290000}"/>
    <cellStyle name="Normal 38 2 2 4" xfId="11897" xr:uid="{00000000-0005-0000-0000-0000EC290000}"/>
    <cellStyle name="Normal 38 2 3" xfId="5377" xr:uid="{00000000-0005-0000-0000-0000ED290000}"/>
    <cellStyle name="Normal 38 2 3 2" xfId="9120" xr:uid="{00000000-0005-0000-0000-0000EE290000}"/>
    <cellStyle name="Normal 38 2 3 2 2" xfId="15664" xr:uid="{00000000-0005-0000-0000-0000EF290000}"/>
    <cellStyle name="Normal 38 2 3 3" xfId="7401" xr:uid="{00000000-0005-0000-0000-0000F0290000}"/>
    <cellStyle name="Normal 38 2 3 3 2" xfId="14083" xr:uid="{00000000-0005-0000-0000-0000F1290000}"/>
    <cellStyle name="Normal 38 2 3 4" xfId="12298" xr:uid="{00000000-0005-0000-0000-0000F2290000}"/>
    <cellStyle name="Normal 38 2 4" xfId="5815" xr:uid="{00000000-0005-0000-0000-0000F3290000}"/>
    <cellStyle name="Normal 38 2 4 2" xfId="9556" xr:uid="{00000000-0005-0000-0000-0000F4290000}"/>
    <cellStyle name="Normal 38 2 4 2 2" xfId="16058" xr:uid="{00000000-0005-0000-0000-0000F5290000}"/>
    <cellStyle name="Normal 38 2 4 3" xfId="7837" xr:uid="{00000000-0005-0000-0000-0000F6290000}"/>
    <cellStyle name="Normal 38 2 4 3 2" xfId="14477" xr:uid="{00000000-0005-0000-0000-0000F7290000}"/>
    <cellStyle name="Normal 38 2 4 4" xfId="12708" xr:uid="{00000000-0005-0000-0000-0000F8290000}"/>
    <cellStyle name="Normal 38 2 5" xfId="9968" xr:uid="{00000000-0005-0000-0000-0000F9290000}"/>
    <cellStyle name="Normal 38 2 5 2" xfId="16449" xr:uid="{00000000-0005-0000-0000-0000FA290000}"/>
    <cellStyle name="Normal 38 2 6" xfId="8314" xr:uid="{00000000-0005-0000-0000-0000FB290000}"/>
    <cellStyle name="Normal 38 2 6 2" xfId="14871" xr:uid="{00000000-0005-0000-0000-0000FC290000}"/>
    <cellStyle name="Normal 38 2 7" xfId="6595" xr:uid="{00000000-0005-0000-0000-0000FD290000}"/>
    <cellStyle name="Normal 38 2 7 2" xfId="13285" xr:uid="{00000000-0005-0000-0000-0000FE290000}"/>
    <cellStyle name="Normal 38 2 8" xfId="11495" xr:uid="{00000000-0005-0000-0000-0000FF290000}"/>
    <cellStyle name="Normal 38 3" xfId="4821" xr:uid="{00000000-0005-0000-0000-0000002A0000}"/>
    <cellStyle name="Normal 38 3 2" xfId="8564" xr:uid="{00000000-0005-0000-0000-0000012A0000}"/>
    <cellStyle name="Normal 38 3 2 2" xfId="15112" xr:uid="{00000000-0005-0000-0000-0000022A0000}"/>
    <cellStyle name="Normal 38 3 3" xfId="6845" xr:uid="{00000000-0005-0000-0000-0000032A0000}"/>
    <cellStyle name="Normal 38 3 3 2" xfId="13531" xr:uid="{00000000-0005-0000-0000-0000042A0000}"/>
    <cellStyle name="Normal 38 3 4" xfId="11746" xr:uid="{00000000-0005-0000-0000-0000052A0000}"/>
    <cellStyle name="Normal 38 4" xfId="5180" xr:uid="{00000000-0005-0000-0000-0000062A0000}"/>
    <cellStyle name="Normal 38 4 2" xfId="8923" xr:uid="{00000000-0005-0000-0000-0000072A0000}"/>
    <cellStyle name="Normal 38 4 2 2" xfId="15467" xr:uid="{00000000-0005-0000-0000-0000082A0000}"/>
    <cellStyle name="Normal 38 4 3" xfId="7204" xr:uid="{00000000-0005-0000-0000-0000092A0000}"/>
    <cellStyle name="Normal 38 4 3 2" xfId="13886" xr:uid="{00000000-0005-0000-0000-00000A2A0000}"/>
    <cellStyle name="Normal 38 4 4" xfId="12101" xr:uid="{00000000-0005-0000-0000-00000B2A0000}"/>
    <cellStyle name="Normal 38 5" xfId="5613" xr:uid="{00000000-0005-0000-0000-00000C2A0000}"/>
    <cellStyle name="Normal 38 5 2" xfId="9354" xr:uid="{00000000-0005-0000-0000-00000D2A0000}"/>
    <cellStyle name="Normal 38 5 2 2" xfId="15861" xr:uid="{00000000-0005-0000-0000-00000E2A0000}"/>
    <cellStyle name="Normal 38 5 3" xfId="7635" xr:uid="{00000000-0005-0000-0000-00000F2A0000}"/>
    <cellStyle name="Normal 38 5 3 2" xfId="14280" xr:uid="{00000000-0005-0000-0000-0000102A0000}"/>
    <cellStyle name="Normal 38 5 4" xfId="12506" xr:uid="{00000000-0005-0000-0000-0000112A0000}"/>
    <cellStyle name="Normal 38 6" xfId="9812" xr:uid="{00000000-0005-0000-0000-0000122A0000}"/>
    <cellStyle name="Normal 38 6 2" xfId="16298" xr:uid="{00000000-0005-0000-0000-0000132A0000}"/>
    <cellStyle name="Normal 38 7" xfId="8074" xr:uid="{00000000-0005-0000-0000-0000142A0000}"/>
    <cellStyle name="Normal 38 7 2" xfId="14674" xr:uid="{00000000-0005-0000-0000-0000152A0000}"/>
    <cellStyle name="Normal 38 8" xfId="6347" xr:uid="{00000000-0005-0000-0000-0000162A0000}"/>
    <cellStyle name="Normal 38 8 2" xfId="13070" xr:uid="{00000000-0005-0000-0000-0000172A0000}"/>
    <cellStyle name="Normal 38 9" xfId="11289" xr:uid="{00000000-0005-0000-0000-0000182A0000}"/>
    <cellStyle name="Normal 39" xfId="4147" xr:uid="{00000000-0005-0000-0000-0000192A0000}"/>
    <cellStyle name="Normal 39 2" xfId="4551" xr:uid="{00000000-0005-0000-0000-00001A2A0000}"/>
    <cellStyle name="Normal 39 2 2" xfId="4973" xr:uid="{00000000-0005-0000-0000-00001B2A0000}"/>
    <cellStyle name="Normal 39 2 2 2" xfId="8716" xr:uid="{00000000-0005-0000-0000-00001C2A0000}"/>
    <cellStyle name="Normal 39 2 2 2 2" xfId="15264" xr:uid="{00000000-0005-0000-0000-00001D2A0000}"/>
    <cellStyle name="Normal 39 2 2 3" xfId="6997" xr:uid="{00000000-0005-0000-0000-00001E2A0000}"/>
    <cellStyle name="Normal 39 2 2 3 2" xfId="13683" xr:uid="{00000000-0005-0000-0000-00001F2A0000}"/>
    <cellStyle name="Normal 39 2 2 4" xfId="11898" xr:uid="{00000000-0005-0000-0000-0000202A0000}"/>
    <cellStyle name="Normal 39 2 3" xfId="5378" xr:uid="{00000000-0005-0000-0000-0000212A0000}"/>
    <cellStyle name="Normal 39 2 3 2" xfId="9121" xr:uid="{00000000-0005-0000-0000-0000222A0000}"/>
    <cellStyle name="Normal 39 2 3 2 2" xfId="15665" xr:uid="{00000000-0005-0000-0000-0000232A0000}"/>
    <cellStyle name="Normal 39 2 3 3" xfId="7402" xr:uid="{00000000-0005-0000-0000-0000242A0000}"/>
    <cellStyle name="Normal 39 2 3 3 2" xfId="14084" xr:uid="{00000000-0005-0000-0000-0000252A0000}"/>
    <cellStyle name="Normal 39 2 3 4" xfId="12299" xr:uid="{00000000-0005-0000-0000-0000262A0000}"/>
    <cellStyle name="Normal 39 2 4" xfId="5816" xr:uid="{00000000-0005-0000-0000-0000272A0000}"/>
    <cellStyle name="Normal 39 2 4 2" xfId="9557" xr:uid="{00000000-0005-0000-0000-0000282A0000}"/>
    <cellStyle name="Normal 39 2 4 2 2" xfId="16059" xr:uid="{00000000-0005-0000-0000-0000292A0000}"/>
    <cellStyle name="Normal 39 2 4 3" xfId="7838" xr:uid="{00000000-0005-0000-0000-00002A2A0000}"/>
    <cellStyle name="Normal 39 2 4 3 2" xfId="14478" xr:uid="{00000000-0005-0000-0000-00002B2A0000}"/>
    <cellStyle name="Normal 39 2 4 4" xfId="12709" xr:uid="{00000000-0005-0000-0000-00002C2A0000}"/>
    <cellStyle name="Normal 39 2 5" xfId="9969" xr:uid="{00000000-0005-0000-0000-00002D2A0000}"/>
    <cellStyle name="Normal 39 2 5 2" xfId="16450" xr:uid="{00000000-0005-0000-0000-00002E2A0000}"/>
    <cellStyle name="Normal 39 2 6" xfId="8315" xr:uid="{00000000-0005-0000-0000-00002F2A0000}"/>
    <cellStyle name="Normal 39 2 6 2" xfId="14872" xr:uid="{00000000-0005-0000-0000-0000302A0000}"/>
    <cellStyle name="Normal 39 2 7" xfId="6596" xr:uid="{00000000-0005-0000-0000-0000312A0000}"/>
    <cellStyle name="Normal 39 2 7 2" xfId="13286" xr:uid="{00000000-0005-0000-0000-0000322A0000}"/>
    <cellStyle name="Normal 39 2 8" xfId="11496" xr:uid="{00000000-0005-0000-0000-0000332A0000}"/>
    <cellStyle name="Normal 39 3" xfId="4819" xr:uid="{00000000-0005-0000-0000-0000342A0000}"/>
    <cellStyle name="Normal 39 3 2" xfId="8562" xr:uid="{00000000-0005-0000-0000-0000352A0000}"/>
    <cellStyle name="Normal 39 3 2 2" xfId="15110" xr:uid="{00000000-0005-0000-0000-0000362A0000}"/>
    <cellStyle name="Normal 39 3 3" xfId="6843" xr:uid="{00000000-0005-0000-0000-0000372A0000}"/>
    <cellStyle name="Normal 39 3 3 2" xfId="13529" xr:uid="{00000000-0005-0000-0000-0000382A0000}"/>
    <cellStyle name="Normal 39 3 4" xfId="11744" xr:uid="{00000000-0005-0000-0000-0000392A0000}"/>
    <cellStyle name="Normal 39 4" xfId="5181" xr:uid="{00000000-0005-0000-0000-00003A2A0000}"/>
    <cellStyle name="Normal 39 4 2" xfId="8924" xr:uid="{00000000-0005-0000-0000-00003B2A0000}"/>
    <cellStyle name="Normal 39 4 2 2" xfId="15468" xr:uid="{00000000-0005-0000-0000-00003C2A0000}"/>
    <cellStyle name="Normal 39 4 3" xfId="7205" xr:uid="{00000000-0005-0000-0000-00003D2A0000}"/>
    <cellStyle name="Normal 39 4 3 2" xfId="13887" xr:uid="{00000000-0005-0000-0000-00003E2A0000}"/>
    <cellStyle name="Normal 39 4 4" xfId="12102" xr:uid="{00000000-0005-0000-0000-00003F2A0000}"/>
    <cellStyle name="Normal 39 5" xfId="5614" xr:uid="{00000000-0005-0000-0000-0000402A0000}"/>
    <cellStyle name="Normal 39 5 2" xfId="9355" xr:uid="{00000000-0005-0000-0000-0000412A0000}"/>
    <cellStyle name="Normal 39 5 2 2" xfId="15862" xr:uid="{00000000-0005-0000-0000-0000422A0000}"/>
    <cellStyle name="Normal 39 5 3" xfId="7636" xr:uid="{00000000-0005-0000-0000-0000432A0000}"/>
    <cellStyle name="Normal 39 5 3 2" xfId="14281" xr:uid="{00000000-0005-0000-0000-0000442A0000}"/>
    <cellStyle name="Normal 39 5 4" xfId="12507" xr:uid="{00000000-0005-0000-0000-0000452A0000}"/>
    <cellStyle name="Normal 39 6" xfId="9810" xr:uid="{00000000-0005-0000-0000-0000462A0000}"/>
    <cellStyle name="Normal 39 6 2" xfId="16296" xr:uid="{00000000-0005-0000-0000-0000472A0000}"/>
    <cellStyle name="Normal 39 7" xfId="8075" xr:uid="{00000000-0005-0000-0000-0000482A0000}"/>
    <cellStyle name="Normal 39 7 2" xfId="14675" xr:uid="{00000000-0005-0000-0000-0000492A0000}"/>
    <cellStyle name="Normal 39 8" xfId="6348" xr:uid="{00000000-0005-0000-0000-00004A2A0000}"/>
    <cellStyle name="Normal 39 8 2" xfId="13071" xr:uid="{00000000-0005-0000-0000-00004B2A0000}"/>
    <cellStyle name="Normal 39 9" xfId="11290" xr:uid="{00000000-0005-0000-0000-00004C2A0000}"/>
    <cellStyle name="Normal 4" xfId="8" xr:uid="{00000000-0005-0000-0000-00004D2A0000}"/>
    <cellStyle name="Normal 4 10" xfId="5078" xr:uid="{00000000-0005-0000-0000-00004E2A0000}"/>
    <cellStyle name="Normal 4 10 2" xfId="8821" xr:uid="{00000000-0005-0000-0000-00004F2A0000}"/>
    <cellStyle name="Normal 4 10 2 2" xfId="15369" xr:uid="{00000000-0005-0000-0000-0000502A0000}"/>
    <cellStyle name="Normal 4 10 3" xfId="7102" xr:uid="{00000000-0005-0000-0000-0000512A0000}"/>
    <cellStyle name="Normal 4 10 3 2" xfId="13788" xr:uid="{00000000-0005-0000-0000-0000522A0000}"/>
    <cellStyle name="Normal 4 10 4" xfId="12003" xr:uid="{00000000-0005-0000-0000-0000532A0000}"/>
    <cellStyle name="Normal 4 11" xfId="5515" xr:uid="{00000000-0005-0000-0000-0000542A0000}"/>
    <cellStyle name="Normal 4 11 2" xfId="9256" xr:uid="{00000000-0005-0000-0000-0000552A0000}"/>
    <cellStyle name="Normal 4 11 2 2" xfId="15763" xr:uid="{00000000-0005-0000-0000-0000562A0000}"/>
    <cellStyle name="Normal 4 11 3" xfId="7537" xr:uid="{00000000-0005-0000-0000-0000572A0000}"/>
    <cellStyle name="Normal 4 11 3 2" xfId="14182" xr:uid="{00000000-0005-0000-0000-0000582A0000}"/>
    <cellStyle name="Normal 4 11 4" xfId="12408" xr:uid="{00000000-0005-0000-0000-0000592A0000}"/>
    <cellStyle name="Normal 4 12" xfId="9663" xr:uid="{00000000-0005-0000-0000-00005A2A0000}"/>
    <cellStyle name="Normal 4 12 2" xfId="16165" xr:uid="{00000000-0005-0000-0000-00005B2A0000}"/>
    <cellStyle name="Normal 4 13" xfId="7936" xr:uid="{00000000-0005-0000-0000-00005C2A0000}"/>
    <cellStyle name="Normal 4 13 2" xfId="14576" xr:uid="{00000000-0005-0000-0000-00005D2A0000}"/>
    <cellStyle name="Normal 4 14" xfId="5915" xr:uid="{00000000-0005-0000-0000-00005E2A0000}"/>
    <cellStyle name="Normal 4 14 2" xfId="12808" xr:uid="{00000000-0005-0000-0000-00005F2A0000}"/>
    <cellStyle name="Normal 4 15" xfId="10247" xr:uid="{00000000-0005-0000-0000-0000602A0000}"/>
    <cellStyle name="Normal 4 2" xfId="18" xr:uid="{00000000-0005-0000-0000-0000612A0000}"/>
    <cellStyle name="Normal 4 2 10" xfId="7940" xr:uid="{00000000-0005-0000-0000-0000622A0000}"/>
    <cellStyle name="Normal 4 2 10 2" xfId="14580" xr:uid="{00000000-0005-0000-0000-0000632A0000}"/>
    <cellStyle name="Normal 4 2 11" xfId="5919" xr:uid="{00000000-0005-0000-0000-0000642A0000}"/>
    <cellStyle name="Normal 4 2 11 2" xfId="12812" xr:uid="{00000000-0005-0000-0000-0000652A0000}"/>
    <cellStyle name="Normal 4 2 12" xfId="10254" xr:uid="{00000000-0005-0000-0000-0000662A0000}"/>
    <cellStyle name="Normal 4 2 2" xfId="40" xr:uid="{00000000-0005-0000-0000-0000672A0000}"/>
    <cellStyle name="Normal 4 2 2 10" xfId="5938" xr:uid="{00000000-0005-0000-0000-0000682A0000}"/>
    <cellStyle name="Normal 4 2 2 10 2" xfId="12831" xr:uid="{00000000-0005-0000-0000-0000692A0000}"/>
    <cellStyle name="Normal 4 2 2 11" xfId="10273" xr:uid="{00000000-0005-0000-0000-00006A2A0000}"/>
    <cellStyle name="Normal 4 2 2 2" xfId="4148" xr:uid="{00000000-0005-0000-0000-00006B2A0000}"/>
    <cellStyle name="Normal 4 2 2 2 2" xfId="4552" xr:uid="{00000000-0005-0000-0000-00006C2A0000}"/>
    <cellStyle name="Normal 4 2 2 2 2 2" xfId="4974" xr:uid="{00000000-0005-0000-0000-00006D2A0000}"/>
    <cellStyle name="Normal 4 2 2 2 2 2 2" xfId="8717" xr:uid="{00000000-0005-0000-0000-00006E2A0000}"/>
    <cellStyle name="Normal 4 2 2 2 2 2 2 2" xfId="15265" xr:uid="{00000000-0005-0000-0000-00006F2A0000}"/>
    <cellStyle name="Normal 4 2 2 2 2 2 3" xfId="6998" xr:uid="{00000000-0005-0000-0000-0000702A0000}"/>
    <cellStyle name="Normal 4 2 2 2 2 2 3 2" xfId="13684" xr:uid="{00000000-0005-0000-0000-0000712A0000}"/>
    <cellStyle name="Normal 4 2 2 2 2 2 4" xfId="11899" xr:uid="{00000000-0005-0000-0000-0000722A0000}"/>
    <cellStyle name="Normal 4 2 2 2 2 3" xfId="5379" xr:uid="{00000000-0005-0000-0000-0000732A0000}"/>
    <cellStyle name="Normal 4 2 2 2 2 3 2" xfId="9122" xr:uid="{00000000-0005-0000-0000-0000742A0000}"/>
    <cellStyle name="Normal 4 2 2 2 2 3 2 2" xfId="15666" xr:uid="{00000000-0005-0000-0000-0000752A0000}"/>
    <cellStyle name="Normal 4 2 2 2 2 3 3" xfId="7403" xr:uid="{00000000-0005-0000-0000-0000762A0000}"/>
    <cellStyle name="Normal 4 2 2 2 2 3 3 2" xfId="14085" xr:uid="{00000000-0005-0000-0000-0000772A0000}"/>
    <cellStyle name="Normal 4 2 2 2 2 3 4" xfId="12300" xr:uid="{00000000-0005-0000-0000-0000782A0000}"/>
    <cellStyle name="Normal 4 2 2 2 2 4" xfId="5817" xr:uid="{00000000-0005-0000-0000-0000792A0000}"/>
    <cellStyle name="Normal 4 2 2 2 2 4 2" xfId="9558" xr:uid="{00000000-0005-0000-0000-00007A2A0000}"/>
    <cellStyle name="Normal 4 2 2 2 2 4 2 2" xfId="16060" xr:uid="{00000000-0005-0000-0000-00007B2A0000}"/>
    <cellStyle name="Normal 4 2 2 2 2 4 3" xfId="7839" xr:uid="{00000000-0005-0000-0000-00007C2A0000}"/>
    <cellStyle name="Normal 4 2 2 2 2 4 3 2" xfId="14479" xr:uid="{00000000-0005-0000-0000-00007D2A0000}"/>
    <cellStyle name="Normal 4 2 2 2 2 4 4" xfId="12710" xr:uid="{00000000-0005-0000-0000-00007E2A0000}"/>
    <cellStyle name="Normal 4 2 2 2 2 5" xfId="9970" xr:uid="{00000000-0005-0000-0000-00007F2A0000}"/>
    <cellStyle name="Normal 4 2 2 2 2 5 2" xfId="16451" xr:uid="{00000000-0005-0000-0000-0000802A0000}"/>
    <cellStyle name="Normal 4 2 2 2 2 6" xfId="8316" xr:uid="{00000000-0005-0000-0000-0000812A0000}"/>
    <cellStyle name="Normal 4 2 2 2 2 6 2" xfId="14873" xr:uid="{00000000-0005-0000-0000-0000822A0000}"/>
    <cellStyle name="Normal 4 2 2 2 2 7" xfId="6597" xr:uid="{00000000-0005-0000-0000-0000832A0000}"/>
    <cellStyle name="Normal 4 2 2 2 2 7 2" xfId="13287" xr:uid="{00000000-0005-0000-0000-0000842A0000}"/>
    <cellStyle name="Normal 4 2 2 2 2 8" xfId="11497" xr:uid="{00000000-0005-0000-0000-0000852A0000}"/>
    <cellStyle name="Normal 4 2 2 2 3" xfId="4776" xr:uid="{00000000-0005-0000-0000-0000862A0000}"/>
    <cellStyle name="Normal 4 2 2 2 3 2" xfId="8519" xr:uid="{00000000-0005-0000-0000-0000872A0000}"/>
    <cellStyle name="Normal 4 2 2 2 3 2 2" xfId="15071" xr:uid="{00000000-0005-0000-0000-0000882A0000}"/>
    <cellStyle name="Normal 4 2 2 2 3 3" xfId="6800" xr:uid="{00000000-0005-0000-0000-0000892A0000}"/>
    <cellStyle name="Normal 4 2 2 2 3 3 2" xfId="13490" xr:uid="{00000000-0005-0000-0000-00008A2A0000}"/>
    <cellStyle name="Normal 4 2 2 2 3 4" xfId="11705" xr:uid="{00000000-0005-0000-0000-00008B2A0000}"/>
    <cellStyle name="Normal 4 2 2 2 4" xfId="5182" xr:uid="{00000000-0005-0000-0000-00008C2A0000}"/>
    <cellStyle name="Normal 4 2 2 2 4 2" xfId="8925" xr:uid="{00000000-0005-0000-0000-00008D2A0000}"/>
    <cellStyle name="Normal 4 2 2 2 4 2 2" xfId="15469" xr:uid="{00000000-0005-0000-0000-00008E2A0000}"/>
    <cellStyle name="Normal 4 2 2 2 4 3" xfId="7206" xr:uid="{00000000-0005-0000-0000-00008F2A0000}"/>
    <cellStyle name="Normal 4 2 2 2 4 3 2" xfId="13888" xr:uid="{00000000-0005-0000-0000-0000902A0000}"/>
    <cellStyle name="Normal 4 2 2 2 4 4" xfId="12103" xr:uid="{00000000-0005-0000-0000-0000912A0000}"/>
    <cellStyle name="Normal 4 2 2 2 5" xfId="5615" xr:uid="{00000000-0005-0000-0000-0000922A0000}"/>
    <cellStyle name="Normal 4 2 2 2 5 2" xfId="9356" xr:uid="{00000000-0005-0000-0000-0000932A0000}"/>
    <cellStyle name="Normal 4 2 2 2 5 2 2" xfId="15863" xr:uid="{00000000-0005-0000-0000-0000942A0000}"/>
    <cellStyle name="Normal 4 2 2 2 5 3" xfId="7637" xr:uid="{00000000-0005-0000-0000-0000952A0000}"/>
    <cellStyle name="Normal 4 2 2 2 5 3 2" xfId="14282" xr:uid="{00000000-0005-0000-0000-0000962A0000}"/>
    <cellStyle name="Normal 4 2 2 2 5 4" xfId="12508" xr:uid="{00000000-0005-0000-0000-0000972A0000}"/>
    <cellStyle name="Normal 4 2 2 2 6" xfId="9766" xr:uid="{00000000-0005-0000-0000-0000982A0000}"/>
    <cellStyle name="Normal 4 2 2 2 6 2" xfId="16257" xr:uid="{00000000-0005-0000-0000-0000992A0000}"/>
    <cellStyle name="Normal 4 2 2 2 7" xfId="8076" xr:uid="{00000000-0005-0000-0000-00009A2A0000}"/>
    <cellStyle name="Normal 4 2 2 2 7 2" xfId="14676" xr:uid="{00000000-0005-0000-0000-00009B2A0000}"/>
    <cellStyle name="Normal 4 2 2 2 8" xfId="6349" xr:uid="{00000000-0005-0000-0000-00009C2A0000}"/>
    <cellStyle name="Normal 4 2 2 2 8 2" xfId="13072" xr:uid="{00000000-0005-0000-0000-00009D2A0000}"/>
    <cellStyle name="Normal 4 2 2 2 9" xfId="11291" xr:uid="{00000000-0005-0000-0000-00009E2A0000}"/>
    <cellStyle name="Normal 4 2 2 3" xfId="4149" xr:uid="{00000000-0005-0000-0000-00009F2A0000}"/>
    <cellStyle name="Normal 4 2 2 3 2" xfId="4553" xr:uid="{00000000-0005-0000-0000-0000A02A0000}"/>
    <cellStyle name="Normal 4 2 2 3 2 2" xfId="4975" xr:uid="{00000000-0005-0000-0000-0000A12A0000}"/>
    <cellStyle name="Normal 4 2 2 3 2 2 2" xfId="8718" xr:uid="{00000000-0005-0000-0000-0000A22A0000}"/>
    <cellStyle name="Normal 4 2 2 3 2 2 2 2" xfId="15266" xr:uid="{00000000-0005-0000-0000-0000A32A0000}"/>
    <cellStyle name="Normal 4 2 2 3 2 2 3" xfId="6999" xr:uid="{00000000-0005-0000-0000-0000A42A0000}"/>
    <cellStyle name="Normal 4 2 2 3 2 2 3 2" xfId="13685" xr:uid="{00000000-0005-0000-0000-0000A52A0000}"/>
    <cellStyle name="Normal 4 2 2 3 2 2 4" xfId="11900" xr:uid="{00000000-0005-0000-0000-0000A62A0000}"/>
    <cellStyle name="Normal 4 2 2 3 2 3" xfId="5380" xr:uid="{00000000-0005-0000-0000-0000A72A0000}"/>
    <cellStyle name="Normal 4 2 2 3 2 3 2" xfId="9123" xr:uid="{00000000-0005-0000-0000-0000A82A0000}"/>
    <cellStyle name="Normal 4 2 2 3 2 3 2 2" xfId="15667" xr:uid="{00000000-0005-0000-0000-0000A92A0000}"/>
    <cellStyle name="Normal 4 2 2 3 2 3 3" xfId="7404" xr:uid="{00000000-0005-0000-0000-0000AA2A0000}"/>
    <cellStyle name="Normal 4 2 2 3 2 3 3 2" xfId="14086" xr:uid="{00000000-0005-0000-0000-0000AB2A0000}"/>
    <cellStyle name="Normal 4 2 2 3 2 3 4" xfId="12301" xr:uid="{00000000-0005-0000-0000-0000AC2A0000}"/>
    <cellStyle name="Normal 4 2 2 3 2 4" xfId="5818" xr:uid="{00000000-0005-0000-0000-0000AD2A0000}"/>
    <cellStyle name="Normal 4 2 2 3 2 4 2" xfId="9559" xr:uid="{00000000-0005-0000-0000-0000AE2A0000}"/>
    <cellStyle name="Normal 4 2 2 3 2 4 2 2" xfId="16061" xr:uid="{00000000-0005-0000-0000-0000AF2A0000}"/>
    <cellStyle name="Normal 4 2 2 3 2 4 3" xfId="7840" xr:uid="{00000000-0005-0000-0000-0000B02A0000}"/>
    <cellStyle name="Normal 4 2 2 3 2 4 3 2" xfId="14480" xr:uid="{00000000-0005-0000-0000-0000B12A0000}"/>
    <cellStyle name="Normal 4 2 2 3 2 4 4" xfId="12711" xr:uid="{00000000-0005-0000-0000-0000B22A0000}"/>
    <cellStyle name="Normal 4 2 2 3 2 5" xfId="9971" xr:uid="{00000000-0005-0000-0000-0000B32A0000}"/>
    <cellStyle name="Normal 4 2 2 3 2 5 2" xfId="16452" xr:uid="{00000000-0005-0000-0000-0000B42A0000}"/>
    <cellStyle name="Normal 4 2 2 3 2 6" xfId="8317" xr:uid="{00000000-0005-0000-0000-0000B52A0000}"/>
    <cellStyle name="Normal 4 2 2 3 2 6 2" xfId="14874" xr:uid="{00000000-0005-0000-0000-0000B62A0000}"/>
    <cellStyle name="Normal 4 2 2 3 2 7" xfId="6598" xr:uid="{00000000-0005-0000-0000-0000B72A0000}"/>
    <cellStyle name="Normal 4 2 2 3 2 7 2" xfId="13288" xr:uid="{00000000-0005-0000-0000-0000B82A0000}"/>
    <cellStyle name="Normal 4 2 2 3 2 8" xfId="11498" xr:uid="{00000000-0005-0000-0000-0000B92A0000}"/>
    <cellStyle name="Normal 4 2 2 3 3" xfId="4839" xr:uid="{00000000-0005-0000-0000-0000BA2A0000}"/>
    <cellStyle name="Normal 4 2 2 3 3 2" xfId="8582" xr:uid="{00000000-0005-0000-0000-0000BB2A0000}"/>
    <cellStyle name="Normal 4 2 2 3 3 2 2" xfId="15130" xr:uid="{00000000-0005-0000-0000-0000BC2A0000}"/>
    <cellStyle name="Normal 4 2 2 3 3 3" xfId="6863" xr:uid="{00000000-0005-0000-0000-0000BD2A0000}"/>
    <cellStyle name="Normal 4 2 2 3 3 3 2" xfId="13549" xr:uid="{00000000-0005-0000-0000-0000BE2A0000}"/>
    <cellStyle name="Normal 4 2 2 3 3 4" xfId="11764" xr:uid="{00000000-0005-0000-0000-0000BF2A0000}"/>
    <cellStyle name="Normal 4 2 2 3 4" xfId="5183" xr:uid="{00000000-0005-0000-0000-0000C02A0000}"/>
    <cellStyle name="Normal 4 2 2 3 4 2" xfId="8926" xr:uid="{00000000-0005-0000-0000-0000C12A0000}"/>
    <cellStyle name="Normal 4 2 2 3 4 2 2" xfId="15470" xr:uid="{00000000-0005-0000-0000-0000C22A0000}"/>
    <cellStyle name="Normal 4 2 2 3 4 3" xfId="7207" xr:uid="{00000000-0005-0000-0000-0000C32A0000}"/>
    <cellStyle name="Normal 4 2 2 3 4 3 2" xfId="13889" xr:uid="{00000000-0005-0000-0000-0000C42A0000}"/>
    <cellStyle name="Normal 4 2 2 3 4 4" xfId="12104" xr:uid="{00000000-0005-0000-0000-0000C52A0000}"/>
    <cellStyle name="Normal 4 2 2 3 5" xfId="5616" xr:uid="{00000000-0005-0000-0000-0000C62A0000}"/>
    <cellStyle name="Normal 4 2 2 3 5 2" xfId="9357" xr:uid="{00000000-0005-0000-0000-0000C72A0000}"/>
    <cellStyle name="Normal 4 2 2 3 5 2 2" xfId="15864" xr:uid="{00000000-0005-0000-0000-0000C82A0000}"/>
    <cellStyle name="Normal 4 2 2 3 5 3" xfId="7638" xr:uid="{00000000-0005-0000-0000-0000C92A0000}"/>
    <cellStyle name="Normal 4 2 2 3 5 3 2" xfId="14283" xr:uid="{00000000-0005-0000-0000-0000CA2A0000}"/>
    <cellStyle name="Normal 4 2 2 3 5 4" xfId="12509" xr:uid="{00000000-0005-0000-0000-0000CB2A0000}"/>
    <cellStyle name="Normal 4 2 2 3 6" xfId="9830" xr:uid="{00000000-0005-0000-0000-0000CC2A0000}"/>
    <cellStyle name="Normal 4 2 2 3 6 2" xfId="16316" xr:uid="{00000000-0005-0000-0000-0000CD2A0000}"/>
    <cellStyle name="Normal 4 2 2 3 7" xfId="8077" xr:uid="{00000000-0005-0000-0000-0000CE2A0000}"/>
    <cellStyle name="Normal 4 2 2 3 7 2" xfId="14677" xr:uid="{00000000-0005-0000-0000-0000CF2A0000}"/>
    <cellStyle name="Normal 4 2 2 3 8" xfId="6350" xr:uid="{00000000-0005-0000-0000-0000D02A0000}"/>
    <cellStyle name="Normal 4 2 2 3 8 2" xfId="13073" xr:uid="{00000000-0005-0000-0000-0000D12A0000}"/>
    <cellStyle name="Normal 4 2 2 3 9" xfId="11292" xr:uid="{00000000-0005-0000-0000-0000D22A0000}"/>
    <cellStyle name="Normal 4 2 2 4" xfId="4474" xr:uid="{00000000-0005-0000-0000-0000D32A0000}"/>
    <cellStyle name="Normal 4 2 2 4 2" xfId="4976" xr:uid="{00000000-0005-0000-0000-0000D42A0000}"/>
    <cellStyle name="Normal 4 2 2 4 2 2" xfId="8719" xr:uid="{00000000-0005-0000-0000-0000D52A0000}"/>
    <cellStyle name="Normal 4 2 2 4 2 2 2" xfId="15267" xr:uid="{00000000-0005-0000-0000-0000D62A0000}"/>
    <cellStyle name="Normal 4 2 2 4 2 3" xfId="7000" xr:uid="{00000000-0005-0000-0000-0000D72A0000}"/>
    <cellStyle name="Normal 4 2 2 4 2 3 2" xfId="13686" xr:uid="{00000000-0005-0000-0000-0000D82A0000}"/>
    <cellStyle name="Normal 4 2 2 4 2 4" xfId="11901" xr:uid="{00000000-0005-0000-0000-0000D92A0000}"/>
    <cellStyle name="Normal 4 2 2 4 3" xfId="5302" xr:uid="{00000000-0005-0000-0000-0000DA2A0000}"/>
    <cellStyle name="Normal 4 2 2 4 3 2" xfId="9045" xr:uid="{00000000-0005-0000-0000-0000DB2A0000}"/>
    <cellStyle name="Normal 4 2 2 4 3 2 2" xfId="15589" xr:uid="{00000000-0005-0000-0000-0000DC2A0000}"/>
    <cellStyle name="Normal 4 2 2 4 3 3" xfId="7326" xr:uid="{00000000-0005-0000-0000-0000DD2A0000}"/>
    <cellStyle name="Normal 4 2 2 4 3 3 2" xfId="14008" xr:uid="{00000000-0005-0000-0000-0000DE2A0000}"/>
    <cellStyle name="Normal 4 2 2 4 3 4" xfId="12223" xr:uid="{00000000-0005-0000-0000-0000DF2A0000}"/>
    <cellStyle name="Normal 4 2 2 4 4" xfId="5740" xr:uid="{00000000-0005-0000-0000-0000E02A0000}"/>
    <cellStyle name="Normal 4 2 2 4 4 2" xfId="9481" xr:uid="{00000000-0005-0000-0000-0000E12A0000}"/>
    <cellStyle name="Normal 4 2 2 4 4 2 2" xfId="15983" xr:uid="{00000000-0005-0000-0000-0000E22A0000}"/>
    <cellStyle name="Normal 4 2 2 4 4 3" xfId="7762" xr:uid="{00000000-0005-0000-0000-0000E32A0000}"/>
    <cellStyle name="Normal 4 2 2 4 4 3 2" xfId="14402" xr:uid="{00000000-0005-0000-0000-0000E42A0000}"/>
    <cellStyle name="Normal 4 2 2 4 4 4" xfId="12633" xr:uid="{00000000-0005-0000-0000-0000E52A0000}"/>
    <cellStyle name="Normal 4 2 2 4 5" xfId="9972" xr:uid="{00000000-0005-0000-0000-0000E62A0000}"/>
    <cellStyle name="Normal 4 2 2 4 5 2" xfId="16453" xr:uid="{00000000-0005-0000-0000-0000E72A0000}"/>
    <cellStyle name="Normal 4 2 2 4 6" xfId="8239" xr:uid="{00000000-0005-0000-0000-0000E82A0000}"/>
    <cellStyle name="Normal 4 2 2 4 6 2" xfId="14796" xr:uid="{00000000-0005-0000-0000-0000E92A0000}"/>
    <cellStyle name="Normal 4 2 2 4 7" xfId="6520" xr:uid="{00000000-0005-0000-0000-0000EA2A0000}"/>
    <cellStyle name="Normal 4 2 2 4 7 2" xfId="13210" xr:uid="{00000000-0005-0000-0000-0000EB2A0000}"/>
    <cellStyle name="Normal 4 2 2 4 8" xfId="11419" xr:uid="{00000000-0005-0000-0000-0000EC2A0000}"/>
    <cellStyle name="Normal 4 2 2 5" xfId="4685" xr:uid="{00000000-0005-0000-0000-0000ED2A0000}"/>
    <cellStyle name="Normal 4 2 2 5 2" xfId="8431" xr:uid="{00000000-0005-0000-0000-0000EE2A0000}"/>
    <cellStyle name="Normal 4 2 2 5 2 2" xfId="14983" xr:uid="{00000000-0005-0000-0000-0000EF2A0000}"/>
    <cellStyle name="Normal 4 2 2 5 3" xfId="6712" xr:uid="{00000000-0005-0000-0000-0000F02A0000}"/>
    <cellStyle name="Normal 4 2 2 5 3 2" xfId="13402" xr:uid="{00000000-0005-0000-0000-0000F12A0000}"/>
    <cellStyle name="Normal 4 2 2 5 4" xfId="11616" xr:uid="{00000000-0005-0000-0000-0000F22A0000}"/>
    <cellStyle name="Normal 4 2 2 6" xfId="5101" xr:uid="{00000000-0005-0000-0000-0000F32A0000}"/>
    <cellStyle name="Normal 4 2 2 6 2" xfId="8844" xr:uid="{00000000-0005-0000-0000-0000F42A0000}"/>
    <cellStyle name="Normal 4 2 2 6 2 2" xfId="15392" xr:uid="{00000000-0005-0000-0000-0000F52A0000}"/>
    <cellStyle name="Normal 4 2 2 6 3" xfId="7125" xr:uid="{00000000-0005-0000-0000-0000F62A0000}"/>
    <cellStyle name="Normal 4 2 2 6 3 2" xfId="13811" xr:uid="{00000000-0005-0000-0000-0000F72A0000}"/>
    <cellStyle name="Normal 4 2 2 6 4" xfId="12026" xr:uid="{00000000-0005-0000-0000-0000F82A0000}"/>
    <cellStyle name="Normal 4 2 2 7" xfId="5538" xr:uid="{00000000-0005-0000-0000-0000F92A0000}"/>
    <cellStyle name="Normal 4 2 2 7 2" xfId="9279" xr:uid="{00000000-0005-0000-0000-0000FA2A0000}"/>
    <cellStyle name="Normal 4 2 2 7 2 2" xfId="15786" xr:uid="{00000000-0005-0000-0000-0000FB2A0000}"/>
    <cellStyle name="Normal 4 2 2 7 3" xfId="7560" xr:uid="{00000000-0005-0000-0000-0000FC2A0000}"/>
    <cellStyle name="Normal 4 2 2 7 3 2" xfId="14205" xr:uid="{00000000-0005-0000-0000-0000FD2A0000}"/>
    <cellStyle name="Normal 4 2 2 7 4" xfId="12431" xr:uid="{00000000-0005-0000-0000-0000FE2A0000}"/>
    <cellStyle name="Normal 4 2 2 8" xfId="9665" xr:uid="{00000000-0005-0000-0000-0000FF2A0000}"/>
    <cellStyle name="Normal 4 2 2 8 2" xfId="16167" xr:uid="{00000000-0005-0000-0000-0000002B0000}"/>
    <cellStyle name="Normal 4 2 2 9" xfId="7959" xr:uid="{00000000-0005-0000-0000-0000012B0000}"/>
    <cellStyle name="Normal 4 2 2 9 2" xfId="14599" xr:uid="{00000000-0005-0000-0000-0000022B0000}"/>
    <cellStyle name="Normal 4 2 3" xfId="29" xr:uid="{00000000-0005-0000-0000-0000032B0000}"/>
    <cellStyle name="Normal 4 2 3 2" xfId="4464" xr:uid="{00000000-0005-0000-0000-0000042B0000}"/>
    <cellStyle name="Normal 4 2 3 2 2" xfId="4977" xr:uid="{00000000-0005-0000-0000-0000052B0000}"/>
    <cellStyle name="Normal 4 2 3 2 2 2" xfId="8720" xr:uid="{00000000-0005-0000-0000-0000062B0000}"/>
    <cellStyle name="Normal 4 2 3 2 2 2 2" xfId="15268" xr:uid="{00000000-0005-0000-0000-0000072B0000}"/>
    <cellStyle name="Normal 4 2 3 2 2 3" xfId="7001" xr:uid="{00000000-0005-0000-0000-0000082B0000}"/>
    <cellStyle name="Normal 4 2 3 2 2 3 2" xfId="13687" xr:uid="{00000000-0005-0000-0000-0000092B0000}"/>
    <cellStyle name="Normal 4 2 3 2 2 4" xfId="11902" xr:uid="{00000000-0005-0000-0000-00000A2B0000}"/>
    <cellStyle name="Normal 4 2 3 2 3" xfId="5292" xr:uid="{00000000-0005-0000-0000-00000B2B0000}"/>
    <cellStyle name="Normal 4 2 3 2 3 2" xfId="9035" xr:uid="{00000000-0005-0000-0000-00000C2B0000}"/>
    <cellStyle name="Normal 4 2 3 2 3 2 2" xfId="15579" xr:uid="{00000000-0005-0000-0000-00000D2B0000}"/>
    <cellStyle name="Normal 4 2 3 2 3 3" xfId="7316" xr:uid="{00000000-0005-0000-0000-00000E2B0000}"/>
    <cellStyle name="Normal 4 2 3 2 3 3 2" xfId="13998" xr:uid="{00000000-0005-0000-0000-00000F2B0000}"/>
    <cellStyle name="Normal 4 2 3 2 3 4" xfId="12213" xr:uid="{00000000-0005-0000-0000-0000102B0000}"/>
    <cellStyle name="Normal 4 2 3 2 4" xfId="5730" xr:uid="{00000000-0005-0000-0000-0000112B0000}"/>
    <cellStyle name="Normal 4 2 3 2 4 2" xfId="9471" xr:uid="{00000000-0005-0000-0000-0000122B0000}"/>
    <cellStyle name="Normal 4 2 3 2 4 2 2" xfId="15973" xr:uid="{00000000-0005-0000-0000-0000132B0000}"/>
    <cellStyle name="Normal 4 2 3 2 4 3" xfId="7752" xr:uid="{00000000-0005-0000-0000-0000142B0000}"/>
    <cellStyle name="Normal 4 2 3 2 4 3 2" xfId="14392" xr:uid="{00000000-0005-0000-0000-0000152B0000}"/>
    <cellStyle name="Normal 4 2 3 2 4 4" xfId="12623" xr:uid="{00000000-0005-0000-0000-0000162B0000}"/>
    <cellStyle name="Normal 4 2 3 2 5" xfId="9973" xr:uid="{00000000-0005-0000-0000-0000172B0000}"/>
    <cellStyle name="Normal 4 2 3 2 5 2" xfId="16454" xr:uid="{00000000-0005-0000-0000-0000182B0000}"/>
    <cellStyle name="Normal 4 2 3 2 6" xfId="8229" xr:uid="{00000000-0005-0000-0000-0000192B0000}"/>
    <cellStyle name="Normal 4 2 3 2 6 2" xfId="14786" xr:uid="{00000000-0005-0000-0000-00001A2B0000}"/>
    <cellStyle name="Normal 4 2 3 2 7" xfId="6510" xr:uid="{00000000-0005-0000-0000-00001B2B0000}"/>
    <cellStyle name="Normal 4 2 3 2 7 2" xfId="13200" xr:uid="{00000000-0005-0000-0000-00001C2B0000}"/>
    <cellStyle name="Normal 4 2 3 2 8" xfId="11409" xr:uid="{00000000-0005-0000-0000-00001D2B0000}"/>
    <cellStyle name="Normal 4 2 3 3" xfId="4775" xr:uid="{00000000-0005-0000-0000-00001E2B0000}"/>
    <cellStyle name="Normal 4 2 3 3 2" xfId="8518" xr:uid="{00000000-0005-0000-0000-00001F2B0000}"/>
    <cellStyle name="Normal 4 2 3 3 2 2" xfId="15070" xr:uid="{00000000-0005-0000-0000-0000202B0000}"/>
    <cellStyle name="Normal 4 2 3 3 3" xfId="6799" xr:uid="{00000000-0005-0000-0000-0000212B0000}"/>
    <cellStyle name="Normal 4 2 3 3 3 2" xfId="13489" xr:uid="{00000000-0005-0000-0000-0000222B0000}"/>
    <cellStyle name="Normal 4 2 3 3 4" xfId="11704" xr:uid="{00000000-0005-0000-0000-0000232B0000}"/>
    <cellStyle name="Normal 4 2 3 4" xfId="5091" xr:uid="{00000000-0005-0000-0000-0000242B0000}"/>
    <cellStyle name="Normal 4 2 3 4 2" xfId="8834" xr:uid="{00000000-0005-0000-0000-0000252B0000}"/>
    <cellStyle name="Normal 4 2 3 4 2 2" xfId="15382" xr:uid="{00000000-0005-0000-0000-0000262B0000}"/>
    <cellStyle name="Normal 4 2 3 4 3" xfId="7115" xr:uid="{00000000-0005-0000-0000-0000272B0000}"/>
    <cellStyle name="Normal 4 2 3 4 3 2" xfId="13801" xr:uid="{00000000-0005-0000-0000-0000282B0000}"/>
    <cellStyle name="Normal 4 2 3 4 4" xfId="12016" xr:uid="{00000000-0005-0000-0000-0000292B0000}"/>
    <cellStyle name="Normal 4 2 3 5" xfId="5528" xr:uid="{00000000-0005-0000-0000-00002A2B0000}"/>
    <cellStyle name="Normal 4 2 3 5 2" xfId="9269" xr:uid="{00000000-0005-0000-0000-00002B2B0000}"/>
    <cellStyle name="Normal 4 2 3 5 2 2" xfId="15776" xr:uid="{00000000-0005-0000-0000-00002C2B0000}"/>
    <cellStyle name="Normal 4 2 3 5 3" xfId="7550" xr:uid="{00000000-0005-0000-0000-00002D2B0000}"/>
    <cellStyle name="Normal 4 2 3 5 3 2" xfId="14195" xr:uid="{00000000-0005-0000-0000-00002E2B0000}"/>
    <cellStyle name="Normal 4 2 3 5 4" xfId="12421" xr:uid="{00000000-0005-0000-0000-00002F2B0000}"/>
    <cellStyle name="Normal 4 2 3 6" xfId="9765" xr:uid="{00000000-0005-0000-0000-0000302B0000}"/>
    <cellStyle name="Normal 4 2 3 6 2" xfId="16256" xr:uid="{00000000-0005-0000-0000-0000312B0000}"/>
    <cellStyle name="Normal 4 2 3 7" xfId="7949" xr:uid="{00000000-0005-0000-0000-0000322B0000}"/>
    <cellStyle name="Normal 4 2 3 7 2" xfId="14589" xr:uid="{00000000-0005-0000-0000-0000332B0000}"/>
    <cellStyle name="Normal 4 2 3 8" xfId="5928" xr:uid="{00000000-0005-0000-0000-0000342B0000}"/>
    <cellStyle name="Normal 4 2 3 8 2" xfId="12821" xr:uid="{00000000-0005-0000-0000-0000352B0000}"/>
    <cellStyle name="Normal 4 2 3 9" xfId="10263" xr:uid="{00000000-0005-0000-0000-0000362B0000}"/>
    <cellStyle name="Normal 4 2 4" xfId="4150" xr:uid="{00000000-0005-0000-0000-0000372B0000}"/>
    <cellStyle name="Normal 4 2 4 2" xfId="4554" xr:uid="{00000000-0005-0000-0000-0000382B0000}"/>
    <cellStyle name="Normal 4 2 4 2 2" xfId="4978" xr:uid="{00000000-0005-0000-0000-0000392B0000}"/>
    <cellStyle name="Normal 4 2 4 2 2 2" xfId="8721" xr:uid="{00000000-0005-0000-0000-00003A2B0000}"/>
    <cellStyle name="Normal 4 2 4 2 2 2 2" xfId="15269" xr:uid="{00000000-0005-0000-0000-00003B2B0000}"/>
    <cellStyle name="Normal 4 2 4 2 2 3" xfId="7002" xr:uid="{00000000-0005-0000-0000-00003C2B0000}"/>
    <cellStyle name="Normal 4 2 4 2 2 3 2" xfId="13688" xr:uid="{00000000-0005-0000-0000-00003D2B0000}"/>
    <cellStyle name="Normal 4 2 4 2 2 4" xfId="11903" xr:uid="{00000000-0005-0000-0000-00003E2B0000}"/>
    <cellStyle name="Normal 4 2 4 2 3" xfId="5381" xr:uid="{00000000-0005-0000-0000-00003F2B0000}"/>
    <cellStyle name="Normal 4 2 4 2 3 2" xfId="9124" xr:uid="{00000000-0005-0000-0000-0000402B0000}"/>
    <cellStyle name="Normal 4 2 4 2 3 2 2" xfId="15668" xr:uid="{00000000-0005-0000-0000-0000412B0000}"/>
    <cellStyle name="Normal 4 2 4 2 3 3" xfId="7405" xr:uid="{00000000-0005-0000-0000-0000422B0000}"/>
    <cellStyle name="Normal 4 2 4 2 3 3 2" xfId="14087" xr:uid="{00000000-0005-0000-0000-0000432B0000}"/>
    <cellStyle name="Normal 4 2 4 2 3 4" xfId="12302" xr:uid="{00000000-0005-0000-0000-0000442B0000}"/>
    <cellStyle name="Normal 4 2 4 2 4" xfId="5819" xr:uid="{00000000-0005-0000-0000-0000452B0000}"/>
    <cellStyle name="Normal 4 2 4 2 4 2" xfId="9560" xr:uid="{00000000-0005-0000-0000-0000462B0000}"/>
    <cellStyle name="Normal 4 2 4 2 4 2 2" xfId="16062" xr:uid="{00000000-0005-0000-0000-0000472B0000}"/>
    <cellStyle name="Normal 4 2 4 2 4 3" xfId="7841" xr:uid="{00000000-0005-0000-0000-0000482B0000}"/>
    <cellStyle name="Normal 4 2 4 2 4 3 2" xfId="14481" xr:uid="{00000000-0005-0000-0000-0000492B0000}"/>
    <cellStyle name="Normal 4 2 4 2 4 4" xfId="12712" xr:uid="{00000000-0005-0000-0000-00004A2B0000}"/>
    <cellStyle name="Normal 4 2 4 2 5" xfId="9974" xr:uid="{00000000-0005-0000-0000-00004B2B0000}"/>
    <cellStyle name="Normal 4 2 4 2 5 2" xfId="16455" xr:uid="{00000000-0005-0000-0000-00004C2B0000}"/>
    <cellStyle name="Normal 4 2 4 2 6" xfId="8318" xr:uid="{00000000-0005-0000-0000-00004D2B0000}"/>
    <cellStyle name="Normal 4 2 4 2 6 2" xfId="14875" xr:uid="{00000000-0005-0000-0000-00004E2B0000}"/>
    <cellStyle name="Normal 4 2 4 2 7" xfId="6599" xr:uid="{00000000-0005-0000-0000-00004F2B0000}"/>
    <cellStyle name="Normal 4 2 4 2 7 2" xfId="13289" xr:uid="{00000000-0005-0000-0000-0000502B0000}"/>
    <cellStyle name="Normal 4 2 4 2 8" xfId="11499" xr:uid="{00000000-0005-0000-0000-0000512B0000}"/>
    <cellStyle name="Normal 4 2 4 3" xfId="4829" xr:uid="{00000000-0005-0000-0000-0000522B0000}"/>
    <cellStyle name="Normal 4 2 4 3 2" xfId="8572" xr:uid="{00000000-0005-0000-0000-0000532B0000}"/>
    <cellStyle name="Normal 4 2 4 3 2 2" xfId="15120" xr:uid="{00000000-0005-0000-0000-0000542B0000}"/>
    <cellStyle name="Normal 4 2 4 3 3" xfId="6853" xr:uid="{00000000-0005-0000-0000-0000552B0000}"/>
    <cellStyle name="Normal 4 2 4 3 3 2" xfId="13539" xr:uid="{00000000-0005-0000-0000-0000562B0000}"/>
    <cellStyle name="Normal 4 2 4 3 4" xfId="11754" xr:uid="{00000000-0005-0000-0000-0000572B0000}"/>
    <cellStyle name="Normal 4 2 4 4" xfId="5184" xr:uid="{00000000-0005-0000-0000-0000582B0000}"/>
    <cellStyle name="Normal 4 2 4 4 2" xfId="8927" xr:uid="{00000000-0005-0000-0000-0000592B0000}"/>
    <cellStyle name="Normal 4 2 4 4 2 2" xfId="15471" xr:uid="{00000000-0005-0000-0000-00005A2B0000}"/>
    <cellStyle name="Normal 4 2 4 4 3" xfId="7208" xr:uid="{00000000-0005-0000-0000-00005B2B0000}"/>
    <cellStyle name="Normal 4 2 4 4 3 2" xfId="13890" xr:uid="{00000000-0005-0000-0000-00005C2B0000}"/>
    <cellStyle name="Normal 4 2 4 4 4" xfId="12105" xr:uid="{00000000-0005-0000-0000-00005D2B0000}"/>
    <cellStyle name="Normal 4 2 4 5" xfId="5617" xr:uid="{00000000-0005-0000-0000-00005E2B0000}"/>
    <cellStyle name="Normal 4 2 4 5 2" xfId="9358" xr:uid="{00000000-0005-0000-0000-00005F2B0000}"/>
    <cellStyle name="Normal 4 2 4 5 2 2" xfId="15865" xr:uid="{00000000-0005-0000-0000-0000602B0000}"/>
    <cellStyle name="Normal 4 2 4 5 3" xfId="7639" xr:uid="{00000000-0005-0000-0000-0000612B0000}"/>
    <cellStyle name="Normal 4 2 4 5 3 2" xfId="14284" xr:uid="{00000000-0005-0000-0000-0000622B0000}"/>
    <cellStyle name="Normal 4 2 4 5 4" xfId="12510" xr:uid="{00000000-0005-0000-0000-0000632B0000}"/>
    <cellStyle name="Normal 4 2 4 6" xfId="9820" xr:uid="{00000000-0005-0000-0000-0000642B0000}"/>
    <cellStyle name="Normal 4 2 4 6 2" xfId="16306" xr:uid="{00000000-0005-0000-0000-0000652B0000}"/>
    <cellStyle name="Normal 4 2 4 7" xfId="8078" xr:uid="{00000000-0005-0000-0000-0000662B0000}"/>
    <cellStyle name="Normal 4 2 4 7 2" xfId="14678" xr:uid="{00000000-0005-0000-0000-0000672B0000}"/>
    <cellStyle name="Normal 4 2 4 8" xfId="6351" xr:uid="{00000000-0005-0000-0000-0000682B0000}"/>
    <cellStyle name="Normal 4 2 4 8 2" xfId="13074" xr:uid="{00000000-0005-0000-0000-0000692B0000}"/>
    <cellStyle name="Normal 4 2 4 9" xfId="11293" xr:uid="{00000000-0005-0000-0000-00006A2B0000}"/>
    <cellStyle name="Normal 4 2 5" xfId="4455" xr:uid="{00000000-0005-0000-0000-00006B2B0000}"/>
    <cellStyle name="Normal 4 2 5 2" xfId="4979" xr:uid="{00000000-0005-0000-0000-00006C2B0000}"/>
    <cellStyle name="Normal 4 2 5 2 2" xfId="8722" xr:uid="{00000000-0005-0000-0000-00006D2B0000}"/>
    <cellStyle name="Normal 4 2 5 2 2 2" xfId="15270" xr:uid="{00000000-0005-0000-0000-00006E2B0000}"/>
    <cellStyle name="Normal 4 2 5 2 3" xfId="7003" xr:uid="{00000000-0005-0000-0000-00006F2B0000}"/>
    <cellStyle name="Normal 4 2 5 2 3 2" xfId="13689" xr:uid="{00000000-0005-0000-0000-0000702B0000}"/>
    <cellStyle name="Normal 4 2 5 2 4" xfId="11904" xr:uid="{00000000-0005-0000-0000-0000712B0000}"/>
    <cellStyle name="Normal 4 2 5 3" xfId="5283" xr:uid="{00000000-0005-0000-0000-0000722B0000}"/>
    <cellStyle name="Normal 4 2 5 3 2" xfId="9026" xr:uid="{00000000-0005-0000-0000-0000732B0000}"/>
    <cellStyle name="Normal 4 2 5 3 2 2" xfId="15570" xr:uid="{00000000-0005-0000-0000-0000742B0000}"/>
    <cellStyle name="Normal 4 2 5 3 3" xfId="7307" xr:uid="{00000000-0005-0000-0000-0000752B0000}"/>
    <cellStyle name="Normal 4 2 5 3 3 2" xfId="13989" xr:uid="{00000000-0005-0000-0000-0000762B0000}"/>
    <cellStyle name="Normal 4 2 5 3 4" xfId="12204" xr:uid="{00000000-0005-0000-0000-0000772B0000}"/>
    <cellStyle name="Normal 4 2 5 4" xfId="5721" xr:uid="{00000000-0005-0000-0000-0000782B0000}"/>
    <cellStyle name="Normal 4 2 5 4 2" xfId="9462" xr:uid="{00000000-0005-0000-0000-0000792B0000}"/>
    <cellStyle name="Normal 4 2 5 4 2 2" xfId="15964" xr:uid="{00000000-0005-0000-0000-00007A2B0000}"/>
    <cellStyle name="Normal 4 2 5 4 3" xfId="7743" xr:uid="{00000000-0005-0000-0000-00007B2B0000}"/>
    <cellStyle name="Normal 4 2 5 4 3 2" xfId="14383" xr:uid="{00000000-0005-0000-0000-00007C2B0000}"/>
    <cellStyle name="Normal 4 2 5 4 4" xfId="12614" xr:uid="{00000000-0005-0000-0000-00007D2B0000}"/>
    <cellStyle name="Normal 4 2 5 5" xfId="9975" xr:uid="{00000000-0005-0000-0000-00007E2B0000}"/>
    <cellStyle name="Normal 4 2 5 5 2" xfId="16456" xr:uid="{00000000-0005-0000-0000-00007F2B0000}"/>
    <cellStyle name="Normal 4 2 5 6" xfId="8220" xr:uid="{00000000-0005-0000-0000-0000802B0000}"/>
    <cellStyle name="Normal 4 2 5 6 2" xfId="14777" xr:uid="{00000000-0005-0000-0000-0000812B0000}"/>
    <cellStyle name="Normal 4 2 5 7" xfId="6501" xr:uid="{00000000-0005-0000-0000-0000822B0000}"/>
    <cellStyle name="Normal 4 2 5 7 2" xfId="13191" xr:uid="{00000000-0005-0000-0000-0000832B0000}"/>
    <cellStyle name="Normal 4 2 5 8" xfId="11400" xr:uid="{00000000-0005-0000-0000-0000842B0000}"/>
    <cellStyle name="Normal 4 2 6" xfId="4684" xr:uid="{00000000-0005-0000-0000-0000852B0000}"/>
    <cellStyle name="Normal 4 2 6 2" xfId="8430" xr:uid="{00000000-0005-0000-0000-0000862B0000}"/>
    <cellStyle name="Normal 4 2 6 2 2" xfId="14982" xr:uid="{00000000-0005-0000-0000-0000872B0000}"/>
    <cellStyle name="Normal 4 2 6 3" xfId="6711" xr:uid="{00000000-0005-0000-0000-0000882B0000}"/>
    <cellStyle name="Normal 4 2 6 3 2" xfId="13401" xr:uid="{00000000-0005-0000-0000-0000892B0000}"/>
    <cellStyle name="Normal 4 2 6 4" xfId="11615" xr:uid="{00000000-0005-0000-0000-00008A2B0000}"/>
    <cellStyle name="Normal 4 2 7" xfId="5082" xr:uid="{00000000-0005-0000-0000-00008B2B0000}"/>
    <cellStyle name="Normal 4 2 7 2" xfId="8825" xr:uid="{00000000-0005-0000-0000-00008C2B0000}"/>
    <cellStyle name="Normal 4 2 7 2 2" xfId="15373" xr:uid="{00000000-0005-0000-0000-00008D2B0000}"/>
    <cellStyle name="Normal 4 2 7 3" xfId="7106" xr:uid="{00000000-0005-0000-0000-00008E2B0000}"/>
    <cellStyle name="Normal 4 2 7 3 2" xfId="13792" xr:uid="{00000000-0005-0000-0000-00008F2B0000}"/>
    <cellStyle name="Normal 4 2 7 4" xfId="12007" xr:uid="{00000000-0005-0000-0000-0000902B0000}"/>
    <cellStyle name="Normal 4 2 8" xfId="5519" xr:uid="{00000000-0005-0000-0000-0000912B0000}"/>
    <cellStyle name="Normal 4 2 8 2" xfId="9260" xr:uid="{00000000-0005-0000-0000-0000922B0000}"/>
    <cellStyle name="Normal 4 2 8 2 2" xfId="15767" xr:uid="{00000000-0005-0000-0000-0000932B0000}"/>
    <cellStyle name="Normal 4 2 8 3" xfId="7541" xr:uid="{00000000-0005-0000-0000-0000942B0000}"/>
    <cellStyle name="Normal 4 2 8 3 2" xfId="14186" xr:uid="{00000000-0005-0000-0000-0000952B0000}"/>
    <cellStyle name="Normal 4 2 8 4" xfId="12412" xr:uid="{00000000-0005-0000-0000-0000962B0000}"/>
    <cellStyle name="Normal 4 2 9" xfId="9664" xr:uid="{00000000-0005-0000-0000-0000972B0000}"/>
    <cellStyle name="Normal 4 2 9 2" xfId="16166" xr:uid="{00000000-0005-0000-0000-0000982B0000}"/>
    <cellStyle name="Normal 4 3" xfId="35" xr:uid="{00000000-0005-0000-0000-0000992B0000}"/>
    <cellStyle name="Normal 4 3 10" xfId="5934" xr:uid="{00000000-0005-0000-0000-00009A2B0000}"/>
    <cellStyle name="Normal 4 3 10 2" xfId="12827" xr:uid="{00000000-0005-0000-0000-00009B2B0000}"/>
    <cellStyle name="Normal 4 3 11" xfId="10269" xr:uid="{00000000-0005-0000-0000-00009C2B0000}"/>
    <cellStyle name="Normal 4 3 2" xfId="4151" xr:uid="{00000000-0005-0000-0000-00009D2B0000}"/>
    <cellStyle name="Normal 4 3 2 2" xfId="4555" xr:uid="{00000000-0005-0000-0000-00009E2B0000}"/>
    <cellStyle name="Normal 4 3 2 2 2" xfId="4980" xr:uid="{00000000-0005-0000-0000-00009F2B0000}"/>
    <cellStyle name="Normal 4 3 2 2 2 2" xfId="8723" xr:uid="{00000000-0005-0000-0000-0000A02B0000}"/>
    <cellStyle name="Normal 4 3 2 2 2 2 2" xfId="15271" xr:uid="{00000000-0005-0000-0000-0000A12B0000}"/>
    <cellStyle name="Normal 4 3 2 2 2 3" xfId="7004" xr:uid="{00000000-0005-0000-0000-0000A22B0000}"/>
    <cellStyle name="Normal 4 3 2 2 2 3 2" xfId="13690" xr:uid="{00000000-0005-0000-0000-0000A32B0000}"/>
    <cellStyle name="Normal 4 3 2 2 2 4" xfId="11905" xr:uid="{00000000-0005-0000-0000-0000A42B0000}"/>
    <cellStyle name="Normal 4 3 2 2 3" xfId="5382" xr:uid="{00000000-0005-0000-0000-0000A52B0000}"/>
    <cellStyle name="Normal 4 3 2 2 3 2" xfId="9125" xr:uid="{00000000-0005-0000-0000-0000A62B0000}"/>
    <cellStyle name="Normal 4 3 2 2 3 2 2" xfId="15669" xr:uid="{00000000-0005-0000-0000-0000A72B0000}"/>
    <cellStyle name="Normal 4 3 2 2 3 3" xfId="7406" xr:uid="{00000000-0005-0000-0000-0000A82B0000}"/>
    <cellStyle name="Normal 4 3 2 2 3 3 2" xfId="14088" xr:uid="{00000000-0005-0000-0000-0000A92B0000}"/>
    <cellStyle name="Normal 4 3 2 2 3 4" xfId="12303" xr:uid="{00000000-0005-0000-0000-0000AA2B0000}"/>
    <cellStyle name="Normal 4 3 2 2 4" xfId="5820" xr:uid="{00000000-0005-0000-0000-0000AB2B0000}"/>
    <cellStyle name="Normal 4 3 2 2 4 2" xfId="9561" xr:uid="{00000000-0005-0000-0000-0000AC2B0000}"/>
    <cellStyle name="Normal 4 3 2 2 4 2 2" xfId="16063" xr:uid="{00000000-0005-0000-0000-0000AD2B0000}"/>
    <cellStyle name="Normal 4 3 2 2 4 3" xfId="7842" xr:uid="{00000000-0005-0000-0000-0000AE2B0000}"/>
    <cellStyle name="Normal 4 3 2 2 4 3 2" xfId="14482" xr:uid="{00000000-0005-0000-0000-0000AF2B0000}"/>
    <cellStyle name="Normal 4 3 2 2 4 4" xfId="12713" xr:uid="{00000000-0005-0000-0000-0000B02B0000}"/>
    <cellStyle name="Normal 4 3 2 2 5" xfId="9976" xr:uid="{00000000-0005-0000-0000-0000B12B0000}"/>
    <cellStyle name="Normal 4 3 2 2 5 2" xfId="16457" xr:uid="{00000000-0005-0000-0000-0000B22B0000}"/>
    <cellStyle name="Normal 4 3 2 2 6" xfId="8319" xr:uid="{00000000-0005-0000-0000-0000B32B0000}"/>
    <cellStyle name="Normal 4 3 2 2 6 2" xfId="14876" xr:uid="{00000000-0005-0000-0000-0000B42B0000}"/>
    <cellStyle name="Normal 4 3 2 2 7" xfId="6600" xr:uid="{00000000-0005-0000-0000-0000B52B0000}"/>
    <cellStyle name="Normal 4 3 2 2 7 2" xfId="13290" xr:uid="{00000000-0005-0000-0000-0000B62B0000}"/>
    <cellStyle name="Normal 4 3 2 2 8" xfId="11500" xr:uid="{00000000-0005-0000-0000-0000B72B0000}"/>
    <cellStyle name="Normal 4 3 2 3" xfId="4777" xr:uid="{00000000-0005-0000-0000-0000B82B0000}"/>
    <cellStyle name="Normal 4 3 2 3 2" xfId="8520" xr:uid="{00000000-0005-0000-0000-0000B92B0000}"/>
    <cellStyle name="Normal 4 3 2 3 2 2" xfId="15072" xr:uid="{00000000-0005-0000-0000-0000BA2B0000}"/>
    <cellStyle name="Normal 4 3 2 3 3" xfId="6801" xr:uid="{00000000-0005-0000-0000-0000BB2B0000}"/>
    <cellStyle name="Normal 4 3 2 3 3 2" xfId="13491" xr:uid="{00000000-0005-0000-0000-0000BC2B0000}"/>
    <cellStyle name="Normal 4 3 2 3 4" xfId="11706" xr:uid="{00000000-0005-0000-0000-0000BD2B0000}"/>
    <cellStyle name="Normal 4 3 2 4" xfId="5185" xr:uid="{00000000-0005-0000-0000-0000BE2B0000}"/>
    <cellStyle name="Normal 4 3 2 4 2" xfId="8928" xr:uid="{00000000-0005-0000-0000-0000BF2B0000}"/>
    <cellStyle name="Normal 4 3 2 4 2 2" xfId="15472" xr:uid="{00000000-0005-0000-0000-0000C02B0000}"/>
    <cellStyle name="Normal 4 3 2 4 3" xfId="7209" xr:uid="{00000000-0005-0000-0000-0000C12B0000}"/>
    <cellStyle name="Normal 4 3 2 4 3 2" xfId="13891" xr:uid="{00000000-0005-0000-0000-0000C22B0000}"/>
    <cellStyle name="Normal 4 3 2 4 4" xfId="12106" xr:uid="{00000000-0005-0000-0000-0000C32B0000}"/>
    <cellStyle name="Normal 4 3 2 5" xfId="5618" xr:uid="{00000000-0005-0000-0000-0000C42B0000}"/>
    <cellStyle name="Normal 4 3 2 5 2" xfId="9359" xr:uid="{00000000-0005-0000-0000-0000C52B0000}"/>
    <cellStyle name="Normal 4 3 2 5 2 2" xfId="15866" xr:uid="{00000000-0005-0000-0000-0000C62B0000}"/>
    <cellStyle name="Normal 4 3 2 5 3" xfId="7640" xr:uid="{00000000-0005-0000-0000-0000C72B0000}"/>
    <cellStyle name="Normal 4 3 2 5 3 2" xfId="14285" xr:uid="{00000000-0005-0000-0000-0000C82B0000}"/>
    <cellStyle name="Normal 4 3 2 5 4" xfId="12511" xr:uid="{00000000-0005-0000-0000-0000C92B0000}"/>
    <cellStyle name="Normal 4 3 2 6" xfId="9767" xr:uid="{00000000-0005-0000-0000-0000CA2B0000}"/>
    <cellStyle name="Normal 4 3 2 6 2" xfId="16258" xr:uid="{00000000-0005-0000-0000-0000CB2B0000}"/>
    <cellStyle name="Normal 4 3 2 7" xfId="8079" xr:uid="{00000000-0005-0000-0000-0000CC2B0000}"/>
    <cellStyle name="Normal 4 3 2 7 2" xfId="14679" xr:uid="{00000000-0005-0000-0000-0000CD2B0000}"/>
    <cellStyle name="Normal 4 3 2 8" xfId="6352" xr:uid="{00000000-0005-0000-0000-0000CE2B0000}"/>
    <cellStyle name="Normal 4 3 2 8 2" xfId="13075" xr:uid="{00000000-0005-0000-0000-0000CF2B0000}"/>
    <cellStyle name="Normal 4 3 2 9" xfId="11294" xr:uid="{00000000-0005-0000-0000-0000D02B0000}"/>
    <cellStyle name="Normal 4 3 3" xfId="4152" xr:uid="{00000000-0005-0000-0000-0000D12B0000}"/>
    <cellStyle name="Normal 4 3 3 2" xfId="4556" xr:uid="{00000000-0005-0000-0000-0000D22B0000}"/>
    <cellStyle name="Normal 4 3 3 2 2" xfId="4981" xr:uid="{00000000-0005-0000-0000-0000D32B0000}"/>
    <cellStyle name="Normal 4 3 3 2 2 2" xfId="8724" xr:uid="{00000000-0005-0000-0000-0000D42B0000}"/>
    <cellStyle name="Normal 4 3 3 2 2 2 2" xfId="15272" xr:uid="{00000000-0005-0000-0000-0000D52B0000}"/>
    <cellStyle name="Normal 4 3 3 2 2 3" xfId="7005" xr:uid="{00000000-0005-0000-0000-0000D62B0000}"/>
    <cellStyle name="Normal 4 3 3 2 2 3 2" xfId="13691" xr:uid="{00000000-0005-0000-0000-0000D72B0000}"/>
    <cellStyle name="Normal 4 3 3 2 2 4" xfId="11906" xr:uid="{00000000-0005-0000-0000-0000D82B0000}"/>
    <cellStyle name="Normal 4 3 3 2 3" xfId="5383" xr:uid="{00000000-0005-0000-0000-0000D92B0000}"/>
    <cellStyle name="Normal 4 3 3 2 3 2" xfId="9126" xr:uid="{00000000-0005-0000-0000-0000DA2B0000}"/>
    <cellStyle name="Normal 4 3 3 2 3 2 2" xfId="15670" xr:uid="{00000000-0005-0000-0000-0000DB2B0000}"/>
    <cellStyle name="Normal 4 3 3 2 3 3" xfId="7407" xr:uid="{00000000-0005-0000-0000-0000DC2B0000}"/>
    <cellStyle name="Normal 4 3 3 2 3 3 2" xfId="14089" xr:uid="{00000000-0005-0000-0000-0000DD2B0000}"/>
    <cellStyle name="Normal 4 3 3 2 3 4" xfId="12304" xr:uid="{00000000-0005-0000-0000-0000DE2B0000}"/>
    <cellStyle name="Normal 4 3 3 2 4" xfId="5821" xr:uid="{00000000-0005-0000-0000-0000DF2B0000}"/>
    <cellStyle name="Normal 4 3 3 2 4 2" xfId="9562" xr:uid="{00000000-0005-0000-0000-0000E02B0000}"/>
    <cellStyle name="Normal 4 3 3 2 4 2 2" xfId="16064" xr:uid="{00000000-0005-0000-0000-0000E12B0000}"/>
    <cellStyle name="Normal 4 3 3 2 4 3" xfId="7843" xr:uid="{00000000-0005-0000-0000-0000E22B0000}"/>
    <cellStyle name="Normal 4 3 3 2 4 3 2" xfId="14483" xr:uid="{00000000-0005-0000-0000-0000E32B0000}"/>
    <cellStyle name="Normal 4 3 3 2 4 4" xfId="12714" xr:uid="{00000000-0005-0000-0000-0000E42B0000}"/>
    <cellStyle name="Normal 4 3 3 2 5" xfId="9977" xr:uid="{00000000-0005-0000-0000-0000E52B0000}"/>
    <cellStyle name="Normal 4 3 3 2 5 2" xfId="16458" xr:uid="{00000000-0005-0000-0000-0000E62B0000}"/>
    <cellStyle name="Normal 4 3 3 2 6" xfId="8320" xr:uid="{00000000-0005-0000-0000-0000E72B0000}"/>
    <cellStyle name="Normal 4 3 3 2 6 2" xfId="14877" xr:uid="{00000000-0005-0000-0000-0000E82B0000}"/>
    <cellStyle name="Normal 4 3 3 2 7" xfId="6601" xr:uid="{00000000-0005-0000-0000-0000E92B0000}"/>
    <cellStyle name="Normal 4 3 3 2 7 2" xfId="13291" xr:uid="{00000000-0005-0000-0000-0000EA2B0000}"/>
    <cellStyle name="Normal 4 3 3 2 8" xfId="11501" xr:uid="{00000000-0005-0000-0000-0000EB2B0000}"/>
    <cellStyle name="Normal 4 3 3 3" xfId="4835" xr:uid="{00000000-0005-0000-0000-0000EC2B0000}"/>
    <cellStyle name="Normal 4 3 3 3 2" xfId="8578" xr:uid="{00000000-0005-0000-0000-0000ED2B0000}"/>
    <cellStyle name="Normal 4 3 3 3 2 2" xfId="15126" xr:uid="{00000000-0005-0000-0000-0000EE2B0000}"/>
    <cellStyle name="Normal 4 3 3 3 3" xfId="6859" xr:uid="{00000000-0005-0000-0000-0000EF2B0000}"/>
    <cellStyle name="Normal 4 3 3 3 3 2" xfId="13545" xr:uid="{00000000-0005-0000-0000-0000F02B0000}"/>
    <cellStyle name="Normal 4 3 3 3 4" xfId="11760" xr:uid="{00000000-0005-0000-0000-0000F12B0000}"/>
    <cellStyle name="Normal 4 3 3 4" xfId="5186" xr:uid="{00000000-0005-0000-0000-0000F22B0000}"/>
    <cellStyle name="Normal 4 3 3 4 2" xfId="8929" xr:uid="{00000000-0005-0000-0000-0000F32B0000}"/>
    <cellStyle name="Normal 4 3 3 4 2 2" xfId="15473" xr:uid="{00000000-0005-0000-0000-0000F42B0000}"/>
    <cellStyle name="Normal 4 3 3 4 3" xfId="7210" xr:uid="{00000000-0005-0000-0000-0000F52B0000}"/>
    <cellStyle name="Normal 4 3 3 4 3 2" xfId="13892" xr:uid="{00000000-0005-0000-0000-0000F62B0000}"/>
    <cellStyle name="Normal 4 3 3 4 4" xfId="12107" xr:uid="{00000000-0005-0000-0000-0000F72B0000}"/>
    <cellStyle name="Normal 4 3 3 5" xfId="5619" xr:uid="{00000000-0005-0000-0000-0000F82B0000}"/>
    <cellStyle name="Normal 4 3 3 5 2" xfId="9360" xr:uid="{00000000-0005-0000-0000-0000F92B0000}"/>
    <cellStyle name="Normal 4 3 3 5 2 2" xfId="15867" xr:uid="{00000000-0005-0000-0000-0000FA2B0000}"/>
    <cellStyle name="Normal 4 3 3 5 3" xfId="7641" xr:uid="{00000000-0005-0000-0000-0000FB2B0000}"/>
    <cellStyle name="Normal 4 3 3 5 3 2" xfId="14286" xr:uid="{00000000-0005-0000-0000-0000FC2B0000}"/>
    <cellStyle name="Normal 4 3 3 5 4" xfId="12512" xr:uid="{00000000-0005-0000-0000-0000FD2B0000}"/>
    <cellStyle name="Normal 4 3 3 6" xfId="9826" xr:uid="{00000000-0005-0000-0000-0000FE2B0000}"/>
    <cellStyle name="Normal 4 3 3 6 2" xfId="16312" xr:uid="{00000000-0005-0000-0000-0000FF2B0000}"/>
    <cellStyle name="Normal 4 3 3 7" xfId="8080" xr:uid="{00000000-0005-0000-0000-0000002C0000}"/>
    <cellStyle name="Normal 4 3 3 7 2" xfId="14680" xr:uid="{00000000-0005-0000-0000-0000012C0000}"/>
    <cellStyle name="Normal 4 3 3 8" xfId="6353" xr:uid="{00000000-0005-0000-0000-0000022C0000}"/>
    <cellStyle name="Normal 4 3 3 8 2" xfId="13076" xr:uid="{00000000-0005-0000-0000-0000032C0000}"/>
    <cellStyle name="Normal 4 3 3 9" xfId="11295" xr:uid="{00000000-0005-0000-0000-0000042C0000}"/>
    <cellStyle name="Normal 4 3 4" xfId="4470" xr:uid="{00000000-0005-0000-0000-0000052C0000}"/>
    <cellStyle name="Normal 4 3 4 2" xfId="4982" xr:uid="{00000000-0005-0000-0000-0000062C0000}"/>
    <cellStyle name="Normal 4 3 4 2 2" xfId="8725" xr:uid="{00000000-0005-0000-0000-0000072C0000}"/>
    <cellStyle name="Normal 4 3 4 2 2 2" xfId="15273" xr:uid="{00000000-0005-0000-0000-0000082C0000}"/>
    <cellStyle name="Normal 4 3 4 2 3" xfId="7006" xr:uid="{00000000-0005-0000-0000-0000092C0000}"/>
    <cellStyle name="Normal 4 3 4 2 3 2" xfId="13692" xr:uid="{00000000-0005-0000-0000-00000A2C0000}"/>
    <cellStyle name="Normal 4 3 4 2 4" xfId="11907" xr:uid="{00000000-0005-0000-0000-00000B2C0000}"/>
    <cellStyle name="Normal 4 3 4 3" xfId="5298" xr:uid="{00000000-0005-0000-0000-00000C2C0000}"/>
    <cellStyle name="Normal 4 3 4 3 2" xfId="9041" xr:uid="{00000000-0005-0000-0000-00000D2C0000}"/>
    <cellStyle name="Normal 4 3 4 3 2 2" xfId="15585" xr:uid="{00000000-0005-0000-0000-00000E2C0000}"/>
    <cellStyle name="Normal 4 3 4 3 3" xfId="7322" xr:uid="{00000000-0005-0000-0000-00000F2C0000}"/>
    <cellStyle name="Normal 4 3 4 3 3 2" xfId="14004" xr:uid="{00000000-0005-0000-0000-0000102C0000}"/>
    <cellStyle name="Normal 4 3 4 3 4" xfId="12219" xr:uid="{00000000-0005-0000-0000-0000112C0000}"/>
    <cellStyle name="Normal 4 3 4 4" xfId="5736" xr:uid="{00000000-0005-0000-0000-0000122C0000}"/>
    <cellStyle name="Normal 4 3 4 4 2" xfId="9477" xr:uid="{00000000-0005-0000-0000-0000132C0000}"/>
    <cellStyle name="Normal 4 3 4 4 2 2" xfId="15979" xr:uid="{00000000-0005-0000-0000-0000142C0000}"/>
    <cellStyle name="Normal 4 3 4 4 3" xfId="7758" xr:uid="{00000000-0005-0000-0000-0000152C0000}"/>
    <cellStyle name="Normal 4 3 4 4 3 2" xfId="14398" xr:uid="{00000000-0005-0000-0000-0000162C0000}"/>
    <cellStyle name="Normal 4 3 4 4 4" xfId="12629" xr:uid="{00000000-0005-0000-0000-0000172C0000}"/>
    <cellStyle name="Normal 4 3 4 5" xfId="9978" xr:uid="{00000000-0005-0000-0000-0000182C0000}"/>
    <cellStyle name="Normal 4 3 4 5 2" xfId="16459" xr:uid="{00000000-0005-0000-0000-0000192C0000}"/>
    <cellStyle name="Normal 4 3 4 6" xfId="8235" xr:uid="{00000000-0005-0000-0000-00001A2C0000}"/>
    <cellStyle name="Normal 4 3 4 6 2" xfId="14792" xr:uid="{00000000-0005-0000-0000-00001B2C0000}"/>
    <cellStyle name="Normal 4 3 4 7" xfId="6516" xr:uid="{00000000-0005-0000-0000-00001C2C0000}"/>
    <cellStyle name="Normal 4 3 4 7 2" xfId="13206" xr:uid="{00000000-0005-0000-0000-00001D2C0000}"/>
    <cellStyle name="Normal 4 3 4 8" xfId="11415" xr:uid="{00000000-0005-0000-0000-00001E2C0000}"/>
    <cellStyle name="Normal 4 3 5" xfId="4686" xr:uid="{00000000-0005-0000-0000-00001F2C0000}"/>
    <cellStyle name="Normal 4 3 5 2" xfId="8432" xr:uid="{00000000-0005-0000-0000-0000202C0000}"/>
    <cellStyle name="Normal 4 3 5 2 2" xfId="14984" xr:uid="{00000000-0005-0000-0000-0000212C0000}"/>
    <cellStyle name="Normal 4 3 5 3" xfId="6713" xr:uid="{00000000-0005-0000-0000-0000222C0000}"/>
    <cellStyle name="Normal 4 3 5 3 2" xfId="13403" xr:uid="{00000000-0005-0000-0000-0000232C0000}"/>
    <cellStyle name="Normal 4 3 5 4" xfId="11617" xr:uid="{00000000-0005-0000-0000-0000242C0000}"/>
    <cellStyle name="Normal 4 3 6" xfId="5097" xr:uid="{00000000-0005-0000-0000-0000252C0000}"/>
    <cellStyle name="Normal 4 3 6 2" xfId="8840" xr:uid="{00000000-0005-0000-0000-0000262C0000}"/>
    <cellStyle name="Normal 4 3 6 2 2" xfId="15388" xr:uid="{00000000-0005-0000-0000-0000272C0000}"/>
    <cellStyle name="Normal 4 3 6 3" xfId="7121" xr:uid="{00000000-0005-0000-0000-0000282C0000}"/>
    <cellStyle name="Normal 4 3 6 3 2" xfId="13807" xr:uid="{00000000-0005-0000-0000-0000292C0000}"/>
    <cellStyle name="Normal 4 3 6 4" xfId="12022" xr:uid="{00000000-0005-0000-0000-00002A2C0000}"/>
    <cellStyle name="Normal 4 3 7" xfId="5534" xr:uid="{00000000-0005-0000-0000-00002B2C0000}"/>
    <cellStyle name="Normal 4 3 7 2" xfId="9275" xr:uid="{00000000-0005-0000-0000-00002C2C0000}"/>
    <cellStyle name="Normal 4 3 7 2 2" xfId="15782" xr:uid="{00000000-0005-0000-0000-00002D2C0000}"/>
    <cellStyle name="Normal 4 3 7 3" xfId="7556" xr:uid="{00000000-0005-0000-0000-00002E2C0000}"/>
    <cellStyle name="Normal 4 3 7 3 2" xfId="14201" xr:uid="{00000000-0005-0000-0000-00002F2C0000}"/>
    <cellStyle name="Normal 4 3 7 4" xfId="12427" xr:uid="{00000000-0005-0000-0000-0000302C0000}"/>
    <cellStyle name="Normal 4 3 8" xfId="9666" xr:uid="{00000000-0005-0000-0000-0000312C0000}"/>
    <cellStyle name="Normal 4 3 8 2" xfId="16168" xr:uid="{00000000-0005-0000-0000-0000322C0000}"/>
    <cellStyle name="Normal 4 3 9" xfId="7955" xr:uid="{00000000-0005-0000-0000-0000332C0000}"/>
    <cellStyle name="Normal 4 3 9 2" xfId="14595" xr:uid="{00000000-0005-0000-0000-0000342C0000}"/>
    <cellStyle name="Normal 4 4" xfId="24" xr:uid="{00000000-0005-0000-0000-0000352C0000}"/>
    <cellStyle name="Normal 4 4 2" xfId="4459" xr:uid="{00000000-0005-0000-0000-0000362C0000}"/>
    <cellStyle name="Normal 4 4 2 2" xfId="4983" xr:uid="{00000000-0005-0000-0000-0000372C0000}"/>
    <cellStyle name="Normal 4 4 2 2 2" xfId="8726" xr:uid="{00000000-0005-0000-0000-0000382C0000}"/>
    <cellStyle name="Normal 4 4 2 2 2 2" xfId="15274" xr:uid="{00000000-0005-0000-0000-0000392C0000}"/>
    <cellStyle name="Normal 4 4 2 2 3" xfId="7007" xr:uid="{00000000-0005-0000-0000-00003A2C0000}"/>
    <cellStyle name="Normal 4 4 2 2 3 2" xfId="13693" xr:uid="{00000000-0005-0000-0000-00003B2C0000}"/>
    <cellStyle name="Normal 4 4 2 2 4" xfId="11908" xr:uid="{00000000-0005-0000-0000-00003C2C0000}"/>
    <cellStyle name="Normal 4 4 2 3" xfId="5287" xr:uid="{00000000-0005-0000-0000-00003D2C0000}"/>
    <cellStyle name="Normal 4 4 2 3 2" xfId="9030" xr:uid="{00000000-0005-0000-0000-00003E2C0000}"/>
    <cellStyle name="Normal 4 4 2 3 2 2" xfId="15574" xr:uid="{00000000-0005-0000-0000-00003F2C0000}"/>
    <cellStyle name="Normal 4 4 2 3 3" xfId="7311" xr:uid="{00000000-0005-0000-0000-0000402C0000}"/>
    <cellStyle name="Normal 4 4 2 3 3 2" xfId="13993" xr:uid="{00000000-0005-0000-0000-0000412C0000}"/>
    <cellStyle name="Normal 4 4 2 3 4" xfId="12208" xr:uid="{00000000-0005-0000-0000-0000422C0000}"/>
    <cellStyle name="Normal 4 4 2 4" xfId="5725" xr:uid="{00000000-0005-0000-0000-0000432C0000}"/>
    <cellStyle name="Normal 4 4 2 4 2" xfId="9466" xr:uid="{00000000-0005-0000-0000-0000442C0000}"/>
    <cellStyle name="Normal 4 4 2 4 2 2" xfId="15968" xr:uid="{00000000-0005-0000-0000-0000452C0000}"/>
    <cellStyle name="Normal 4 4 2 4 3" xfId="7747" xr:uid="{00000000-0005-0000-0000-0000462C0000}"/>
    <cellStyle name="Normal 4 4 2 4 3 2" xfId="14387" xr:uid="{00000000-0005-0000-0000-0000472C0000}"/>
    <cellStyle name="Normal 4 4 2 4 4" xfId="12618" xr:uid="{00000000-0005-0000-0000-0000482C0000}"/>
    <cellStyle name="Normal 4 4 2 5" xfId="9979" xr:uid="{00000000-0005-0000-0000-0000492C0000}"/>
    <cellStyle name="Normal 4 4 2 5 2" xfId="16460" xr:uid="{00000000-0005-0000-0000-00004A2C0000}"/>
    <cellStyle name="Normal 4 4 2 6" xfId="8224" xr:uid="{00000000-0005-0000-0000-00004B2C0000}"/>
    <cellStyle name="Normal 4 4 2 6 2" xfId="14781" xr:uid="{00000000-0005-0000-0000-00004C2C0000}"/>
    <cellStyle name="Normal 4 4 2 7" xfId="6505" xr:uid="{00000000-0005-0000-0000-00004D2C0000}"/>
    <cellStyle name="Normal 4 4 2 7 2" xfId="13195" xr:uid="{00000000-0005-0000-0000-00004E2C0000}"/>
    <cellStyle name="Normal 4 4 2 8" xfId="11404" xr:uid="{00000000-0005-0000-0000-00004F2C0000}"/>
    <cellStyle name="Normal 4 4 3" xfId="4774" xr:uid="{00000000-0005-0000-0000-0000502C0000}"/>
    <cellStyle name="Normal 4 4 3 2" xfId="8517" xr:uid="{00000000-0005-0000-0000-0000512C0000}"/>
    <cellStyle name="Normal 4 4 3 2 2" xfId="15069" xr:uid="{00000000-0005-0000-0000-0000522C0000}"/>
    <cellStyle name="Normal 4 4 3 3" xfId="6798" xr:uid="{00000000-0005-0000-0000-0000532C0000}"/>
    <cellStyle name="Normal 4 4 3 3 2" xfId="13488" xr:uid="{00000000-0005-0000-0000-0000542C0000}"/>
    <cellStyle name="Normal 4 4 3 4" xfId="11703" xr:uid="{00000000-0005-0000-0000-0000552C0000}"/>
    <cellStyle name="Normal 4 4 4" xfId="5086" xr:uid="{00000000-0005-0000-0000-0000562C0000}"/>
    <cellStyle name="Normal 4 4 4 2" xfId="8829" xr:uid="{00000000-0005-0000-0000-0000572C0000}"/>
    <cellStyle name="Normal 4 4 4 2 2" xfId="15377" xr:uid="{00000000-0005-0000-0000-0000582C0000}"/>
    <cellStyle name="Normal 4 4 4 3" xfId="7110" xr:uid="{00000000-0005-0000-0000-0000592C0000}"/>
    <cellStyle name="Normal 4 4 4 3 2" xfId="13796" xr:uid="{00000000-0005-0000-0000-00005A2C0000}"/>
    <cellStyle name="Normal 4 4 4 4" xfId="12011" xr:uid="{00000000-0005-0000-0000-00005B2C0000}"/>
    <cellStyle name="Normal 4 4 5" xfId="5523" xr:uid="{00000000-0005-0000-0000-00005C2C0000}"/>
    <cellStyle name="Normal 4 4 5 2" xfId="9264" xr:uid="{00000000-0005-0000-0000-00005D2C0000}"/>
    <cellStyle name="Normal 4 4 5 2 2" xfId="15771" xr:uid="{00000000-0005-0000-0000-00005E2C0000}"/>
    <cellStyle name="Normal 4 4 5 3" xfId="7545" xr:uid="{00000000-0005-0000-0000-00005F2C0000}"/>
    <cellStyle name="Normal 4 4 5 3 2" xfId="14190" xr:uid="{00000000-0005-0000-0000-0000602C0000}"/>
    <cellStyle name="Normal 4 4 5 4" xfId="12416" xr:uid="{00000000-0005-0000-0000-0000612C0000}"/>
    <cellStyle name="Normal 4 4 6" xfId="9764" xr:uid="{00000000-0005-0000-0000-0000622C0000}"/>
    <cellStyle name="Normal 4 4 6 2" xfId="16255" xr:uid="{00000000-0005-0000-0000-0000632C0000}"/>
    <cellStyle name="Normal 4 4 7" xfId="7944" xr:uid="{00000000-0005-0000-0000-0000642C0000}"/>
    <cellStyle name="Normal 4 4 7 2" xfId="14584" xr:uid="{00000000-0005-0000-0000-0000652C0000}"/>
    <cellStyle name="Normal 4 4 8" xfId="5923" xr:uid="{00000000-0005-0000-0000-0000662C0000}"/>
    <cellStyle name="Normal 4 4 8 2" xfId="12816" xr:uid="{00000000-0005-0000-0000-0000672C0000}"/>
    <cellStyle name="Normal 4 4 9" xfId="10258" xr:uid="{00000000-0005-0000-0000-0000682C0000}"/>
    <cellStyle name="Normal 4 5" xfId="4153" xr:uid="{00000000-0005-0000-0000-0000692C0000}"/>
    <cellStyle name="Normal 4 5 2" xfId="4557" xr:uid="{00000000-0005-0000-0000-00006A2C0000}"/>
    <cellStyle name="Normal 4 5 2 2" xfId="4984" xr:uid="{00000000-0005-0000-0000-00006B2C0000}"/>
    <cellStyle name="Normal 4 5 2 2 2" xfId="8727" xr:uid="{00000000-0005-0000-0000-00006C2C0000}"/>
    <cellStyle name="Normal 4 5 2 2 2 2" xfId="15275" xr:uid="{00000000-0005-0000-0000-00006D2C0000}"/>
    <cellStyle name="Normal 4 5 2 2 3" xfId="7008" xr:uid="{00000000-0005-0000-0000-00006E2C0000}"/>
    <cellStyle name="Normal 4 5 2 2 3 2" xfId="13694" xr:uid="{00000000-0005-0000-0000-00006F2C0000}"/>
    <cellStyle name="Normal 4 5 2 2 4" xfId="11909" xr:uid="{00000000-0005-0000-0000-0000702C0000}"/>
    <cellStyle name="Normal 4 5 2 3" xfId="5384" xr:uid="{00000000-0005-0000-0000-0000712C0000}"/>
    <cellStyle name="Normal 4 5 2 3 2" xfId="9127" xr:uid="{00000000-0005-0000-0000-0000722C0000}"/>
    <cellStyle name="Normal 4 5 2 3 2 2" xfId="15671" xr:uid="{00000000-0005-0000-0000-0000732C0000}"/>
    <cellStyle name="Normal 4 5 2 3 3" xfId="7408" xr:uid="{00000000-0005-0000-0000-0000742C0000}"/>
    <cellStyle name="Normal 4 5 2 3 3 2" xfId="14090" xr:uid="{00000000-0005-0000-0000-0000752C0000}"/>
    <cellStyle name="Normal 4 5 2 3 4" xfId="12305" xr:uid="{00000000-0005-0000-0000-0000762C0000}"/>
    <cellStyle name="Normal 4 5 2 4" xfId="5822" xr:uid="{00000000-0005-0000-0000-0000772C0000}"/>
    <cellStyle name="Normal 4 5 2 4 2" xfId="9563" xr:uid="{00000000-0005-0000-0000-0000782C0000}"/>
    <cellStyle name="Normal 4 5 2 4 2 2" xfId="16065" xr:uid="{00000000-0005-0000-0000-0000792C0000}"/>
    <cellStyle name="Normal 4 5 2 4 3" xfId="7844" xr:uid="{00000000-0005-0000-0000-00007A2C0000}"/>
    <cellStyle name="Normal 4 5 2 4 3 2" xfId="14484" xr:uid="{00000000-0005-0000-0000-00007B2C0000}"/>
    <cellStyle name="Normal 4 5 2 4 4" xfId="12715" xr:uid="{00000000-0005-0000-0000-00007C2C0000}"/>
    <cellStyle name="Normal 4 5 2 5" xfId="9980" xr:uid="{00000000-0005-0000-0000-00007D2C0000}"/>
    <cellStyle name="Normal 4 5 2 5 2" xfId="16461" xr:uid="{00000000-0005-0000-0000-00007E2C0000}"/>
    <cellStyle name="Normal 4 5 2 6" xfId="8321" xr:uid="{00000000-0005-0000-0000-00007F2C0000}"/>
    <cellStyle name="Normal 4 5 2 6 2" xfId="14878" xr:uid="{00000000-0005-0000-0000-0000802C0000}"/>
    <cellStyle name="Normal 4 5 2 7" xfId="6602" xr:uid="{00000000-0005-0000-0000-0000812C0000}"/>
    <cellStyle name="Normal 4 5 2 7 2" xfId="13292" xr:uid="{00000000-0005-0000-0000-0000822C0000}"/>
    <cellStyle name="Normal 4 5 2 8" xfId="11502" xr:uid="{00000000-0005-0000-0000-0000832C0000}"/>
    <cellStyle name="Normal 4 5 3" xfId="4824" xr:uid="{00000000-0005-0000-0000-0000842C0000}"/>
    <cellStyle name="Normal 4 5 3 2" xfId="8567" xr:uid="{00000000-0005-0000-0000-0000852C0000}"/>
    <cellStyle name="Normal 4 5 3 2 2" xfId="15115" xr:uid="{00000000-0005-0000-0000-0000862C0000}"/>
    <cellStyle name="Normal 4 5 3 3" xfId="6848" xr:uid="{00000000-0005-0000-0000-0000872C0000}"/>
    <cellStyle name="Normal 4 5 3 3 2" xfId="13534" xr:uid="{00000000-0005-0000-0000-0000882C0000}"/>
    <cellStyle name="Normal 4 5 3 4" xfId="11749" xr:uid="{00000000-0005-0000-0000-0000892C0000}"/>
    <cellStyle name="Normal 4 5 4" xfId="5187" xr:uid="{00000000-0005-0000-0000-00008A2C0000}"/>
    <cellStyle name="Normal 4 5 4 2" xfId="8930" xr:uid="{00000000-0005-0000-0000-00008B2C0000}"/>
    <cellStyle name="Normal 4 5 4 2 2" xfId="15474" xr:uid="{00000000-0005-0000-0000-00008C2C0000}"/>
    <cellStyle name="Normal 4 5 4 3" xfId="7211" xr:uid="{00000000-0005-0000-0000-00008D2C0000}"/>
    <cellStyle name="Normal 4 5 4 3 2" xfId="13893" xr:uid="{00000000-0005-0000-0000-00008E2C0000}"/>
    <cellStyle name="Normal 4 5 4 4" xfId="12108" xr:uid="{00000000-0005-0000-0000-00008F2C0000}"/>
    <cellStyle name="Normal 4 5 5" xfId="5620" xr:uid="{00000000-0005-0000-0000-0000902C0000}"/>
    <cellStyle name="Normal 4 5 5 2" xfId="9361" xr:uid="{00000000-0005-0000-0000-0000912C0000}"/>
    <cellStyle name="Normal 4 5 5 2 2" xfId="15868" xr:uid="{00000000-0005-0000-0000-0000922C0000}"/>
    <cellStyle name="Normal 4 5 5 3" xfId="7642" xr:uid="{00000000-0005-0000-0000-0000932C0000}"/>
    <cellStyle name="Normal 4 5 5 3 2" xfId="14287" xr:uid="{00000000-0005-0000-0000-0000942C0000}"/>
    <cellStyle name="Normal 4 5 5 4" xfId="12513" xr:uid="{00000000-0005-0000-0000-0000952C0000}"/>
    <cellStyle name="Normal 4 5 6" xfId="9815" xr:uid="{00000000-0005-0000-0000-0000962C0000}"/>
    <cellStyle name="Normal 4 5 6 2" xfId="16301" xr:uid="{00000000-0005-0000-0000-0000972C0000}"/>
    <cellStyle name="Normal 4 5 7" xfId="8081" xr:uid="{00000000-0005-0000-0000-0000982C0000}"/>
    <cellStyle name="Normal 4 5 7 2" xfId="14681" xr:uid="{00000000-0005-0000-0000-0000992C0000}"/>
    <cellStyle name="Normal 4 5 8" xfId="6354" xr:uid="{00000000-0005-0000-0000-00009A2C0000}"/>
    <cellStyle name="Normal 4 5 8 2" xfId="13077" xr:uid="{00000000-0005-0000-0000-00009B2C0000}"/>
    <cellStyle name="Normal 4 5 9" xfId="11296" xr:uid="{00000000-0005-0000-0000-00009C2C0000}"/>
    <cellStyle name="Normal 4 6" xfId="4407" xr:uid="{00000000-0005-0000-0000-00009D2C0000}"/>
    <cellStyle name="Normal 4 6 2" xfId="4621" xr:uid="{00000000-0005-0000-0000-00009E2C0000}"/>
    <cellStyle name="Normal 4 6 2 2" xfId="4986" xr:uid="{00000000-0005-0000-0000-00009F2C0000}"/>
    <cellStyle name="Normal 4 6 2 2 2" xfId="8729" xr:uid="{00000000-0005-0000-0000-0000A02C0000}"/>
    <cellStyle name="Normal 4 6 2 2 2 2" xfId="15277" xr:uid="{00000000-0005-0000-0000-0000A12C0000}"/>
    <cellStyle name="Normal 4 6 2 2 3" xfId="7010" xr:uid="{00000000-0005-0000-0000-0000A22C0000}"/>
    <cellStyle name="Normal 4 6 2 2 3 2" xfId="13696" xr:uid="{00000000-0005-0000-0000-0000A32C0000}"/>
    <cellStyle name="Normal 4 6 2 2 4" xfId="11911" xr:uid="{00000000-0005-0000-0000-0000A42C0000}"/>
    <cellStyle name="Normal 4 6 2 3" xfId="5448" xr:uid="{00000000-0005-0000-0000-0000A52C0000}"/>
    <cellStyle name="Normal 4 6 2 3 2" xfId="9191" xr:uid="{00000000-0005-0000-0000-0000A62C0000}"/>
    <cellStyle name="Normal 4 6 2 3 2 2" xfId="15735" xr:uid="{00000000-0005-0000-0000-0000A72C0000}"/>
    <cellStyle name="Normal 4 6 2 3 3" xfId="7472" xr:uid="{00000000-0005-0000-0000-0000A82C0000}"/>
    <cellStyle name="Normal 4 6 2 3 3 2" xfId="14154" xr:uid="{00000000-0005-0000-0000-0000A92C0000}"/>
    <cellStyle name="Normal 4 6 2 3 4" xfId="12369" xr:uid="{00000000-0005-0000-0000-0000AA2C0000}"/>
    <cellStyle name="Normal 4 6 2 4" xfId="5886" xr:uid="{00000000-0005-0000-0000-0000AB2C0000}"/>
    <cellStyle name="Normal 4 6 2 4 2" xfId="9627" xr:uid="{00000000-0005-0000-0000-0000AC2C0000}"/>
    <cellStyle name="Normal 4 6 2 4 2 2" xfId="16129" xr:uid="{00000000-0005-0000-0000-0000AD2C0000}"/>
    <cellStyle name="Normal 4 6 2 4 3" xfId="7908" xr:uid="{00000000-0005-0000-0000-0000AE2C0000}"/>
    <cellStyle name="Normal 4 6 2 4 3 2" xfId="14548" xr:uid="{00000000-0005-0000-0000-0000AF2C0000}"/>
    <cellStyle name="Normal 4 6 2 4 4" xfId="12779" xr:uid="{00000000-0005-0000-0000-0000B02C0000}"/>
    <cellStyle name="Normal 4 6 2 5" xfId="9982" xr:uid="{00000000-0005-0000-0000-0000B12C0000}"/>
    <cellStyle name="Normal 4 6 2 5 2" xfId="16463" xr:uid="{00000000-0005-0000-0000-0000B22C0000}"/>
    <cellStyle name="Normal 4 6 2 6" xfId="8385" xr:uid="{00000000-0005-0000-0000-0000B32C0000}"/>
    <cellStyle name="Normal 4 6 2 6 2" xfId="14942" xr:uid="{00000000-0005-0000-0000-0000B42C0000}"/>
    <cellStyle name="Normal 4 6 2 7" xfId="6666" xr:uid="{00000000-0005-0000-0000-0000B52C0000}"/>
    <cellStyle name="Normal 4 6 2 7 2" xfId="13356" xr:uid="{00000000-0005-0000-0000-0000B62C0000}"/>
    <cellStyle name="Normal 4 6 2 8" xfId="11566" xr:uid="{00000000-0005-0000-0000-0000B72C0000}"/>
    <cellStyle name="Normal 4 6 3" xfId="4985" xr:uid="{00000000-0005-0000-0000-0000B82C0000}"/>
    <cellStyle name="Normal 4 6 3 2" xfId="8728" xr:uid="{00000000-0005-0000-0000-0000B92C0000}"/>
    <cellStyle name="Normal 4 6 3 2 2" xfId="15276" xr:uid="{00000000-0005-0000-0000-0000BA2C0000}"/>
    <cellStyle name="Normal 4 6 3 3" xfId="7009" xr:uid="{00000000-0005-0000-0000-0000BB2C0000}"/>
    <cellStyle name="Normal 4 6 3 3 2" xfId="13695" xr:uid="{00000000-0005-0000-0000-0000BC2C0000}"/>
    <cellStyle name="Normal 4 6 3 4" xfId="11910" xr:uid="{00000000-0005-0000-0000-0000BD2C0000}"/>
    <cellStyle name="Normal 4 6 4" xfId="5251" xr:uid="{00000000-0005-0000-0000-0000BE2C0000}"/>
    <cellStyle name="Normal 4 6 4 2" xfId="8994" xr:uid="{00000000-0005-0000-0000-0000BF2C0000}"/>
    <cellStyle name="Normal 4 6 4 2 2" xfId="15538" xr:uid="{00000000-0005-0000-0000-0000C02C0000}"/>
    <cellStyle name="Normal 4 6 4 3" xfId="7275" xr:uid="{00000000-0005-0000-0000-0000C12C0000}"/>
    <cellStyle name="Normal 4 6 4 3 2" xfId="13957" xr:uid="{00000000-0005-0000-0000-0000C22C0000}"/>
    <cellStyle name="Normal 4 6 4 4" xfId="12172" xr:uid="{00000000-0005-0000-0000-0000C32C0000}"/>
    <cellStyle name="Normal 4 6 5" xfId="5689" xr:uid="{00000000-0005-0000-0000-0000C42C0000}"/>
    <cellStyle name="Normal 4 6 5 2" xfId="9430" xr:uid="{00000000-0005-0000-0000-0000C52C0000}"/>
    <cellStyle name="Normal 4 6 5 2 2" xfId="15932" xr:uid="{00000000-0005-0000-0000-0000C62C0000}"/>
    <cellStyle name="Normal 4 6 5 3" xfId="7711" xr:uid="{00000000-0005-0000-0000-0000C72C0000}"/>
    <cellStyle name="Normal 4 6 5 3 2" xfId="14351" xr:uid="{00000000-0005-0000-0000-0000C82C0000}"/>
    <cellStyle name="Normal 4 6 5 4" xfId="12582" xr:uid="{00000000-0005-0000-0000-0000C92C0000}"/>
    <cellStyle name="Normal 4 6 6" xfId="9981" xr:uid="{00000000-0005-0000-0000-0000CA2C0000}"/>
    <cellStyle name="Normal 4 6 6 2" xfId="16462" xr:uid="{00000000-0005-0000-0000-0000CB2C0000}"/>
    <cellStyle name="Normal 4 6 7" xfId="8188" xr:uid="{00000000-0005-0000-0000-0000CC2C0000}"/>
    <cellStyle name="Normal 4 6 7 2" xfId="14745" xr:uid="{00000000-0005-0000-0000-0000CD2C0000}"/>
    <cellStyle name="Normal 4 6 8" xfId="6469" xr:uid="{00000000-0005-0000-0000-0000CE2C0000}"/>
    <cellStyle name="Normal 4 6 8 2" xfId="13159" xr:uid="{00000000-0005-0000-0000-0000CF2C0000}"/>
    <cellStyle name="Normal 4 6 9" xfId="11365" xr:uid="{00000000-0005-0000-0000-0000D02C0000}"/>
    <cellStyle name="Normal 4 7" xfId="4424" xr:uid="{00000000-0005-0000-0000-0000D12C0000}"/>
    <cellStyle name="Normal 4 7 2" xfId="4633" xr:uid="{00000000-0005-0000-0000-0000D22C0000}"/>
    <cellStyle name="Normal 4 7 2 2" xfId="4988" xr:uid="{00000000-0005-0000-0000-0000D32C0000}"/>
    <cellStyle name="Normal 4 7 2 2 2" xfId="8731" xr:uid="{00000000-0005-0000-0000-0000D42C0000}"/>
    <cellStyle name="Normal 4 7 2 2 2 2" xfId="15279" xr:uid="{00000000-0005-0000-0000-0000D52C0000}"/>
    <cellStyle name="Normal 4 7 2 2 3" xfId="7012" xr:uid="{00000000-0005-0000-0000-0000D62C0000}"/>
    <cellStyle name="Normal 4 7 2 2 3 2" xfId="13698" xr:uid="{00000000-0005-0000-0000-0000D72C0000}"/>
    <cellStyle name="Normal 4 7 2 2 4" xfId="11913" xr:uid="{00000000-0005-0000-0000-0000D82C0000}"/>
    <cellStyle name="Normal 4 7 2 3" xfId="5460" xr:uid="{00000000-0005-0000-0000-0000D92C0000}"/>
    <cellStyle name="Normal 4 7 2 3 2" xfId="9203" xr:uid="{00000000-0005-0000-0000-0000DA2C0000}"/>
    <cellStyle name="Normal 4 7 2 3 2 2" xfId="15747" xr:uid="{00000000-0005-0000-0000-0000DB2C0000}"/>
    <cellStyle name="Normal 4 7 2 3 3" xfId="7484" xr:uid="{00000000-0005-0000-0000-0000DC2C0000}"/>
    <cellStyle name="Normal 4 7 2 3 3 2" xfId="14166" xr:uid="{00000000-0005-0000-0000-0000DD2C0000}"/>
    <cellStyle name="Normal 4 7 2 3 4" xfId="12381" xr:uid="{00000000-0005-0000-0000-0000DE2C0000}"/>
    <cellStyle name="Normal 4 7 2 4" xfId="5898" xr:uid="{00000000-0005-0000-0000-0000DF2C0000}"/>
    <cellStyle name="Normal 4 7 2 4 2" xfId="9639" xr:uid="{00000000-0005-0000-0000-0000E02C0000}"/>
    <cellStyle name="Normal 4 7 2 4 2 2" xfId="16141" xr:uid="{00000000-0005-0000-0000-0000E12C0000}"/>
    <cellStyle name="Normal 4 7 2 4 3" xfId="7920" xr:uid="{00000000-0005-0000-0000-0000E22C0000}"/>
    <cellStyle name="Normal 4 7 2 4 3 2" xfId="14560" xr:uid="{00000000-0005-0000-0000-0000E32C0000}"/>
    <cellStyle name="Normal 4 7 2 4 4" xfId="12791" xr:uid="{00000000-0005-0000-0000-0000E42C0000}"/>
    <cellStyle name="Normal 4 7 2 5" xfId="9984" xr:uid="{00000000-0005-0000-0000-0000E52C0000}"/>
    <cellStyle name="Normal 4 7 2 5 2" xfId="16465" xr:uid="{00000000-0005-0000-0000-0000E62C0000}"/>
    <cellStyle name="Normal 4 7 2 6" xfId="8397" xr:uid="{00000000-0005-0000-0000-0000E72C0000}"/>
    <cellStyle name="Normal 4 7 2 6 2" xfId="14954" xr:uid="{00000000-0005-0000-0000-0000E82C0000}"/>
    <cellStyle name="Normal 4 7 2 7" xfId="6678" xr:uid="{00000000-0005-0000-0000-0000E92C0000}"/>
    <cellStyle name="Normal 4 7 2 7 2" xfId="13368" xr:uid="{00000000-0005-0000-0000-0000EA2C0000}"/>
    <cellStyle name="Normal 4 7 2 8" xfId="11578" xr:uid="{00000000-0005-0000-0000-0000EB2C0000}"/>
    <cellStyle name="Normal 4 7 3" xfId="4987" xr:uid="{00000000-0005-0000-0000-0000EC2C0000}"/>
    <cellStyle name="Normal 4 7 3 2" xfId="8730" xr:uid="{00000000-0005-0000-0000-0000ED2C0000}"/>
    <cellStyle name="Normal 4 7 3 2 2" xfId="15278" xr:uid="{00000000-0005-0000-0000-0000EE2C0000}"/>
    <cellStyle name="Normal 4 7 3 3" xfId="7011" xr:uid="{00000000-0005-0000-0000-0000EF2C0000}"/>
    <cellStyle name="Normal 4 7 3 3 2" xfId="13697" xr:uid="{00000000-0005-0000-0000-0000F02C0000}"/>
    <cellStyle name="Normal 4 7 3 4" xfId="11912" xr:uid="{00000000-0005-0000-0000-0000F12C0000}"/>
    <cellStyle name="Normal 4 7 4" xfId="5263" xr:uid="{00000000-0005-0000-0000-0000F22C0000}"/>
    <cellStyle name="Normal 4 7 4 2" xfId="9006" xr:uid="{00000000-0005-0000-0000-0000F32C0000}"/>
    <cellStyle name="Normal 4 7 4 2 2" xfId="15550" xr:uid="{00000000-0005-0000-0000-0000F42C0000}"/>
    <cellStyle name="Normal 4 7 4 3" xfId="7287" xr:uid="{00000000-0005-0000-0000-0000F52C0000}"/>
    <cellStyle name="Normal 4 7 4 3 2" xfId="13969" xr:uid="{00000000-0005-0000-0000-0000F62C0000}"/>
    <cellStyle name="Normal 4 7 4 4" xfId="12184" xr:uid="{00000000-0005-0000-0000-0000F72C0000}"/>
    <cellStyle name="Normal 4 7 5" xfId="5701" xr:uid="{00000000-0005-0000-0000-0000F82C0000}"/>
    <cellStyle name="Normal 4 7 5 2" xfId="9442" xr:uid="{00000000-0005-0000-0000-0000F92C0000}"/>
    <cellStyle name="Normal 4 7 5 2 2" xfId="15944" xr:uid="{00000000-0005-0000-0000-0000FA2C0000}"/>
    <cellStyle name="Normal 4 7 5 3" xfId="7723" xr:uid="{00000000-0005-0000-0000-0000FB2C0000}"/>
    <cellStyle name="Normal 4 7 5 3 2" xfId="14363" xr:uid="{00000000-0005-0000-0000-0000FC2C0000}"/>
    <cellStyle name="Normal 4 7 5 4" xfId="12594" xr:uid="{00000000-0005-0000-0000-0000FD2C0000}"/>
    <cellStyle name="Normal 4 7 6" xfId="9983" xr:uid="{00000000-0005-0000-0000-0000FE2C0000}"/>
    <cellStyle name="Normal 4 7 6 2" xfId="16464" xr:uid="{00000000-0005-0000-0000-0000FF2C0000}"/>
    <cellStyle name="Normal 4 7 7" xfId="8200" xr:uid="{00000000-0005-0000-0000-0000002D0000}"/>
    <cellStyle name="Normal 4 7 7 2" xfId="14757" xr:uid="{00000000-0005-0000-0000-0000012D0000}"/>
    <cellStyle name="Normal 4 7 8" xfId="6481" xr:uid="{00000000-0005-0000-0000-0000022D0000}"/>
    <cellStyle name="Normal 4 7 8 2" xfId="13171" xr:uid="{00000000-0005-0000-0000-0000032D0000}"/>
    <cellStyle name="Normal 4 7 9" xfId="11379" xr:uid="{00000000-0005-0000-0000-0000042D0000}"/>
    <cellStyle name="Normal 4 8" xfId="4451" xr:uid="{00000000-0005-0000-0000-0000052D0000}"/>
    <cellStyle name="Normal 4 8 2" xfId="4989" xr:uid="{00000000-0005-0000-0000-0000062D0000}"/>
    <cellStyle name="Normal 4 8 2 2" xfId="8732" xr:uid="{00000000-0005-0000-0000-0000072D0000}"/>
    <cellStyle name="Normal 4 8 2 2 2" xfId="15280" xr:uid="{00000000-0005-0000-0000-0000082D0000}"/>
    <cellStyle name="Normal 4 8 2 3" xfId="7013" xr:uid="{00000000-0005-0000-0000-0000092D0000}"/>
    <cellStyle name="Normal 4 8 2 3 2" xfId="13699" xr:uid="{00000000-0005-0000-0000-00000A2D0000}"/>
    <cellStyle name="Normal 4 8 2 4" xfId="11914" xr:uid="{00000000-0005-0000-0000-00000B2D0000}"/>
    <cellStyle name="Normal 4 8 3" xfId="5279" xr:uid="{00000000-0005-0000-0000-00000C2D0000}"/>
    <cellStyle name="Normal 4 8 3 2" xfId="9022" xr:uid="{00000000-0005-0000-0000-00000D2D0000}"/>
    <cellStyle name="Normal 4 8 3 2 2" xfId="15566" xr:uid="{00000000-0005-0000-0000-00000E2D0000}"/>
    <cellStyle name="Normal 4 8 3 3" xfId="7303" xr:uid="{00000000-0005-0000-0000-00000F2D0000}"/>
    <cellStyle name="Normal 4 8 3 3 2" xfId="13985" xr:uid="{00000000-0005-0000-0000-0000102D0000}"/>
    <cellStyle name="Normal 4 8 3 4" xfId="12200" xr:uid="{00000000-0005-0000-0000-0000112D0000}"/>
    <cellStyle name="Normal 4 8 4" xfId="5717" xr:uid="{00000000-0005-0000-0000-0000122D0000}"/>
    <cellStyle name="Normal 4 8 4 2" xfId="9458" xr:uid="{00000000-0005-0000-0000-0000132D0000}"/>
    <cellStyle name="Normal 4 8 4 2 2" xfId="15960" xr:uid="{00000000-0005-0000-0000-0000142D0000}"/>
    <cellStyle name="Normal 4 8 4 3" xfId="7739" xr:uid="{00000000-0005-0000-0000-0000152D0000}"/>
    <cellStyle name="Normal 4 8 4 3 2" xfId="14379" xr:uid="{00000000-0005-0000-0000-0000162D0000}"/>
    <cellStyle name="Normal 4 8 4 4" xfId="12610" xr:uid="{00000000-0005-0000-0000-0000172D0000}"/>
    <cellStyle name="Normal 4 8 5" xfId="9985" xr:uid="{00000000-0005-0000-0000-0000182D0000}"/>
    <cellStyle name="Normal 4 8 5 2" xfId="16466" xr:uid="{00000000-0005-0000-0000-0000192D0000}"/>
    <cellStyle name="Normal 4 8 6" xfId="8216" xr:uid="{00000000-0005-0000-0000-00001A2D0000}"/>
    <cellStyle name="Normal 4 8 6 2" xfId="14773" xr:uid="{00000000-0005-0000-0000-00001B2D0000}"/>
    <cellStyle name="Normal 4 8 7" xfId="6497" xr:uid="{00000000-0005-0000-0000-00001C2D0000}"/>
    <cellStyle name="Normal 4 8 7 2" xfId="13187" xr:uid="{00000000-0005-0000-0000-00001D2D0000}"/>
    <cellStyle name="Normal 4 8 8" xfId="11396" xr:uid="{00000000-0005-0000-0000-00001E2D0000}"/>
    <cellStyle name="Normal 4 9" xfId="4683" xr:uid="{00000000-0005-0000-0000-00001F2D0000}"/>
    <cellStyle name="Normal 4 9 2" xfId="8429" xr:uid="{00000000-0005-0000-0000-0000202D0000}"/>
    <cellStyle name="Normal 4 9 2 2" xfId="14981" xr:uid="{00000000-0005-0000-0000-0000212D0000}"/>
    <cellStyle name="Normal 4 9 3" xfId="6710" xr:uid="{00000000-0005-0000-0000-0000222D0000}"/>
    <cellStyle name="Normal 4 9 3 2" xfId="13400" xr:uid="{00000000-0005-0000-0000-0000232D0000}"/>
    <cellStyle name="Normal 4 9 4" xfId="11614" xr:uid="{00000000-0005-0000-0000-0000242D0000}"/>
    <cellStyle name="Normal 40" xfId="4154" xr:uid="{00000000-0005-0000-0000-0000252D0000}"/>
    <cellStyle name="Normal 40 2" xfId="4558" xr:uid="{00000000-0005-0000-0000-0000262D0000}"/>
    <cellStyle name="Normal 40 2 2" xfId="4990" xr:uid="{00000000-0005-0000-0000-0000272D0000}"/>
    <cellStyle name="Normal 40 2 2 2" xfId="8733" xr:uid="{00000000-0005-0000-0000-0000282D0000}"/>
    <cellStyle name="Normal 40 2 2 2 2" xfId="15281" xr:uid="{00000000-0005-0000-0000-0000292D0000}"/>
    <cellStyle name="Normal 40 2 2 3" xfId="7014" xr:uid="{00000000-0005-0000-0000-00002A2D0000}"/>
    <cellStyle name="Normal 40 2 2 3 2" xfId="13700" xr:uid="{00000000-0005-0000-0000-00002B2D0000}"/>
    <cellStyle name="Normal 40 2 2 4" xfId="11915" xr:uid="{00000000-0005-0000-0000-00002C2D0000}"/>
    <cellStyle name="Normal 40 2 3" xfId="5385" xr:uid="{00000000-0005-0000-0000-00002D2D0000}"/>
    <cellStyle name="Normal 40 2 3 2" xfId="9128" xr:uid="{00000000-0005-0000-0000-00002E2D0000}"/>
    <cellStyle name="Normal 40 2 3 2 2" xfId="15672" xr:uid="{00000000-0005-0000-0000-00002F2D0000}"/>
    <cellStyle name="Normal 40 2 3 3" xfId="7409" xr:uid="{00000000-0005-0000-0000-0000302D0000}"/>
    <cellStyle name="Normal 40 2 3 3 2" xfId="14091" xr:uid="{00000000-0005-0000-0000-0000312D0000}"/>
    <cellStyle name="Normal 40 2 3 4" xfId="12306" xr:uid="{00000000-0005-0000-0000-0000322D0000}"/>
    <cellStyle name="Normal 40 2 4" xfId="5823" xr:uid="{00000000-0005-0000-0000-0000332D0000}"/>
    <cellStyle name="Normal 40 2 4 2" xfId="9564" xr:uid="{00000000-0005-0000-0000-0000342D0000}"/>
    <cellStyle name="Normal 40 2 4 2 2" xfId="16066" xr:uid="{00000000-0005-0000-0000-0000352D0000}"/>
    <cellStyle name="Normal 40 2 4 3" xfId="7845" xr:uid="{00000000-0005-0000-0000-0000362D0000}"/>
    <cellStyle name="Normal 40 2 4 3 2" xfId="14485" xr:uid="{00000000-0005-0000-0000-0000372D0000}"/>
    <cellStyle name="Normal 40 2 4 4" xfId="12716" xr:uid="{00000000-0005-0000-0000-0000382D0000}"/>
    <cellStyle name="Normal 40 2 5" xfId="9986" xr:uid="{00000000-0005-0000-0000-0000392D0000}"/>
    <cellStyle name="Normal 40 2 5 2" xfId="16467" xr:uid="{00000000-0005-0000-0000-00003A2D0000}"/>
    <cellStyle name="Normal 40 2 6" xfId="8322" xr:uid="{00000000-0005-0000-0000-00003B2D0000}"/>
    <cellStyle name="Normal 40 2 6 2" xfId="14879" xr:uid="{00000000-0005-0000-0000-00003C2D0000}"/>
    <cellStyle name="Normal 40 2 7" xfId="6603" xr:uid="{00000000-0005-0000-0000-00003D2D0000}"/>
    <cellStyle name="Normal 40 2 7 2" xfId="13293" xr:uid="{00000000-0005-0000-0000-00003E2D0000}"/>
    <cellStyle name="Normal 40 2 8" xfId="11503" xr:uid="{00000000-0005-0000-0000-00003F2D0000}"/>
    <cellStyle name="Normal 40 3" xfId="4753" xr:uid="{00000000-0005-0000-0000-0000402D0000}"/>
    <cellStyle name="Normal 40 3 2" xfId="8496" xr:uid="{00000000-0005-0000-0000-0000412D0000}"/>
    <cellStyle name="Normal 40 3 2 2" xfId="15048" xr:uid="{00000000-0005-0000-0000-0000422D0000}"/>
    <cellStyle name="Normal 40 3 3" xfId="6777" xr:uid="{00000000-0005-0000-0000-0000432D0000}"/>
    <cellStyle name="Normal 40 3 3 2" xfId="13467" xr:uid="{00000000-0005-0000-0000-0000442D0000}"/>
    <cellStyle name="Normal 40 3 4" xfId="11682" xr:uid="{00000000-0005-0000-0000-0000452D0000}"/>
    <cellStyle name="Normal 40 4" xfId="5188" xr:uid="{00000000-0005-0000-0000-0000462D0000}"/>
    <cellStyle name="Normal 40 4 2" xfId="8931" xr:uid="{00000000-0005-0000-0000-0000472D0000}"/>
    <cellStyle name="Normal 40 4 2 2" xfId="15475" xr:uid="{00000000-0005-0000-0000-0000482D0000}"/>
    <cellStyle name="Normal 40 4 3" xfId="7212" xr:uid="{00000000-0005-0000-0000-0000492D0000}"/>
    <cellStyle name="Normal 40 4 3 2" xfId="13894" xr:uid="{00000000-0005-0000-0000-00004A2D0000}"/>
    <cellStyle name="Normal 40 4 4" xfId="12109" xr:uid="{00000000-0005-0000-0000-00004B2D0000}"/>
    <cellStyle name="Normal 40 5" xfId="5621" xr:uid="{00000000-0005-0000-0000-00004C2D0000}"/>
    <cellStyle name="Normal 40 5 2" xfId="9362" xr:uid="{00000000-0005-0000-0000-00004D2D0000}"/>
    <cellStyle name="Normal 40 5 2 2" xfId="15869" xr:uid="{00000000-0005-0000-0000-00004E2D0000}"/>
    <cellStyle name="Normal 40 5 3" xfId="7643" xr:uid="{00000000-0005-0000-0000-00004F2D0000}"/>
    <cellStyle name="Normal 40 5 3 2" xfId="14288" xr:uid="{00000000-0005-0000-0000-0000502D0000}"/>
    <cellStyle name="Normal 40 5 4" xfId="12514" xr:uid="{00000000-0005-0000-0000-0000512D0000}"/>
    <cellStyle name="Normal 40 6" xfId="9741" xr:uid="{00000000-0005-0000-0000-0000522D0000}"/>
    <cellStyle name="Normal 40 6 2" xfId="16234" xr:uid="{00000000-0005-0000-0000-0000532D0000}"/>
    <cellStyle name="Normal 40 7" xfId="8082" xr:uid="{00000000-0005-0000-0000-0000542D0000}"/>
    <cellStyle name="Normal 40 7 2" xfId="14682" xr:uid="{00000000-0005-0000-0000-0000552D0000}"/>
    <cellStyle name="Normal 40 8" xfId="6355" xr:uid="{00000000-0005-0000-0000-0000562D0000}"/>
    <cellStyle name="Normal 40 8 2" xfId="13078" xr:uid="{00000000-0005-0000-0000-0000572D0000}"/>
    <cellStyle name="Normal 40 9" xfId="11297" xr:uid="{00000000-0005-0000-0000-0000582D0000}"/>
    <cellStyle name="Normal 41" xfId="4155" xr:uid="{00000000-0005-0000-0000-0000592D0000}"/>
    <cellStyle name="Normal 42" xfId="4156" xr:uid="{00000000-0005-0000-0000-00005A2D0000}"/>
    <cellStyle name="Normal 42 2" xfId="4559" xr:uid="{00000000-0005-0000-0000-00005B2D0000}"/>
    <cellStyle name="Normal 42 2 2" xfId="4991" xr:uid="{00000000-0005-0000-0000-00005C2D0000}"/>
    <cellStyle name="Normal 42 2 2 2" xfId="8734" xr:uid="{00000000-0005-0000-0000-00005D2D0000}"/>
    <cellStyle name="Normal 42 2 2 2 2" xfId="15282" xr:uid="{00000000-0005-0000-0000-00005E2D0000}"/>
    <cellStyle name="Normal 42 2 2 3" xfId="7015" xr:uid="{00000000-0005-0000-0000-00005F2D0000}"/>
    <cellStyle name="Normal 42 2 2 3 2" xfId="13701" xr:uid="{00000000-0005-0000-0000-0000602D0000}"/>
    <cellStyle name="Normal 42 2 2 4" xfId="11916" xr:uid="{00000000-0005-0000-0000-0000612D0000}"/>
    <cellStyle name="Normal 42 2 3" xfId="5386" xr:uid="{00000000-0005-0000-0000-0000622D0000}"/>
    <cellStyle name="Normal 42 2 3 2" xfId="9129" xr:uid="{00000000-0005-0000-0000-0000632D0000}"/>
    <cellStyle name="Normal 42 2 3 2 2" xfId="15673" xr:uid="{00000000-0005-0000-0000-0000642D0000}"/>
    <cellStyle name="Normal 42 2 3 3" xfId="7410" xr:uid="{00000000-0005-0000-0000-0000652D0000}"/>
    <cellStyle name="Normal 42 2 3 3 2" xfId="14092" xr:uid="{00000000-0005-0000-0000-0000662D0000}"/>
    <cellStyle name="Normal 42 2 3 4" xfId="12307" xr:uid="{00000000-0005-0000-0000-0000672D0000}"/>
    <cellStyle name="Normal 42 2 4" xfId="5824" xr:uid="{00000000-0005-0000-0000-0000682D0000}"/>
    <cellStyle name="Normal 42 2 4 2" xfId="9565" xr:uid="{00000000-0005-0000-0000-0000692D0000}"/>
    <cellStyle name="Normal 42 2 4 2 2" xfId="16067" xr:uid="{00000000-0005-0000-0000-00006A2D0000}"/>
    <cellStyle name="Normal 42 2 4 3" xfId="7846" xr:uid="{00000000-0005-0000-0000-00006B2D0000}"/>
    <cellStyle name="Normal 42 2 4 3 2" xfId="14486" xr:uid="{00000000-0005-0000-0000-00006C2D0000}"/>
    <cellStyle name="Normal 42 2 4 4" xfId="12717" xr:uid="{00000000-0005-0000-0000-00006D2D0000}"/>
    <cellStyle name="Normal 42 2 5" xfId="9987" xr:uid="{00000000-0005-0000-0000-00006E2D0000}"/>
    <cellStyle name="Normal 42 2 5 2" xfId="16468" xr:uid="{00000000-0005-0000-0000-00006F2D0000}"/>
    <cellStyle name="Normal 42 2 6" xfId="8323" xr:uid="{00000000-0005-0000-0000-0000702D0000}"/>
    <cellStyle name="Normal 42 2 6 2" xfId="14880" xr:uid="{00000000-0005-0000-0000-0000712D0000}"/>
    <cellStyle name="Normal 42 2 7" xfId="6604" xr:uid="{00000000-0005-0000-0000-0000722D0000}"/>
    <cellStyle name="Normal 42 2 7 2" xfId="13294" xr:uid="{00000000-0005-0000-0000-0000732D0000}"/>
    <cellStyle name="Normal 42 2 8" xfId="11504" xr:uid="{00000000-0005-0000-0000-0000742D0000}"/>
    <cellStyle name="Normal 42 3" xfId="4841" xr:uid="{00000000-0005-0000-0000-0000752D0000}"/>
    <cellStyle name="Normal 42 3 2" xfId="8584" xr:uid="{00000000-0005-0000-0000-0000762D0000}"/>
    <cellStyle name="Normal 42 3 2 2" xfId="15132" xr:uid="{00000000-0005-0000-0000-0000772D0000}"/>
    <cellStyle name="Normal 42 3 3" xfId="6865" xr:uid="{00000000-0005-0000-0000-0000782D0000}"/>
    <cellStyle name="Normal 42 3 3 2" xfId="13551" xr:uid="{00000000-0005-0000-0000-0000792D0000}"/>
    <cellStyle name="Normal 42 3 4" xfId="11766" xr:uid="{00000000-0005-0000-0000-00007A2D0000}"/>
    <cellStyle name="Normal 42 4" xfId="5189" xr:uid="{00000000-0005-0000-0000-00007B2D0000}"/>
    <cellStyle name="Normal 42 4 2" xfId="8932" xr:uid="{00000000-0005-0000-0000-00007C2D0000}"/>
    <cellStyle name="Normal 42 4 2 2" xfId="15476" xr:uid="{00000000-0005-0000-0000-00007D2D0000}"/>
    <cellStyle name="Normal 42 4 3" xfId="7213" xr:uid="{00000000-0005-0000-0000-00007E2D0000}"/>
    <cellStyle name="Normal 42 4 3 2" xfId="13895" xr:uid="{00000000-0005-0000-0000-00007F2D0000}"/>
    <cellStyle name="Normal 42 4 4" xfId="12110" xr:uid="{00000000-0005-0000-0000-0000802D0000}"/>
    <cellStyle name="Normal 42 5" xfId="5622" xr:uid="{00000000-0005-0000-0000-0000812D0000}"/>
    <cellStyle name="Normal 42 5 2" xfId="9363" xr:uid="{00000000-0005-0000-0000-0000822D0000}"/>
    <cellStyle name="Normal 42 5 2 2" xfId="15870" xr:uid="{00000000-0005-0000-0000-0000832D0000}"/>
    <cellStyle name="Normal 42 5 3" xfId="7644" xr:uid="{00000000-0005-0000-0000-0000842D0000}"/>
    <cellStyle name="Normal 42 5 3 2" xfId="14289" xr:uid="{00000000-0005-0000-0000-0000852D0000}"/>
    <cellStyle name="Normal 42 5 4" xfId="12515" xr:uid="{00000000-0005-0000-0000-0000862D0000}"/>
    <cellStyle name="Normal 42 6" xfId="9832" xr:uid="{00000000-0005-0000-0000-0000872D0000}"/>
    <cellStyle name="Normal 42 6 2" xfId="16318" xr:uid="{00000000-0005-0000-0000-0000882D0000}"/>
    <cellStyle name="Normal 42 7" xfId="8083" xr:uid="{00000000-0005-0000-0000-0000892D0000}"/>
    <cellStyle name="Normal 42 7 2" xfId="14683" xr:uid="{00000000-0005-0000-0000-00008A2D0000}"/>
    <cellStyle name="Normal 42 8" xfId="6356" xr:uid="{00000000-0005-0000-0000-00008B2D0000}"/>
    <cellStyle name="Normal 42 8 2" xfId="13079" xr:uid="{00000000-0005-0000-0000-00008C2D0000}"/>
    <cellStyle name="Normal 42 9" xfId="11298" xr:uid="{00000000-0005-0000-0000-00008D2D0000}"/>
    <cellStyle name="Normal 43" xfId="4402" xr:uid="{00000000-0005-0000-0000-00008E2D0000}"/>
    <cellStyle name="Normal 43 2" xfId="4644" xr:uid="{00000000-0005-0000-0000-00008F2D0000}"/>
    <cellStyle name="Normal 43 2 2" xfId="4848" xr:uid="{00000000-0005-0000-0000-0000902D0000}"/>
    <cellStyle name="Normal 43 2 2 2" xfId="8591" xr:uid="{00000000-0005-0000-0000-0000912D0000}"/>
    <cellStyle name="Normal 43 2 2 2 2" xfId="15139" xr:uid="{00000000-0005-0000-0000-0000922D0000}"/>
    <cellStyle name="Normal 43 2 2 3" xfId="6872" xr:uid="{00000000-0005-0000-0000-0000932D0000}"/>
    <cellStyle name="Normal 43 2 2 3 2" xfId="13558" xr:uid="{00000000-0005-0000-0000-0000942D0000}"/>
    <cellStyle name="Normal 43 2 2 4" xfId="11773" xr:uid="{00000000-0005-0000-0000-0000952D0000}"/>
    <cellStyle name="Normal 43 2 3" xfId="5471" xr:uid="{00000000-0005-0000-0000-0000962D0000}"/>
    <cellStyle name="Normal 43 2 3 2" xfId="9214" xr:uid="{00000000-0005-0000-0000-0000972D0000}"/>
    <cellStyle name="Normal 43 2 3 2 2" xfId="15758" xr:uid="{00000000-0005-0000-0000-0000982D0000}"/>
    <cellStyle name="Normal 43 2 3 3" xfId="7495" xr:uid="{00000000-0005-0000-0000-0000992D0000}"/>
    <cellStyle name="Normal 43 2 3 3 2" xfId="14177" xr:uid="{00000000-0005-0000-0000-00009A2D0000}"/>
    <cellStyle name="Normal 43 2 3 4" xfId="12392" xr:uid="{00000000-0005-0000-0000-00009B2D0000}"/>
    <cellStyle name="Normal 43 2 4" xfId="5909" xr:uid="{00000000-0005-0000-0000-00009C2D0000}"/>
    <cellStyle name="Normal 43 2 4 2" xfId="9650" xr:uid="{00000000-0005-0000-0000-00009D2D0000}"/>
    <cellStyle name="Normal 43 2 4 2 2" xfId="16152" xr:uid="{00000000-0005-0000-0000-00009E2D0000}"/>
    <cellStyle name="Normal 43 2 4 3" xfId="7931" xr:uid="{00000000-0005-0000-0000-00009F2D0000}"/>
    <cellStyle name="Normal 43 2 4 3 2" xfId="14571" xr:uid="{00000000-0005-0000-0000-0000A02D0000}"/>
    <cellStyle name="Normal 43 2 4 4" xfId="12802" xr:uid="{00000000-0005-0000-0000-0000A12D0000}"/>
    <cellStyle name="Normal 43 2 5" xfId="9839" xr:uid="{00000000-0005-0000-0000-0000A22D0000}"/>
    <cellStyle name="Normal 43 2 5 2" xfId="16325" xr:uid="{00000000-0005-0000-0000-0000A32D0000}"/>
    <cellStyle name="Normal 43 2 6" xfId="8408" xr:uid="{00000000-0005-0000-0000-0000A42D0000}"/>
    <cellStyle name="Normal 43 2 6 2" xfId="14965" xr:uid="{00000000-0005-0000-0000-0000A52D0000}"/>
    <cellStyle name="Normal 43 2 7" xfId="6689" xr:uid="{00000000-0005-0000-0000-0000A62D0000}"/>
    <cellStyle name="Normal 43 2 7 2" xfId="13379" xr:uid="{00000000-0005-0000-0000-0000A72D0000}"/>
    <cellStyle name="Normal 43 2 8" xfId="11589" xr:uid="{00000000-0005-0000-0000-0000A82D0000}"/>
    <cellStyle name="Normal 43 3" xfId="4846" xr:uid="{00000000-0005-0000-0000-0000A92D0000}"/>
    <cellStyle name="Normal 43 3 2" xfId="8589" xr:uid="{00000000-0005-0000-0000-0000AA2D0000}"/>
    <cellStyle name="Normal 43 3 2 2" xfId="15137" xr:uid="{00000000-0005-0000-0000-0000AB2D0000}"/>
    <cellStyle name="Normal 43 3 3" xfId="6870" xr:uid="{00000000-0005-0000-0000-0000AC2D0000}"/>
    <cellStyle name="Normal 43 3 3 2" xfId="13556" xr:uid="{00000000-0005-0000-0000-0000AD2D0000}"/>
    <cellStyle name="Normal 43 3 4" xfId="11771" xr:uid="{00000000-0005-0000-0000-0000AE2D0000}"/>
    <cellStyle name="Normal 43 4" xfId="9837" xr:uid="{00000000-0005-0000-0000-0000AF2D0000}"/>
    <cellStyle name="Normal 43 4 2" xfId="16323" xr:uid="{00000000-0005-0000-0000-0000B02D0000}"/>
    <cellStyle name="Normal 44" xfId="4403" xr:uid="{00000000-0005-0000-0000-0000B12D0000}"/>
    <cellStyle name="Normal 45" xfId="4409" xr:uid="{00000000-0005-0000-0000-0000B22D0000}"/>
    <cellStyle name="Normal 46" xfId="4420" xr:uid="{00000000-0005-0000-0000-0000B32D0000}"/>
    <cellStyle name="Normal 47" xfId="4410" xr:uid="{00000000-0005-0000-0000-0000B42D0000}"/>
    <cellStyle name="Normal 48" xfId="4435" xr:uid="{00000000-0005-0000-0000-0000B52D0000}"/>
    <cellStyle name="Normal 49" xfId="4438" xr:uid="{00000000-0005-0000-0000-0000B62D0000}"/>
    <cellStyle name="Normal 5" xfId="4157" xr:uid="{00000000-0005-0000-0000-0000B72D0000}"/>
    <cellStyle name="Normal 5 10" xfId="9679" xr:uid="{00000000-0005-0000-0000-0000B82D0000}"/>
    <cellStyle name="Normal 5 10 2" xfId="16179" xr:uid="{00000000-0005-0000-0000-0000B92D0000}"/>
    <cellStyle name="Normal 5 11" xfId="4158" xr:uid="{00000000-0005-0000-0000-0000BA2D0000}"/>
    <cellStyle name="Normal 5 12" xfId="8084" xr:uid="{00000000-0005-0000-0000-0000BB2D0000}"/>
    <cellStyle name="Normal 5 12 2" xfId="14684" xr:uid="{00000000-0005-0000-0000-0000BC2D0000}"/>
    <cellStyle name="Normal 5 13" xfId="6357" xr:uid="{00000000-0005-0000-0000-0000BD2D0000}"/>
    <cellStyle name="Normal 5 13 2" xfId="13080" xr:uid="{00000000-0005-0000-0000-0000BE2D0000}"/>
    <cellStyle name="Normal 5 14" xfId="11299" xr:uid="{00000000-0005-0000-0000-0000BF2D0000}"/>
    <cellStyle name="Normal 5 2" xfId="4159" xr:uid="{00000000-0005-0000-0000-0000C02D0000}"/>
    <cellStyle name="Normal 5 2 2" xfId="4561" xr:uid="{00000000-0005-0000-0000-0000C12D0000}"/>
    <cellStyle name="Normal 5 2 2 2" xfId="4992" xr:uid="{00000000-0005-0000-0000-0000C22D0000}"/>
    <cellStyle name="Normal 5 2 2 2 2" xfId="8735" xr:uid="{00000000-0005-0000-0000-0000C32D0000}"/>
    <cellStyle name="Normal 5 2 2 2 2 2" xfId="15283" xr:uid="{00000000-0005-0000-0000-0000C42D0000}"/>
    <cellStyle name="Normal 5 2 2 2 3" xfId="7016" xr:uid="{00000000-0005-0000-0000-0000C52D0000}"/>
    <cellStyle name="Normal 5 2 2 2 3 2" xfId="13702" xr:uid="{00000000-0005-0000-0000-0000C62D0000}"/>
    <cellStyle name="Normal 5 2 2 2 4" xfId="11917" xr:uid="{00000000-0005-0000-0000-0000C72D0000}"/>
    <cellStyle name="Normal 5 2 2 3" xfId="5388" xr:uid="{00000000-0005-0000-0000-0000C82D0000}"/>
    <cellStyle name="Normal 5 2 2 3 2" xfId="9131" xr:uid="{00000000-0005-0000-0000-0000C92D0000}"/>
    <cellStyle name="Normal 5 2 2 3 2 2" xfId="15675" xr:uid="{00000000-0005-0000-0000-0000CA2D0000}"/>
    <cellStyle name="Normal 5 2 2 3 3" xfId="7412" xr:uid="{00000000-0005-0000-0000-0000CB2D0000}"/>
    <cellStyle name="Normal 5 2 2 3 3 2" xfId="14094" xr:uid="{00000000-0005-0000-0000-0000CC2D0000}"/>
    <cellStyle name="Normal 5 2 2 3 4" xfId="12309" xr:uid="{00000000-0005-0000-0000-0000CD2D0000}"/>
    <cellStyle name="Normal 5 2 2 4" xfId="5826" xr:uid="{00000000-0005-0000-0000-0000CE2D0000}"/>
    <cellStyle name="Normal 5 2 2 4 2" xfId="9567" xr:uid="{00000000-0005-0000-0000-0000CF2D0000}"/>
    <cellStyle name="Normal 5 2 2 4 2 2" xfId="16069" xr:uid="{00000000-0005-0000-0000-0000D02D0000}"/>
    <cellStyle name="Normal 5 2 2 4 3" xfId="7848" xr:uid="{00000000-0005-0000-0000-0000D12D0000}"/>
    <cellStyle name="Normal 5 2 2 4 3 2" xfId="14488" xr:uid="{00000000-0005-0000-0000-0000D22D0000}"/>
    <cellStyle name="Normal 5 2 2 4 4" xfId="12719" xr:uid="{00000000-0005-0000-0000-0000D32D0000}"/>
    <cellStyle name="Normal 5 2 2 5" xfId="9988" xr:uid="{00000000-0005-0000-0000-0000D42D0000}"/>
    <cellStyle name="Normal 5 2 2 5 2" xfId="16469" xr:uid="{00000000-0005-0000-0000-0000D52D0000}"/>
    <cellStyle name="Normal 5 2 2 6" xfId="8325" xr:uid="{00000000-0005-0000-0000-0000D62D0000}"/>
    <cellStyle name="Normal 5 2 2 6 2" xfId="14882" xr:uid="{00000000-0005-0000-0000-0000D72D0000}"/>
    <cellStyle name="Normal 5 2 2 7" xfId="6606" xr:uid="{00000000-0005-0000-0000-0000D82D0000}"/>
    <cellStyle name="Normal 5 2 2 7 2" xfId="13296" xr:uid="{00000000-0005-0000-0000-0000D92D0000}"/>
    <cellStyle name="Normal 5 2 2 8" xfId="11506" xr:uid="{00000000-0005-0000-0000-0000DA2D0000}"/>
    <cellStyle name="Normal 5 2 3" xfId="4782" xr:uid="{00000000-0005-0000-0000-0000DB2D0000}"/>
    <cellStyle name="Normal 5 2 3 2" xfId="8525" xr:uid="{00000000-0005-0000-0000-0000DC2D0000}"/>
    <cellStyle name="Normal 5 2 3 2 2" xfId="15077" xr:uid="{00000000-0005-0000-0000-0000DD2D0000}"/>
    <cellStyle name="Normal 5 2 3 3" xfId="6806" xr:uid="{00000000-0005-0000-0000-0000DE2D0000}"/>
    <cellStyle name="Normal 5 2 3 3 2" xfId="13496" xr:uid="{00000000-0005-0000-0000-0000DF2D0000}"/>
    <cellStyle name="Normal 5 2 3 4" xfId="11711" xr:uid="{00000000-0005-0000-0000-0000E02D0000}"/>
    <cellStyle name="Normal 5 2 4" xfId="5191" xr:uid="{00000000-0005-0000-0000-0000E12D0000}"/>
    <cellStyle name="Normal 5 2 4 2" xfId="8934" xr:uid="{00000000-0005-0000-0000-0000E22D0000}"/>
    <cellStyle name="Normal 5 2 4 2 2" xfId="15478" xr:uid="{00000000-0005-0000-0000-0000E32D0000}"/>
    <cellStyle name="Normal 5 2 4 3" xfId="7215" xr:uid="{00000000-0005-0000-0000-0000E42D0000}"/>
    <cellStyle name="Normal 5 2 4 3 2" xfId="13897" xr:uid="{00000000-0005-0000-0000-0000E52D0000}"/>
    <cellStyle name="Normal 5 2 4 4" xfId="12112" xr:uid="{00000000-0005-0000-0000-0000E62D0000}"/>
    <cellStyle name="Normal 5 2 5" xfId="5624" xr:uid="{00000000-0005-0000-0000-0000E72D0000}"/>
    <cellStyle name="Normal 5 2 5 2" xfId="9365" xr:uid="{00000000-0005-0000-0000-0000E82D0000}"/>
    <cellStyle name="Normal 5 2 5 2 2" xfId="15872" xr:uid="{00000000-0005-0000-0000-0000E92D0000}"/>
    <cellStyle name="Normal 5 2 5 3" xfId="7646" xr:uid="{00000000-0005-0000-0000-0000EA2D0000}"/>
    <cellStyle name="Normal 5 2 5 3 2" xfId="14291" xr:uid="{00000000-0005-0000-0000-0000EB2D0000}"/>
    <cellStyle name="Normal 5 2 5 4" xfId="12517" xr:uid="{00000000-0005-0000-0000-0000EC2D0000}"/>
    <cellStyle name="Normal 5 2 6" xfId="9772" xr:uid="{00000000-0005-0000-0000-0000ED2D0000}"/>
    <cellStyle name="Normal 5 2 6 2" xfId="16263" xr:uid="{00000000-0005-0000-0000-0000EE2D0000}"/>
    <cellStyle name="Normal 5 2 7" xfId="8085" xr:uid="{00000000-0005-0000-0000-0000EF2D0000}"/>
    <cellStyle name="Normal 5 2 7 2" xfId="14685" xr:uid="{00000000-0005-0000-0000-0000F02D0000}"/>
    <cellStyle name="Normal 5 2 8" xfId="6358" xr:uid="{00000000-0005-0000-0000-0000F12D0000}"/>
    <cellStyle name="Normal 5 2 8 2" xfId="13081" xr:uid="{00000000-0005-0000-0000-0000F22D0000}"/>
    <cellStyle name="Normal 5 2 9" xfId="11300" xr:uid="{00000000-0005-0000-0000-0000F32D0000}"/>
    <cellStyle name="Normal 5 3" xfId="4160" xr:uid="{00000000-0005-0000-0000-0000F42D0000}"/>
    <cellStyle name="Normal 5 4" xfId="4417" xr:uid="{00000000-0005-0000-0000-0000F52D0000}"/>
    <cellStyle name="Normal 5 4 2" xfId="4627" xr:uid="{00000000-0005-0000-0000-0000F62D0000}"/>
    <cellStyle name="Normal 5 4 2 2" xfId="4994" xr:uid="{00000000-0005-0000-0000-0000F72D0000}"/>
    <cellStyle name="Normal 5 4 2 2 2" xfId="8737" xr:uid="{00000000-0005-0000-0000-0000F82D0000}"/>
    <cellStyle name="Normal 5 4 2 2 2 2" xfId="15285" xr:uid="{00000000-0005-0000-0000-0000F92D0000}"/>
    <cellStyle name="Normal 5 4 2 2 3" xfId="7018" xr:uid="{00000000-0005-0000-0000-0000FA2D0000}"/>
    <cellStyle name="Normal 5 4 2 2 3 2" xfId="13704" xr:uid="{00000000-0005-0000-0000-0000FB2D0000}"/>
    <cellStyle name="Normal 5 4 2 2 4" xfId="11919" xr:uid="{00000000-0005-0000-0000-0000FC2D0000}"/>
    <cellStyle name="Normal 5 4 2 3" xfId="5454" xr:uid="{00000000-0005-0000-0000-0000FD2D0000}"/>
    <cellStyle name="Normal 5 4 2 3 2" xfId="9197" xr:uid="{00000000-0005-0000-0000-0000FE2D0000}"/>
    <cellStyle name="Normal 5 4 2 3 2 2" xfId="15741" xr:uid="{00000000-0005-0000-0000-0000FF2D0000}"/>
    <cellStyle name="Normal 5 4 2 3 3" xfId="7478" xr:uid="{00000000-0005-0000-0000-0000002E0000}"/>
    <cellStyle name="Normal 5 4 2 3 3 2" xfId="14160" xr:uid="{00000000-0005-0000-0000-0000012E0000}"/>
    <cellStyle name="Normal 5 4 2 3 4" xfId="12375" xr:uid="{00000000-0005-0000-0000-0000022E0000}"/>
    <cellStyle name="Normal 5 4 2 4" xfId="5892" xr:uid="{00000000-0005-0000-0000-0000032E0000}"/>
    <cellStyle name="Normal 5 4 2 4 2" xfId="9633" xr:uid="{00000000-0005-0000-0000-0000042E0000}"/>
    <cellStyle name="Normal 5 4 2 4 2 2" xfId="16135" xr:uid="{00000000-0005-0000-0000-0000052E0000}"/>
    <cellStyle name="Normal 5 4 2 4 3" xfId="7914" xr:uid="{00000000-0005-0000-0000-0000062E0000}"/>
    <cellStyle name="Normal 5 4 2 4 3 2" xfId="14554" xr:uid="{00000000-0005-0000-0000-0000072E0000}"/>
    <cellStyle name="Normal 5 4 2 4 4" xfId="12785" xr:uid="{00000000-0005-0000-0000-0000082E0000}"/>
    <cellStyle name="Normal 5 4 2 5" xfId="9990" xr:uid="{00000000-0005-0000-0000-0000092E0000}"/>
    <cellStyle name="Normal 5 4 2 5 2" xfId="16471" xr:uid="{00000000-0005-0000-0000-00000A2E0000}"/>
    <cellStyle name="Normal 5 4 2 6" xfId="8391" xr:uid="{00000000-0005-0000-0000-00000B2E0000}"/>
    <cellStyle name="Normal 5 4 2 6 2" xfId="14948" xr:uid="{00000000-0005-0000-0000-00000C2E0000}"/>
    <cellStyle name="Normal 5 4 2 7" xfId="6672" xr:uid="{00000000-0005-0000-0000-00000D2E0000}"/>
    <cellStyle name="Normal 5 4 2 7 2" xfId="13362" xr:uid="{00000000-0005-0000-0000-00000E2E0000}"/>
    <cellStyle name="Normal 5 4 2 8" xfId="11572" xr:uid="{00000000-0005-0000-0000-00000F2E0000}"/>
    <cellStyle name="Normal 5 4 3" xfId="4993" xr:uid="{00000000-0005-0000-0000-0000102E0000}"/>
    <cellStyle name="Normal 5 4 3 2" xfId="8736" xr:uid="{00000000-0005-0000-0000-0000112E0000}"/>
    <cellStyle name="Normal 5 4 3 2 2" xfId="15284" xr:uid="{00000000-0005-0000-0000-0000122E0000}"/>
    <cellStyle name="Normal 5 4 3 3" xfId="7017" xr:uid="{00000000-0005-0000-0000-0000132E0000}"/>
    <cellStyle name="Normal 5 4 3 3 2" xfId="13703" xr:uid="{00000000-0005-0000-0000-0000142E0000}"/>
    <cellStyle name="Normal 5 4 3 4" xfId="11918" xr:uid="{00000000-0005-0000-0000-0000152E0000}"/>
    <cellStyle name="Normal 5 4 4" xfId="5257" xr:uid="{00000000-0005-0000-0000-0000162E0000}"/>
    <cellStyle name="Normal 5 4 4 2" xfId="9000" xr:uid="{00000000-0005-0000-0000-0000172E0000}"/>
    <cellStyle name="Normal 5 4 4 2 2" xfId="15544" xr:uid="{00000000-0005-0000-0000-0000182E0000}"/>
    <cellStyle name="Normal 5 4 4 3" xfId="7281" xr:uid="{00000000-0005-0000-0000-0000192E0000}"/>
    <cellStyle name="Normal 5 4 4 3 2" xfId="13963" xr:uid="{00000000-0005-0000-0000-00001A2E0000}"/>
    <cellStyle name="Normal 5 4 4 4" xfId="12178" xr:uid="{00000000-0005-0000-0000-00001B2E0000}"/>
    <cellStyle name="Normal 5 4 5" xfId="5695" xr:uid="{00000000-0005-0000-0000-00001C2E0000}"/>
    <cellStyle name="Normal 5 4 5 2" xfId="9436" xr:uid="{00000000-0005-0000-0000-00001D2E0000}"/>
    <cellStyle name="Normal 5 4 5 2 2" xfId="15938" xr:uid="{00000000-0005-0000-0000-00001E2E0000}"/>
    <cellStyle name="Normal 5 4 5 3" xfId="7717" xr:uid="{00000000-0005-0000-0000-00001F2E0000}"/>
    <cellStyle name="Normal 5 4 5 3 2" xfId="14357" xr:uid="{00000000-0005-0000-0000-0000202E0000}"/>
    <cellStyle name="Normal 5 4 5 4" xfId="12588" xr:uid="{00000000-0005-0000-0000-0000212E0000}"/>
    <cellStyle name="Normal 5 4 6" xfId="9989" xr:uid="{00000000-0005-0000-0000-0000222E0000}"/>
    <cellStyle name="Normal 5 4 6 2" xfId="16470" xr:uid="{00000000-0005-0000-0000-0000232E0000}"/>
    <cellStyle name="Normal 5 4 7" xfId="8194" xr:uid="{00000000-0005-0000-0000-0000242E0000}"/>
    <cellStyle name="Normal 5 4 7 2" xfId="14751" xr:uid="{00000000-0005-0000-0000-0000252E0000}"/>
    <cellStyle name="Normal 5 4 8" xfId="6475" xr:uid="{00000000-0005-0000-0000-0000262E0000}"/>
    <cellStyle name="Normal 5 4 8 2" xfId="13165" xr:uid="{00000000-0005-0000-0000-0000272E0000}"/>
    <cellStyle name="Normal 5 4 9" xfId="11373" xr:uid="{00000000-0005-0000-0000-0000282E0000}"/>
    <cellStyle name="Normal 5 5" xfId="4430" xr:uid="{00000000-0005-0000-0000-0000292E0000}"/>
    <cellStyle name="Normal 5 5 2" xfId="4639" xr:uid="{00000000-0005-0000-0000-00002A2E0000}"/>
    <cellStyle name="Normal 5 5 2 2" xfId="4996" xr:uid="{00000000-0005-0000-0000-00002B2E0000}"/>
    <cellStyle name="Normal 5 5 2 2 2" xfId="8739" xr:uid="{00000000-0005-0000-0000-00002C2E0000}"/>
    <cellStyle name="Normal 5 5 2 2 2 2" xfId="15287" xr:uid="{00000000-0005-0000-0000-00002D2E0000}"/>
    <cellStyle name="Normal 5 5 2 2 3" xfId="7020" xr:uid="{00000000-0005-0000-0000-00002E2E0000}"/>
    <cellStyle name="Normal 5 5 2 2 3 2" xfId="13706" xr:uid="{00000000-0005-0000-0000-00002F2E0000}"/>
    <cellStyle name="Normal 5 5 2 2 4" xfId="11921" xr:uid="{00000000-0005-0000-0000-0000302E0000}"/>
    <cellStyle name="Normal 5 5 2 3" xfId="5466" xr:uid="{00000000-0005-0000-0000-0000312E0000}"/>
    <cellStyle name="Normal 5 5 2 3 2" xfId="9209" xr:uid="{00000000-0005-0000-0000-0000322E0000}"/>
    <cellStyle name="Normal 5 5 2 3 2 2" xfId="15753" xr:uid="{00000000-0005-0000-0000-0000332E0000}"/>
    <cellStyle name="Normal 5 5 2 3 3" xfId="7490" xr:uid="{00000000-0005-0000-0000-0000342E0000}"/>
    <cellStyle name="Normal 5 5 2 3 3 2" xfId="14172" xr:uid="{00000000-0005-0000-0000-0000352E0000}"/>
    <cellStyle name="Normal 5 5 2 3 4" xfId="12387" xr:uid="{00000000-0005-0000-0000-0000362E0000}"/>
    <cellStyle name="Normal 5 5 2 4" xfId="5904" xr:uid="{00000000-0005-0000-0000-0000372E0000}"/>
    <cellStyle name="Normal 5 5 2 4 2" xfId="9645" xr:uid="{00000000-0005-0000-0000-0000382E0000}"/>
    <cellStyle name="Normal 5 5 2 4 2 2" xfId="16147" xr:uid="{00000000-0005-0000-0000-0000392E0000}"/>
    <cellStyle name="Normal 5 5 2 4 3" xfId="7926" xr:uid="{00000000-0005-0000-0000-00003A2E0000}"/>
    <cellStyle name="Normal 5 5 2 4 3 2" xfId="14566" xr:uid="{00000000-0005-0000-0000-00003B2E0000}"/>
    <cellStyle name="Normal 5 5 2 4 4" xfId="12797" xr:uid="{00000000-0005-0000-0000-00003C2E0000}"/>
    <cellStyle name="Normal 5 5 2 5" xfId="9992" xr:uid="{00000000-0005-0000-0000-00003D2E0000}"/>
    <cellStyle name="Normal 5 5 2 5 2" xfId="16473" xr:uid="{00000000-0005-0000-0000-00003E2E0000}"/>
    <cellStyle name="Normal 5 5 2 6" xfId="8403" xr:uid="{00000000-0005-0000-0000-00003F2E0000}"/>
    <cellStyle name="Normal 5 5 2 6 2" xfId="14960" xr:uid="{00000000-0005-0000-0000-0000402E0000}"/>
    <cellStyle name="Normal 5 5 2 7" xfId="6684" xr:uid="{00000000-0005-0000-0000-0000412E0000}"/>
    <cellStyle name="Normal 5 5 2 7 2" xfId="13374" xr:uid="{00000000-0005-0000-0000-0000422E0000}"/>
    <cellStyle name="Normal 5 5 2 8" xfId="11584" xr:uid="{00000000-0005-0000-0000-0000432E0000}"/>
    <cellStyle name="Normal 5 5 3" xfId="4995" xr:uid="{00000000-0005-0000-0000-0000442E0000}"/>
    <cellStyle name="Normal 5 5 3 2" xfId="8738" xr:uid="{00000000-0005-0000-0000-0000452E0000}"/>
    <cellStyle name="Normal 5 5 3 2 2" xfId="15286" xr:uid="{00000000-0005-0000-0000-0000462E0000}"/>
    <cellStyle name="Normal 5 5 3 3" xfId="7019" xr:uid="{00000000-0005-0000-0000-0000472E0000}"/>
    <cellStyle name="Normal 5 5 3 3 2" xfId="13705" xr:uid="{00000000-0005-0000-0000-0000482E0000}"/>
    <cellStyle name="Normal 5 5 3 4" xfId="11920" xr:uid="{00000000-0005-0000-0000-0000492E0000}"/>
    <cellStyle name="Normal 5 5 4" xfId="5269" xr:uid="{00000000-0005-0000-0000-00004A2E0000}"/>
    <cellStyle name="Normal 5 5 4 2" xfId="9012" xr:uid="{00000000-0005-0000-0000-00004B2E0000}"/>
    <cellStyle name="Normal 5 5 4 2 2" xfId="15556" xr:uid="{00000000-0005-0000-0000-00004C2E0000}"/>
    <cellStyle name="Normal 5 5 4 3" xfId="7293" xr:uid="{00000000-0005-0000-0000-00004D2E0000}"/>
    <cellStyle name="Normal 5 5 4 3 2" xfId="13975" xr:uid="{00000000-0005-0000-0000-00004E2E0000}"/>
    <cellStyle name="Normal 5 5 4 4" xfId="12190" xr:uid="{00000000-0005-0000-0000-00004F2E0000}"/>
    <cellStyle name="Normal 5 5 5" xfId="5707" xr:uid="{00000000-0005-0000-0000-0000502E0000}"/>
    <cellStyle name="Normal 5 5 5 2" xfId="9448" xr:uid="{00000000-0005-0000-0000-0000512E0000}"/>
    <cellStyle name="Normal 5 5 5 2 2" xfId="15950" xr:uid="{00000000-0005-0000-0000-0000522E0000}"/>
    <cellStyle name="Normal 5 5 5 3" xfId="7729" xr:uid="{00000000-0005-0000-0000-0000532E0000}"/>
    <cellStyle name="Normal 5 5 5 3 2" xfId="14369" xr:uid="{00000000-0005-0000-0000-0000542E0000}"/>
    <cellStyle name="Normal 5 5 5 4" xfId="12600" xr:uid="{00000000-0005-0000-0000-0000552E0000}"/>
    <cellStyle name="Normal 5 5 6" xfId="9991" xr:uid="{00000000-0005-0000-0000-0000562E0000}"/>
    <cellStyle name="Normal 5 5 6 2" xfId="16472" xr:uid="{00000000-0005-0000-0000-0000572E0000}"/>
    <cellStyle name="Normal 5 5 7" xfId="8206" xr:uid="{00000000-0005-0000-0000-0000582E0000}"/>
    <cellStyle name="Normal 5 5 7 2" xfId="14763" xr:uid="{00000000-0005-0000-0000-0000592E0000}"/>
    <cellStyle name="Normal 5 5 8" xfId="6487" xr:uid="{00000000-0005-0000-0000-00005A2E0000}"/>
    <cellStyle name="Normal 5 5 8 2" xfId="13177" xr:uid="{00000000-0005-0000-0000-00005B2E0000}"/>
    <cellStyle name="Normal 5 5 9" xfId="11385" xr:uid="{00000000-0005-0000-0000-00005C2E0000}"/>
    <cellStyle name="Normal 5 6" xfId="4560" xr:uid="{00000000-0005-0000-0000-00005D2E0000}"/>
    <cellStyle name="Normal 5 6 2" xfId="4997" xr:uid="{00000000-0005-0000-0000-00005E2E0000}"/>
    <cellStyle name="Normal 5 6 2 2" xfId="8740" xr:uid="{00000000-0005-0000-0000-00005F2E0000}"/>
    <cellStyle name="Normal 5 6 2 2 2" xfId="15288" xr:uid="{00000000-0005-0000-0000-0000602E0000}"/>
    <cellStyle name="Normal 5 6 2 3" xfId="7021" xr:uid="{00000000-0005-0000-0000-0000612E0000}"/>
    <cellStyle name="Normal 5 6 2 3 2" xfId="13707" xr:uid="{00000000-0005-0000-0000-0000622E0000}"/>
    <cellStyle name="Normal 5 6 2 4" xfId="11922" xr:uid="{00000000-0005-0000-0000-0000632E0000}"/>
    <cellStyle name="Normal 5 6 3" xfId="5387" xr:uid="{00000000-0005-0000-0000-0000642E0000}"/>
    <cellStyle name="Normal 5 6 3 2" xfId="9130" xr:uid="{00000000-0005-0000-0000-0000652E0000}"/>
    <cellStyle name="Normal 5 6 3 2 2" xfId="15674" xr:uid="{00000000-0005-0000-0000-0000662E0000}"/>
    <cellStyle name="Normal 5 6 3 3" xfId="7411" xr:uid="{00000000-0005-0000-0000-0000672E0000}"/>
    <cellStyle name="Normal 5 6 3 3 2" xfId="14093" xr:uid="{00000000-0005-0000-0000-0000682E0000}"/>
    <cellStyle name="Normal 5 6 3 4" xfId="12308" xr:uid="{00000000-0005-0000-0000-0000692E0000}"/>
    <cellStyle name="Normal 5 6 4" xfId="5825" xr:uid="{00000000-0005-0000-0000-00006A2E0000}"/>
    <cellStyle name="Normal 5 6 4 2" xfId="9566" xr:uid="{00000000-0005-0000-0000-00006B2E0000}"/>
    <cellStyle name="Normal 5 6 4 2 2" xfId="16068" xr:uid="{00000000-0005-0000-0000-00006C2E0000}"/>
    <cellStyle name="Normal 5 6 4 3" xfId="7847" xr:uid="{00000000-0005-0000-0000-00006D2E0000}"/>
    <cellStyle name="Normal 5 6 4 3 2" xfId="14487" xr:uid="{00000000-0005-0000-0000-00006E2E0000}"/>
    <cellStyle name="Normal 5 6 4 4" xfId="12718" xr:uid="{00000000-0005-0000-0000-00006F2E0000}"/>
    <cellStyle name="Normal 5 6 5" xfId="9993" xr:uid="{00000000-0005-0000-0000-0000702E0000}"/>
    <cellStyle name="Normal 5 6 5 2" xfId="16474" xr:uid="{00000000-0005-0000-0000-0000712E0000}"/>
    <cellStyle name="Normal 5 6 6" xfId="8324" xr:uid="{00000000-0005-0000-0000-0000722E0000}"/>
    <cellStyle name="Normal 5 6 6 2" xfId="14881" xr:uid="{00000000-0005-0000-0000-0000732E0000}"/>
    <cellStyle name="Normal 5 6 7" xfId="6605" xr:uid="{00000000-0005-0000-0000-0000742E0000}"/>
    <cellStyle name="Normal 5 6 7 2" xfId="13295" xr:uid="{00000000-0005-0000-0000-0000752E0000}"/>
    <cellStyle name="Normal 5 6 8" xfId="11505" xr:uid="{00000000-0005-0000-0000-0000762E0000}"/>
    <cellStyle name="Normal 5 7" xfId="4697" xr:uid="{00000000-0005-0000-0000-0000772E0000}"/>
    <cellStyle name="Normal 5 7 2" xfId="8442" xr:uid="{00000000-0005-0000-0000-0000782E0000}"/>
    <cellStyle name="Normal 5 7 2 2" xfId="14994" xr:uid="{00000000-0005-0000-0000-0000792E0000}"/>
    <cellStyle name="Normal 5 7 3" xfId="6723" xr:uid="{00000000-0005-0000-0000-00007A2E0000}"/>
    <cellStyle name="Normal 5 7 3 2" xfId="13413" xr:uid="{00000000-0005-0000-0000-00007B2E0000}"/>
    <cellStyle name="Normal 5 7 4" xfId="11627" xr:uid="{00000000-0005-0000-0000-00007C2E0000}"/>
    <cellStyle name="Normal 5 8" xfId="5190" xr:uid="{00000000-0005-0000-0000-00007D2E0000}"/>
    <cellStyle name="Normal 5 8 2" xfId="8933" xr:uid="{00000000-0005-0000-0000-00007E2E0000}"/>
    <cellStyle name="Normal 5 8 2 2" xfId="15477" xr:uid="{00000000-0005-0000-0000-00007F2E0000}"/>
    <cellStyle name="Normal 5 8 3" xfId="7214" xr:uid="{00000000-0005-0000-0000-0000802E0000}"/>
    <cellStyle name="Normal 5 8 3 2" xfId="13896" xr:uid="{00000000-0005-0000-0000-0000812E0000}"/>
    <cellStyle name="Normal 5 8 4" xfId="12111" xr:uid="{00000000-0005-0000-0000-0000822E0000}"/>
    <cellStyle name="Normal 5 9" xfId="5623" xr:uid="{00000000-0005-0000-0000-0000832E0000}"/>
    <cellStyle name="Normal 5 9 2" xfId="9364" xr:uid="{00000000-0005-0000-0000-0000842E0000}"/>
    <cellStyle name="Normal 5 9 2 2" xfId="15871" xr:uid="{00000000-0005-0000-0000-0000852E0000}"/>
    <cellStyle name="Normal 5 9 3" xfId="7645" xr:uid="{00000000-0005-0000-0000-0000862E0000}"/>
    <cellStyle name="Normal 5 9 3 2" xfId="14290" xr:uid="{00000000-0005-0000-0000-0000872E0000}"/>
    <cellStyle name="Normal 5 9 4" xfId="12516" xr:uid="{00000000-0005-0000-0000-0000882E0000}"/>
    <cellStyle name="Normal 50" xfId="4437" xr:uid="{00000000-0005-0000-0000-0000892E0000}"/>
    <cellStyle name="Normal 51" xfId="4443" xr:uid="{00000000-0005-0000-0000-00008A2E0000}"/>
    <cellStyle name="Normal 52" xfId="4440" xr:uid="{00000000-0005-0000-0000-00008B2E0000}"/>
    <cellStyle name="Normal 53" xfId="4442" xr:uid="{00000000-0005-0000-0000-00008C2E0000}"/>
    <cellStyle name="Normal 54" xfId="4436" xr:uid="{00000000-0005-0000-0000-00008D2E0000}"/>
    <cellStyle name="Normal 55" xfId="4439" xr:uid="{00000000-0005-0000-0000-00008E2E0000}"/>
    <cellStyle name="Normal 56" xfId="4441" xr:uid="{00000000-0005-0000-0000-00008F2E0000}"/>
    <cellStyle name="Normal 57" xfId="4444" xr:uid="{00000000-0005-0000-0000-0000902E0000}"/>
    <cellStyle name="Normal 58" xfId="4446" xr:uid="{00000000-0005-0000-0000-0000912E0000}"/>
    <cellStyle name="Normal 58 2" xfId="4998" xr:uid="{00000000-0005-0000-0000-0000922E0000}"/>
    <cellStyle name="Normal 58 2 2" xfId="8741" xr:uid="{00000000-0005-0000-0000-0000932E0000}"/>
    <cellStyle name="Normal 58 2 2 2" xfId="15289" xr:uid="{00000000-0005-0000-0000-0000942E0000}"/>
    <cellStyle name="Normal 58 2 3" xfId="7022" xr:uid="{00000000-0005-0000-0000-0000952E0000}"/>
    <cellStyle name="Normal 58 2 3 2" xfId="13708" xr:uid="{00000000-0005-0000-0000-0000962E0000}"/>
    <cellStyle name="Normal 58 2 4" xfId="11923" xr:uid="{00000000-0005-0000-0000-0000972E0000}"/>
    <cellStyle name="Normal 58 3" xfId="5274" xr:uid="{00000000-0005-0000-0000-0000982E0000}"/>
    <cellStyle name="Normal 58 3 2" xfId="9017" xr:uid="{00000000-0005-0000-0000-0000992E0000}"/>
    <cellStyle name="Normal 58 3 2 2" xfId="15561" xr:uid="{00000000-0005-0000-0000-00009A2E0000}"/>
    <cellStyle name="Normal 58 3 3" xfId="7298" xr:uid="{00000000-0005-0000-0000-00009B2E0000}"/>
    <cellStyle name="Normal 58 3 3 2" xfId="13980" xr:uid="{00000000-0005-0000-0000-00009C2E0000}"/>
    <cellStyle name="Normal 58 3 4" xfId="12195" xr:uid="{00000000-0005-0000-0000-00009D2E0000}"/>
    <cellStyle name="Normal 58 4" xfId="5712" xr:uid="{00000000-0005-0000-0000-00009E2E0000}"/>
    <cellStyle name="Normal 58 4 2" xfId="9453" xr:uid="{00000000-0005-0000-0000-00009F2E0000}"/>
    <cellStyle name="Normal 58 4 2 2" xfId="15955" xr:uid="{00000000-0005-0000-0000-0000A02E0000}"/>
    <cellStyle name="Normal 58 4 3" xfId="7734" xr:uid="{00000000-0005-0000-0000-0000A12E0000}"/>
    <cellStyle name="Normal 58 4 3 2" xfId="14374" xr:uid="{00000000-0005-0000-0000-0000A22E0000}"/>
    <cellStyle name="Normal 58 4 4" xfId="12605" xr:uid="{00000000-0005-0000-0000-0000A32E0000}"/>
    <cellStyle name="Normal 58 5" xfId="9994" xr:uid="{00000000-0005-0000-0000-0000A42E0000}"/>
    <cellStyle name="Normal 58 5 2" xfId="16475" xr:uid="{00000000-0005-0000-0000-0000A52E0000}"/>
    <cellStyle name="Normal 58 6" xfId="8211" xr:uid="{00000000-0005-0000-0000-0000A62E0000}"/>
    <cellStyle name="Normal 58 6 2" xfId="14768" xr:uid="{00000000-0005-0000-0000-0000A72E0000}"/>
    <cellStyle name="Normal 58 7" xfId="6492" xr:uid="{00000000-0005-0000-0000-0000A82E0000}"/>
    <cellStyle name="Normal 58 7 2" xfId="13182" xr:uid="{00000000-0005-0000-0000-0000A92E0000}"/>
    <cellStyle name="Normal 58 8" xfId="11391" xr:uid="{00000000-0005-0000-0000-0000AA2E0000}"/>
    <cellStyle name="Normal 59" xfId="4668" xr:uid="{00000000-0005-0000-0000-0000AB2E0000}"/>
    <cellStyle name="Normal 59 2" xfId="5072" xr:uid="{00000000-0005-0000-0000-0000AC2E0000}"/>
    <cellStyle name="Normal 59 2 2" xfId="8815" xr:uid="{00000000-0005-0000-0000-0000AD2E0000}"/>
    <cellStyle name="Normal 59 2 2 2" xfId="15363" xr:uid="{00000000-0005-0000-0000-0000AE2E0000}"/>
    <cellStyle name="Normal 59 2 3" xfId="7096" xr:uid="{00000000-0005-0000-0000-0000AF2E0000}"/>
    <cellStyle name="Normal 59 2 3 2" xfId="13782" xr:uid="{00000000-0005-0000-0000-0000B02E0000}"/>
    <cellStyle name="Normal 59 2 4" xfId="11997" xr:uid="{00000000-0005-0000-0000-0000B12E0000}"/>
    <cellStyle name="Normal 59 3" xfId="10068" xr:uid="{00000000-0005-0000-0000-0000B22E0000}"/>
    <cellStyle name="Normal 59 3 2" xfId="16549" xr:uid="{00000000-0005-0000-0000-0000B32E0000}"/>
    <cellStyle name="Normal 59 4" xfId="8415" xr:uid="{00000000-0005-0000-0000-0000B42E0000}"/>
    <cellStyle name="Normal 59 4 2" xfId="14967" xr:uid="{00000000-0005-0000-0000-0000B52E0000}"/>
    <cellStyle name="Normal 59 5" xfId="6696" xr:uid="{00000000-0005-0000-0000-0000B62E0000}"/>
    <cellStyle name="Normal 59 5 2" xfId="13386" xr:uid="{00000000-0005-0000-0000-0000B72E0000}"/>
    <cellStyle name="Normal 59 6" xfId="11600" xr:uid="{00000000-0005-0000-0000-0000B82E0000}"/>
    <cellStyle name="Normal 6" xfId="4161" xr:uid="{00000000-0005-0000-0000-0000B92E0000}"/>
    <cellStyle name="Normal 6 10" xfId="8086" xr:uid="{00000000-0005-0000-0000-0000BA2E0000}"/>
    <cellStyle name="Normal 6 10 2" xfId="14686" xr:uid="{00000000-0005-0000-0000-0000BB2E0000}"/>
    <cellStyle name="Normal 6 11" xfId="6359" xr:uid="{00000000-0005-0000-0000-0000BC2E0000}"/>
    <cellStyle name="Normal 6 11 2" xfId="13082" xr:uid="{00000000-0005-0000-0000-0000BD2E0000}"/>
    <cellStyle name="Normal 6 12" xfId="11301" xr:uid="{00000000-0005-0000-0000-0000BE2E0000}"/>
    <cellStyle name="Normal 6 2" xfId="4162" xr:uid="{00000000-0005-0000-0000-0000BF2E0000}"/>
    <cellStyle name="Normal 6 2 2" xfId="4563" xr:uid="{00000000-0005-0000-0000-0000C02E0000}"/>
    <cellStyle name="Normal 6 2 2 2" xfId="4999" xr:uid="{00000000-0005-0000-0000-0000C12E0000}"/>
    <cellStyle name="Normal 6 2 2 2 2" xfId="8742" xr:uid="{00000000-0005-0000-0000-0000C22E0000}"/>
    <cellStyle name="Normal 6 2 2 2 2 2" xfId="15290" xr:uid="{00000000-0005-0000-0000-0000C32E0000}"/>
    <cellStyle name="Normal 6 2 2 2 3" xfId="7023" xr:uid="{00000000-0005-0000-0000-0000C42E0000}"/>
    <cellStyle name="Normal 6 2 2 2 3 2" xfId="13709" xr:uid="{00000000-0005-0000-0000-0000C52E0000}"/>
    <cellStyle name="Normal 6 2 2 2 4" xfId="11924" xr:uid="{00000000-0005-0000-0000-0000C62E0000}"/>
    <cellStyle name="Normal 6 2 2 3" xfId="5390" xr:uid="{00000000-0005-0000-0000-0000C72E0000}"/>
    <cellStyle name="Normal 6 2 2 3 2" xfId="9133" xr:uid="{00000000-0005-0000-0000-0000C82E0000}"/>
    <cellStyle name="Normal 6 2 2 3 2 2" xfId="15677" xr:uid="{00000000-0005-0000-0000-0000C92E0000}"/>
    <cellStyle name="Normal 6 2 2 3 3" xfId="7414" xr:uid="{00000000-0005-0000-0000-0000CA2E0000}"/>
    <cellStyle name="Normal 6 2 2 3 3 2" xfId="14096" xr:uid="{00000000-0005-0000-0000-0000CB2E0000}"/>
    <cellStyle name="Normal 6 2 2 3 4" xfId="12311" xr:uid="{00000000-0005-0000-0000-0000CC2E0000}"/>
    <cellStyle name="Normal 6 2 2 4" xfId="5828" xr:uid="{00000000-0005-0000-0000-0000CD2E0000}"/>
    <cellStyle name="Normal 6 2 2 4 2" xfId="9569" xr:uid="{00000000-0005-0000-0000-0000CE2E0000}"/>
    <cellStyle name="Normal 6 2 2 4 2 2" xfId="16071" xr:uid="{00000000-0005-0000-0000-0000CF2E0000}"/>
    <cellStyle name="Normal 6 2 2 4 3" xfId="7850" xr:uid="{00000000-0005-0000-0000-0000D02E0000}"/>
    <cellStyle name="Normal 6 2 2 4 3 2" xfId="14490" xr:uid="{00000000-0005-0000-0000-0000D12E0000}"/>
    <cellStyle name="Normal 6 2 2 4 4" xfId="12721" xr:uid="{00000000-0005-0000-0000-0000D22E0000}"/>
    <cellStyle name="Normal 6 2 2 5" xfId="9995" xr:uid="{00000000-0005-0000-0000-0000D32E0000}"/>
    <cellStyle name="Normal 6 2 2 5 2" xfId="16476" xr:uid="{00000000-0005-0000-0000-0000D42E0000}"/>
    <cellStyle name="Normal 6 2 2 6" xfId="8327" xr:uid="{00000000-0005-0000-0000-0000D52E0000}"/>
    <cellStyle name="Normal 6 2 2 6 2" xfId="14884" xr:uid="{00000000-0005-0000-0000-0000D62E0000}"/>
    <cellStyle name="Normal 6 2 2 7" xfId="6608" xr:uid="{00000000-0005-0000-0000-0000D72E0000}"/>
    <cellStyle name="Normal 6 2 2 7 2" xfId="13298" xr:uid="{00000000-0005-0000-0000-0000D82E0000}"/>
    <cellStyle name="Normal 6 2 2 8" xfId="11508" xr:uid="{00000000-0005-0000-0000-0000D92E0000}"/>
    <cellStyle name="Normal 6 2 3" xfId="4810" xr:uid="{00000000-0005-0000-0000-0000DA2E0000}"/>
    <cellStyle name="Normal 6 2 3 2" xfId="8553" xr:uid="{00000000-0005-0000-0000-0000DB2E0000}"/>
    <cellStyle name="Normal 6 2 3 2 2" xfId="15105" xr:uid="{00000000-0005-0000-0000-0000DC2E0000}"/>
    <cellStyle name="Normal 6 2 3 3" xfId="6834" xr:uid="{00000000-0005-0000-0000-0000DD2E0000}"/>
    <cellStyle name="Normal 6 2 3 3 2" xfId="13524" xr:uid="{00000000-0005-0000-0000-0000DE2E0000}"/>
    <cellStyle name="Normal 6 2 3 4" xfId="11739" xr:uid="{00000000-0005-0000-0000-0000DF2E0000}"/>
    <cellStyle name="Normal 6 2 4" xfId="5193" xr:uid="{00000000-0005-0000-0000-0000E02E0000}"/>
    <cellStyle name="Normal 6 2 4 2" xfId="8936" xr:uid="{00000000-0005-0000-0000-0000E12E0000}"/>
    <cellStyle name="Normal 6 2 4 2 2" xfId="15480" xr:uid="{00000000-0005-0000-0000-0000E22E0000}"/>
    <cellStyle name="Normal 6 2 4 3" xfId="7217" xr:uid="{00000000-0005-0000-0000-0000E32E0000}"/>
    <cellStyle name="Normal 6 2 4 3 2" xfId="13899" xr:uid="{00000000-0005-0000-0000-0000E42E0000}"/>
    <cellStyle name="Normal 6 2 4 4" xfId="12114" xr:uid="{00000000-0005-0000-0000-0000E52E0000}"/>
    <cellStyle name="Normal 6 2 5" xfId="5626" xr:uid="{00000000-0005-0000-0000-0000E62E0000}"/>
    <cellStyle name="Normal 6 2 5 2" xfId="9367" xr:uid="{00000000-0005-0000-0000-0000E72E0000}"/>
    <cellStyle name="Normal 6 2 5 2 2" xfId="15874" xr:uid="{00000000-0005-0000-0000-0000E82E0000}"/>
    <cellStyle name="Normal 6 2 5 3" xfId="7648" xr:uid="{00000000-0005-0000-0000-0000E92E0000}"/>
    <cellStyle name="Normal 6 2 5 3 2" xfId="14293" xr:uid="{00000000-0005-0000-0000-0000EA2E0000}"/>
    <cellStyle name="Normal 6 2 5 4" xfId="12519" xr:uid="{00000000-0005-0000-0000-0000EB2E0000}"/>
    <cellStyle name="Normal 6 2 6" xfId="9800" xr:uid="{00000000-0005-0000-0000-0000EC2E0000}"/>
    <cellStyle name="Normal 6 2 6 2" xfId="16291" xr:uid="{00000000-0005-0000-0000-0000ED2E0000}"/>
    <cellStyle name="Normal 6 2 7" xfId="8087" xr:uid="{00000000-0005-0000-0000-0000EE2E0000}"/>
    <cellStyle name="Normal 6 2 7 2" xfId="14687" xr:uid="{00000000-0005-0000-0000-0000EF2E0000}"/>
    <cellStyle name="Normal 6 2 8" xfId="6360" xr:uid="{00000000-0005-0000-0000-0000F02E0000}"/>
    <cellStyle name="Normal 6 2 8 2" xfId="13083" xr:uid="{00000000-0005-0000-0000-0000F12E0000}"/>
    <cellStyle name="Normal 6 2 9" xfId="11302" xr:uid="{00000000-0005-0000-0000-0000F22E0000}"/>
    <cellStyle name="Normal 6 3" xfId="4418" xr:uid="{00000000-0005-0000-0000-0000F32E0000}"/>
    <cellStyle name="Normal 6 3 2" xfId="4628" xr:uid="{00000000-0005-0000-0000-0000F42E0000}"/>
    <cellStyle name="Normal 6 3 2 2" xfId="5001" xr:uid="{00000000-0005-0000-0000-0000F52E0000}"/>
    <cellStyle name="Normal 6 3 2 2 2" xfId="8744" xr:uid="{00000000-0005-0000-0000-0000F62E0000}"/>
    <cellStyle name="Normal 6 3 2 2 2 2" xfId="15292" xr:uid="{00000000-0005-0000-0000-0000F72E0000}"/>
    <cellStyle name="Normal 6 3 2 2 3" xfId="7025" xr:uid="{00000000-0005-0000-0000-0000F82E0000}"/>
    <cellStyle name="Normal 6 3 2 2 3 2" xfId="13711" xr:uid="{00000000-0005-0000-0000-0000F92E0000}"/>
    <cellStyle name="Normal 6 3 2 2 4" xfId="11926" xr:uid="{00000000-0005-0000-0000-0000FA2E0000}"/>
    <cellStyle name="Normal 6 3 2 3" xfId="5455" xr:uid="{00000000-0005-0000-0000-0000FB2E0000}"/>
    <cellStyle name="Normal 6 3 2 3 2" xfId="9198" xr:uid="{00000000-0005-0000-0000-0000FC2E0000}"/>
    <cellStyle name="Normal 6 3 2 3 2 2" xfId="15742" xr:uid="{00000000-0005-0000-0000-0000FD2E0000}"/>
    <cellStyle name="Normal 6 3 2 3 3" xfId="7479" xr:uid="{00000000-0005-0000-0000-0000FE2E0000}"/>
    <cellStyle name="Normal 6 3 2 3 3 2" xfId="14161" xr:uid="{00000000-0005-0000-0000-0000FF2E0000}"/>
    <cellStyle name="Normal 6 3 2 3 4" xfId="12376" xr:uid="{00000000-0005-0000-0000-0000002F0000}"/>
    <cellStyle name="Normal 6 3 2 4" xfId="5893" xr:uid="{00000000-0005-0000-0000-0000012F0000}"/>
    <cellStyle name="Normal 6 3 2 4 2" xfId="9634" xr:uid="{00000000-0005-0000-0000-0000022F0000}"/>
    <cellStyle name="Normal 6 3 2 4 2 2" xfId="16136" xr:uid="{00000000-0005-0000-0000-0000032F0000}"/>
    <cellStyle name="Normal 6 3 2 4 3" xfId="7915" xr:uid="{00000000-0005-0000-0000-0000042F0000}"/>
    <cellStyle name="Normal 6 3 2 4 3 2" xfId="14555" xr:uid="{00000000-0005-0000-0000-0000052F0000}"/>
    <cellStyle name="Normal 6 3 2 4 4" xfId="12786" xr:uid="{00000000-0005-0000-0000-0000062F0000}"/>
    <cellStyle name="Normal 6 3 2 5" xfId="9997" xr:uid="{00000000-0005-0000-0000-0000072F0000}"/>
    <cellStyle name="Normal 6 3 2 5 2" xfId="16478" xr:uid="{00000000-0005-0000-0000-0000082F0000}"/>
    <cellStyle name="Normal 6 3 2 6" xfId="8392" xr:uid="{00000000-0005-0000-0000-0000092F0000}"/>
    <cellStyle name="Normal 6 3 2 6 2" xfId="14949" xr:uid="{00000000-0005-0000-0000-00000A2F0000}"/>
    <cellStyle name="Normal 6 3 2 7" xfId="6673" xr:uid="{00000000-0005-0000-0000-00000B2F0000}"/>
    <cellStyle name="Normal 6 3 2 7 2" xfId="13363" xr:uid="{00000000-0005-0000-0000-00000C2F0000}"/>
    <cellStyle name="Normal 6 3 2 8" xfId="11573" xr:uid="{00000000-0005-0000-0000-00000D2F0000}"/>
    <cellStyle name="Normal 6 3 3" xfId="5000" xr:uid="{00000000-0005-0000-0000-00000E2F0000}"/>
    <cellStyle name="Normal 6 3 3 2" xfId="8743" xr:uid="{00000000-0005-0000-0000-00000F2F0000}"/>
    <cellStyle name="Normal 6 3 3 2 2" xfId="15291" xr:uid="{00000000-0005-0000-0000-0000102F0000}"/>
    <cellStyle name="Normal 6 3 3 3" xfId="7024" xr:uid="{00000000-0005-0000-0000-0000112F0000}"/>
    <cellStyle name="Normal 6 3 3 3 2" xfId="13710" xr:uid="{00000000-0005-0000-0000-0000122F0000}"/>
    <cellStyle name="Normal 6 3 3 4" xfId="11925" xr:uid="{00000000-0005-0000-0000-0000132F0000}"/>
    <cellStyle name="Normal 6 3 4" xfId="5258" xr:uid="{00000000-0005-0000-0000-0000142F0000}"/>
    <cellStyle name="Normal 6 3 4 2" xfId="9001" xr:uid="{00000000-0005-0000-0000-0000152F0000}"/>
    <cellStyle name="Normal 6 3 4 2 2" xfId="15545" xr:uid="{00000000-0005-0000-0000-0000162F0000}"/>
    <cellStyle name="Normal 6 3 4 3" xfId="7282" xr:uid="{00000000-0005-0000-0000-0000172F0000}"/>
    <cellStyle name="Normal 6 3 4 3 2" xfId="13964" xr:uid="{00000000-0005-0000-0000-0000182F0000}"/>
    <cellStyle name="Normal 6 3 4 4" xfId="12179" xr:uid="{00000000-0005-0000-0000-0000192F0000}"/>
    <cellStyle name="Normal 6 3 5" xfId="5696" xr:uid="{00000000-0005-0000-0000-00001A2F0000}"/>
    <cellStyle name="Normal 6 3 5 2" xfId="9437" xr:uid="{00000000-0005-0000-0000-00001B2F0000}"/>
    <cellStyle name="Normal 6 3 5 2 2" xfId="15939" xr:uid="{00000000-0005-0000-0000-00001C2F0000}"/>
    <cellStyle name="Normal 6 3 5 3" xfId="7718" xr:uid="{00000000-0005-0000-0000-00001D2F0000}"/>
    <cellStyle name="Normal 6 3 5 3 2" xfId="14358" xr:uid="{00000000-0005-0000-0000-00001E2F0000}"/>
    <cellStyle name="Normal 6 3 5 4" xfId="12589" xr:uid="{00000000-0005-0000-0000-00001F2F0000}"/>
    <cellStyle name="Normal 6 3 6" xfId="9996" xr:uid="{00000000-0005-0000-0000-0000202F0000}"/>
    <cellStyle name="Normal 6 3 6 2" xfId="16477" xr:uid="{00000000-0005-0000-0000-0000212F0000}"/>
    <cellStyle name="Normal 6 3 7" xfId="8195" xr:uid="{00000000-0005-0000-0000-0000222F0000}"/>
    <cellStyle name="Normal 6 3 7 2" xfId="14752" xr:uid="{00000000-0005-0000-0000-0000232F0000}"/>
    <cellStyle name="Normal 6 3 8" xfId="6476" xr:uid="{00000000-0005-0000-0000-0000242F0000}"/>
    <cellStyle name="Normal 6 3 8 2" xfId="13166" xr:uid="{00000000-0005-0000-0000-0000252F0000}"/>
    <cellStyle name="Normal 6 3 9" xfId="11374" xr:uid="{00000000-0005-0000-0000-0000262F0000}"/>
    <cellStyle name="Normal 6 4" xfId="4431" xr:uid="{00000000-0005-0000-0000-0000272F0000}"/>
    <cellStyle name="Normal 6 4 2" xfId="4640" xr:uid="{00000000-0005-0000-0000-0000282F0000}"/>
    <cellStyle name="Normal 6 4 2 2" xfId="5003" xr:uid="{00000000-0005-0000-0000-0000292F0000}"/>
    <cellStyle name="Normal 6 4 2 2 2" xfId="8746" xr:uid="{00000000-0005-0000-0000-00002A2F0000}"/>
    <cellStyle name="Normal 6 4 2 2 2 2" xfId="15294" xr:uid="{00000000-0005-0000-0000-00002B2F0000}"/>
    <cellStyle name="Normal 6 4 2 2 3" xfId="7027" xr:uid="{00000000-0005-0000-0000-00002C2F0000}"/>
    <cellStyle name="Normal 6 4 2 2 3 2" xfId="13713" xr:uid="{00000000-0005-0000-0000-00002D2F0000}"/>
    <cellStyle name="Normal 6 4 2 2 4" xfId="11928" xr:uid="{00000000-0005-0000-0000-00002E2F0000}"/>
    <cellStyle name="Normal 6 4 2 3" xfId="5467" xr:uid="{00000000-0005-0000-0000-00002F2F0000}"/>
    <cellStyle name="Normal 6 4 2 3 2" xfId="9210" xr:uid="{00000000-0005-0000-0000-0000302F0000}"/>
    <cellStyle name="Normal 6 4 2 3 2 2" xfId="15754" xr:uid="{00000000-0005-0000-0000-0000312F0000}"/>
    <cellStyle name="Normal 6 4 2 3 3" xfId="7491" xr:uid="{00000000-0005-0000-0000-0000322F0000}"/>
    <cellStyle name="Normal 6 4 2 3 3 2" xfId="14173" xr:uid="{00000000-0005-0000-0000-0000332F0000}"/>
    <cellStyle name="Normal 6 4 2 3 4" xfId="12388" xr:uid="{00000000-0005-0000-0000-0000342F0000}"/>
    <cellStyle name="Normal 6 4 2 4" xfId="5905" xr:uid="{00000000-0005-0000-0000-0000352F0000}"/>
    <cellStyle name="Normal 6 4 2 4 2" xfId="9646" xr:uid="{00000000-0005-0000-0000-0000362F0000}"/>
    <cellStyle name="Normal 6 4 2 4 2 2" xfId="16148" xr:uid="{00000000-0005-0000-0000-0000372F0000}"/>
    <cellStyle name="Normal 6 4 2 4 3" xfId="7927" xr:uid="{00000000-0005-0000-0000-0000382F0000}"/>
    <cellStyle name="Normal 6 4 2 4 3 2" xfId="14567" xr:uid="{00000000-0005-0000-0000-0000392F0000}"/>
    <cellStyle name="Normal 6 4 2 4 4" xfId="12798" xr:uid="{00000000-0005-0000-0000-00003A2F0000}"/>
    <cellStyle name="Normal 6 4 2 5" xfId="9999" xr:uid="{00000000-0005-0000-0000-00003B2F0000}"/>
    <cellStyle name="Normal 6 4 2 5 2" xfId="16480" xr:uid="{00000000-0005-0000-0000-00003C2F0000}"/>
    <cellStyle name="Normal 6 4 2 6" xfId="8404" xr:uid="{00000000-0005-0000-0000-00003D2F0000}"/>
    <cellStyle name="Normal 6 4 2 6 2" xfId="14961" xr:uid="{00000000-0005-0000-0000-00003E2F0000}"/>
    <cellStyle name="Normal 6 4 2 7" xfId="6685" xr:uid="{00000000-0005-0000-0000-00003F2F0000}"/>
    <cellStyle name="Normal 6 4 2 7 2" xfId="13375" xr:uid="{00000000-0005-0000-0000-0000402F0000}"/>
    <cellStyle name="Normal 6 4 2 8" xfId="11585" xr:uid="{00000000-0005-0000-0000-0000412F0000}"/>
    <cellStyle name="Normal 6 4 3" xfId="5002" xr:uid="{00000000-0005-0000-0000-0000422F0000}"/>
    <cellStyle name="Normal 6 4 3 2" xfId="8745" xr:uid="{00000000-0005-0000-0000-0000432F0000}"/>
    <cellStyle name="Normal 6 4 3 2 2" xfId="15293" xr:uid="{00000000-0005-0000-0000-0000442F0000}"/>
    <cellStyle name="Normal 6 4 3 3" xfId="7026" xr:uid="{00000000-0005-0000-0000-0000452F0000}"/>
    <cellStyle name="Normal 6 4 3 3 2" xfId="13712" xr:uid="{00000000-0005-0000-0000-0000462F0000}"/>
    <cellStyle name="Normal 6 4 3 4" xfId="11927" xr:uid="{00000000-0005-0000-0000-0000472F0000}"/>
    <cellStyle name="Normal 6 4 4" xfId="5270" xr:uid="{00000000-0005-0000-0000-0000482F0000}"/>
    <cellStyle name="Normal 6 4 4 2" xfId="9013" xr:uid="{00000000-0005-0000-0000-0000492F0000}"/>
    <cellStyle name="Normal 6 4 4 2 2" xfId="15557" xr:uid="{00000000-0005-0000-0000-00004A2F0000}"/>
    <cellStyle name="Normal 6 4 4 3" xfId="7294" xr:uid="{00000000-0005-0000-0000-00004B2F0000}"/>
    <cellStyle name="Normal 6 4 4 3 2" xfId="13976" xr:uid="{00000000-0005-0000-0000-00004C2F0000}"/>
    <cellStyle name="Normal 6 4 4 4" xfId="12191" xr:uid="{00000000-0005-0000-0000-00004D2F0000}"/>
    <cellStyle name="Normal 6 4 5" xfId="5708" xr:uid="{00000000-0005-0000-0000-00004E2F0000}"/>
    <cellStyle name="Normal 6 4 5 2" xfId="9449" xr:uid="{00000000-0005-0000-0000-00004F2F0000}"/>
    <cellStyle name="Normal 6 4 5 2 2" xfId="15951" xr:uid="{00000000-0005-0000-0000-0000502F0000}"/>
    <cellStyle name="Normal 6 4 5 3" xfId="7730" xr:uid="{00000000-0005-0000-0000-0000512F0000}"/>
    <cellStyle name="Normal 6 4 5 3 2" xfId="14370" xr:uid="{00000000-0005-0000-0000-0000522F0000}"/>
    <cellStyle name="Normal 6 4 5 4" xfId="12601" xr:uid="{00000000-0005-0000-0000-0000532F0000}"/>
    <cellStyle name="Normal 6 4 6" xfId="9998" xr:uid="{00000000-0005-0000-0000-0000542F0000}"/>
    <cellStyle name="Normal 6 4 6 2" xfId="16479" xr:uid="{00000000-0005-0000-0000-0000552F0000}"/>
    <cellStyle name="Normal 6 4 7" xfId="8207" xr:uid="{00000000-0005-0000-0000-0000562F0000}"/>
    <cellStyle name="Normal 6 4 7 2" xfId="14764" xr:uid="{00000000-0005-0000-0000-0000572F0000}"/>
    <cellStyle name="Normal 6 4 8" xfId="6488" xr:uid="{00000000-0005-0000-0000-0000582F0000}"/>
    <cellStyle name="Normal 6 4 8 2" xfId="13178" xr:uid="{00000000-0005-0000-0000-0000592F0000}"/>
    <cellStyle name="Normal 6 4 9" xfId="11386" xr:uid="{00000000-0005-0000-0000-00005A2F0000}"/>
    <cellStyle name="Normal 6 5" xfId="4562" xr:uid="{00000000-0005-0000-0000-00005B2F0000}"/>
    <cellStyle name="Normal 6 5 2" xfId="5004" xr:uid="{00000000-0005-0000-0000-00005C2F0000}"/>
    <cellStyle name="Normal 6 5 2 2" xfId="8747" xr:uid="{00000000-0005-0000-0000-00005D2F0000}"/>
    <cellStyle name="Normal 6 5 2 2 2" xfId="15295" xr:uid="{00000000-0005-0000-0000-00005E2F0000}"/>
    <cellStyle name="Normal 6 5 2 3" xfId="7028" xr:uid="{00000000-0005-0000-0000-00005F2F0000}"/>
    <cellStyle name="Normal 6 5 2 3 2" xfId="13714" xr:uid="{00000000-0005-0000-0000-0000602F0000}"/>
    <cellStyle name="Normal 6 5 2 4" xfId="11929" xr:uid="{00000000-0005-0000-0000-0000612F0000}"/>
    <cellStyle name="Normal 6 5 3" xfId="5389" xr:uid="{00000000-0005-0000-0000-0000622F0000}"/>
    <cellStyle name="Normal 6 5 3 2" xfId="9132" xr:uid="{00000000-0005-0000-0000-0000632F0000}"/>
    <cellStyle name="Normal 6 5 3 2 2" xfId="15676" xr:uid="{00000000-0005-0000-0000-0000642F0000}"/>
    <cellStyle name="Normal 6 5 3 3" xfId="7413" xr:uid="{00000000-0005-0000-0000-0000652F0000}"/>
    <cellStyle name="Normal 6 5 3 3 2" xfId="14095" xr:uid="{00000000-0005-0000-0000-0000662F0000}"/>
    <cellStyle name="Normal 6 5 3 4" xfId="12310" xr:uid="{00000000-0005-0000-0000-0000672F0000}"/>
    <cellStyle name="Normal 6 5 4" xfId="5827" xr:uid="{00000000-0005-0000-0000-0000682F0000}"/>
    <cellStyle name="Normal 6 5 4 2" xfId="9568" xr:uid="{00000000-0005-0000-0000-0000692F0000}"/>
    <cellStyle name="Normal 6 5 4 2 2" xfId="16070" xr:uid="{00000000-0005-0000-0000-00006A2F0000}"/>
    <cellStyle name="Normal 6 5 4 3" xfId="7849" xr:uid="{00000000-0005-0000-0000-00006B2F0000}"/>
    <cellStyle name="Normal 6 5 4 3 2" xfId="14489" xr:uid="{00000000-0005-0000-0000-00006C2F0000}"/>
    <cellStyle name="Normal 6 5 4 4" xfId="12720" xr:uid="{00000000-0005-0000-0000-00006D2F0000}"/>
    <cellStyle name="Normal 6 5 5" xfId="10000" xr:uid="{00000000-0005-0000-0000-00006E2F0000}"/>
    <cellStyle name="Normal 6 5 5 2" xfId="16481" xr:uid="{00000000-0005-0000-0000-00006F2F0000}"/>
    <cellStyle name="Normal 6 5 6" xfId="8326" xr:uid="{00000000-0005-0000-0000-0000702F0000}"/>
    <cellStyle name="Normal 6 5 6 2" xfId="14883" xr:uid="{00000000-0005-0000-0000-0000712F0000}"/>
    <cellStyle name="Normal 6 5 7" xfId="6607" xr:uid="{00000000-0005-0000-0000-0000722F0000}"/>
    <cellStyle name="Normal 6 5 7 2" xfId="13297" xr:uid="{00000000-0005-0000-0000-0000732F0000}"/>
    <cellStyle name="Normal 6 5 8" xfId="11507" xr:uid="{00000000-0005-0000-0000-0000742F0000}"/>
    <cellStyle name="Normal 6 6" xfId="4728" xr:uid="{00000000-0005-0000-0000-0000752F0000}"/>
    <cellStyle name="Normal 6 6 2" xfId="8472" xr:uid="{00000000-0005-0000-0000-0000762F0000}"/>
    <cellStyle name="Normal 6 6 2 2" xfId="15024" xr:uid="{00000000-0005-0000-0000-0000772F0000}"/>
    <cellStyle name="Normal 6 6 3" xfId="6753" xr:uid="{00000000-0005-0000-0000-0000782F0000}"/>
    <cellStyle name="Normal 6 6 3 2" xfId="13443" xr:uid="{00000000-0005-0000-0000-0000792F0000}"/>
    <cellStyle name="Normal 6 6 4" xfId="11657" xr:uid="{00000000-0005-0000-0000-00007A2F0000}"/>
    <cellStyle name="Normal 6 7" xfId="5192" xr:uid="{00000000-0005-0000-0000-00007B2F0000}"/>
    <cellStyle name="Normal 6 7 2" xfId="8935" xr:uid="{00000000-0005-0000-0000-00007C2F0000}"/>
    <cellStyle name="Normal 6 7 2 2" xfId="15479" xr:uid="{00000000-0005-0000-0000-00007D2F0000}"/>
    <cellStyle name="Normal 6 7 3" xfId="7216" xr:uid="{00000000-0005-0000-0000-00007E2F0000}"/>
    <cellStyle name="Normal 6 7 3 2" xfId="13898" xr:uid="{00000000-0005-0000-0000-00007F2F0000}"/>
    <cellStyle name="Normal 6 7 4" xfId="12113" xr:uid="{00000000-0005-0000-0000-0000802F0000}"/>
    <cellStyle name="Normal 6 8" xfId="5625" xr:uid="{00000000-0005-0000-0000-0000812F0000}"/>
    <cellStyle name="Normal 6 8 2" xfId="9366" xr:uid="{00000000-0005-0000-0000-0000822F0000}"/>
    <cellStyle name="Normal 6 8 2 2" xfId="15873" xr:uid="{00000000-0005-0000-0000-0000832F0000}"/>
    <cellStyle name="Normal 6 8 3" xfId="7647" xr:uid="{00000000-0005-0000-0000-0000842F0000}"/>
    <cellStyle name="Normal 6 8 3 2" xfId="14292" xr:uid="{00000000-0005-0000-0000-0000852F0000}"/>
    <cellStyle name="Normal 6 8 4" xfId="12518" xr:uid="{00000000-0005-0000-0000-0000862F0000}"/>
    <cellStyle name="Normal 6 9" xfId="9716" xr:uid="{00000000-0005-0000-0000-0000872F0000}"/>
    <cellStyle name="Normal 6 9 2" xfId="16209" xr:uid="{00000000-0005-0000-0000-0000882F0000}"/>
    <cellStyle name="Normal 60" xfId="4671" xr:uid="{00000000-0005-0000-0000-0000892F0000}"/>
    <cellStyle name="Normal 61" xfId="5511" xr:uid="{00000000-0005-0000-0000-00008A2F0000}"/>
    <cellStyle name="Normal 62" xfId="10172" xr:uid="{00000000-0005-0000-0000-00008B2F0000}"/>
    <cellStyle name="Normal 7" xfId="19" xr:uid="{00000000-0005-0000-0000-00008C2F0000}"/>
    <cellStyle name="Normal 7 2" xfId="4163" xr:uid="{00000000-0005-0000-0000-00008D2F0000}"/>
    <cellStyle name="Normal 7 3" xfId="4164" xr:uid="{00000000-0005-0000-0000-00008E2F0000}"/>
    <cellStyle name="Normal 7 4" xfId="4433" xr:uid="{00000000-0005-0000-0000-00008F2F0000}"/>
    <cellStyle name="Normal 7 4 2" xfId="4642" xr:uid="{00000000-0005-0000-0000-0000902F0000}"/>
    <cellStyle name="Normal 7 4 2 2" xfId="5006" xr:uid="{00000000-0005-0000-0000-0000912F0000}"/>
    <cellStyle name="Normal 7 4 2 2 2" xfId="8749" xr:uid="{00000000-0005-0000-0000-0000922F0000}"/>
    <cellStyle name="Normal 7 4 2 2 2 2" xfId="15297" xr:uid="{00000000-0005-0000-0000-0000932F0000}"/>
    <cellStyle name="Normal 7 4 2 2 3" xfId="7030" xr:uid="{00000000-0005-0000-0000-0000942F0000}"/>
    <cellStyle name="Normal 7 4 2 2 3 2" xfId="13716" xr:uid="{00000000-0005-0000-0000-0000952F0000}"/>
    <cellStyle name="Normal 7 4 2 2 4" xfId="11931" xr:uid="{00000000-0005-0000-0000-0000962F0000}"/>
    <cellStyle name="Normal 7 4 2 3" xfId="5469" xr:uid="{00000000-0005-0000-0000-0000972F0000}"/>
    <cellStyle name="Normal 7 4 2 3 2" xfId="9212" xr:uid="{00000000-0005-0000-0000-0000982F0000}"/>
    <cellStyle name="Normal 7 4 2 3 2 2" xfId="15756" xr:uid="{00000000-0005-0000-0000-0000992F0000}"/>
    <cellStyle name="Normal 7 4 2 3 3" xfId="7493" xr:uid="{00000000-0005-0000-0000-00009A2F0000}"/>
    <cellStyle name="Normal 7 4 2 3 3 2" xfId="14175" xr:uid="{00000000-0005-0000-0000-00009B2F0000}"/>
    <cellStyle name="Normal 7 4 2 3 4" xfId="12390" xr:uid="{00000000-0005-0000-0000-00009C2F0000}"/>
    <cellStyle name="Normal 7 4 2 4" xfId="5907" xr:uid="{00000000-0005-0000-0000-00009D2F0000}"/>
    <cellStyle name="Normal 7 4 2 4 2" xfId="9648" xr:uid="{00000000-0005-0000-0000-00009E2F0000}"/>
    <cellStyle name="Normal 7 4 2 4 2 2" xfId="16150" xr:uid="{00000000-0005-0000-0000-00009F2F0000}"/>
    <cellStyle name="Normal 7 4 2 4 3" xfId="7929" xr:uid="{00000000-0005-0000-0000-0000A02F0000}"/>
    <cellStyle name="Normal 7 4 2 4 3 2" xfId="14569" xr:uid="{00000000-0005-0000-0000-0000A12F0000}"/>
    <cellStyle name="Normal 7 4 2 4 4" xfId="12800" xr:uid="{00000000-0005-0000-0000-0000A22F0000}"/>
    <cellStyle name="Normal 7 4 2 5" xfId="10002" xr:uid="{00000000-0005-0000-0000-0000A32F0000}"/>
    <cellStyle name="Normal 7 4 2 5 2" xfId="16483" xr:uid="{00000000-0005-0000-0000-0000A42F0000}"/>
    <cellStyle name="Normal 7 4 2 6" xfId="8406" xr:uid="{00000000-0005-0000-0000-0000A52F0000}"/>
    <cellStyle name="Normal 7 4 2 6 2" xfId="14963" xr:uid="{00000000-0005-0000-0000-0000A62F0000}"/>
    <cellStyle name="Normal 7 4 2 7" xfId="6687" xr:uid="{00000000-0005-0000-0000-0000A72F0000}"/>
    <cellStyle name="Normal 7 4 2 7 2" xfId="13377" xr:uid="{00000000-0005-0000-0000-0000A82F0000}"/>
    <cellStyle name="Normal 7 4 2 8" xfId="11587" xr:uid="{00000000-0005-0000-0000-0000A92F0000}"/>
    <cellStyle name="Normal 7 4 3" xfId="5005" xr:uid="{00000000-0005-0000-0000-0000AA2F0000}"/>
    <cellStyle name="Normal 7 4 3 2" xfId="8748" xr:uid="{00000000-0005-0000-0000-0000AB2F0000}"/>
    <cellStyle name="Normal 7 4 3 2 2" xfId="15296" xr:uid="{00000000-0005-0000-0000-0000AC2F0000}"/>
    <cellStyle name="Normal 7 4 3 3" xfId="7029" xr:uid="{00000000-0005-0000-0000-0000AD2F0000}"/>
    <cellStyle name="Normal 7 4 3 3 2" xfId="13715" xr:uid="{00000000-0005-0000-0000-0000AE2F0000}"/>
    <cellStyle name="Normal 7 4 3 4" xfId="11930" xr:uid="{00000000-0005-0000-0000-0000AF2F0000}"/>
    <cellStyle name="Normal 7 4 4" xfId="5272" xr:uid="{00000000-0005-0000-0000-0000B02F0000}"/>
    <cellStyle name="Normal 7 4 4 2" xfId="9015" xr:uid="{00000000-0005-0000-0000-0000B12F0000}"/>
    <cellStyle name="Normal 7 4 4 2 2" xfId="15559" xr:uid="{00000000-0005-0000-0000-0000B22F0000}"/>
    <cellStyle name="Normal 7 4 4 3" xfId="7296" xr:uid="{00000000-0005-0000-0000-0000B32F0000}"/>
    <cellStyle name="Normal 7 4 4 3 2" xfId="13978" xr:uid="{00000000-0005-0000-0000-0000B42F0000}"/>
    <cellStyle name="Normal 7 4 4 4" xfId="12193" xr:uid="{00000000-0005-0000-0000-0000B52F0000}"/>
    <cellStyle name="Normal 7 4 5" xfId="5710" xr:uid="{00000000-0005-0000-0000-0000B62F0000}"/>
    <cellStyle name="Normal 7 4 5 2" xfId="9451" xr:uid="{00000000-0005-0000-0000-0000B72F0000}"/>
    <cellStyle name="Normal 7 4 5 2 2" xfId="15953" xr:uid="{00000000-0005-0000-0000-0000B82F0000}"/>
    <cellStyle name="Normal 7 4 5 3" xfId="7732" xr:uid="{00000000-0005-0000-0000-0000B92F0000}"/>
    <cellStyle name="Normal 7 4 5 3 2" xfId="14372" xr:uid="{00000000-0005-0000-0000-0000BA2F0000}"/>
    <cellStyle name="Normal 7 4 5 4" xfId="12603" xr:uid="{00000000-0005-0000-0000-0000BB2F0000}"/>
    <cellStyle name="Normal 7 4 6" xfId="10001" xr:uid="{00000000-0005-0000-0000-0000BC2F0000}"/>
    <cellStyle name="Normal 7 4 6 2" xfId="16482" xr:uid="{00000000-0005-0000-0000-0000BD2F0000}"/>
    <cellStyle name="Normal 7 4 7" xfId="8209" xr:uid="{00000000-0005-0000-0000-0000BE2F0000}"/>
    <cellStyle name="Normal 7 4 7 2" xfId="14766" xr:uid="{00000000-0005-0000-0000-0000BF2F0000}"/>
    <cellStyle name="Normal 7 4 8" xfId="6490" xr:uid="{00000000-0005-0000-0000-0000C02F0000}"/>
    <cellStyle name="Normal 7 4 8 2" xfId="13180" xr:uid="{00000000-0005-0000-0000-0000C12F0000}"/>
    <cellStyle name="Normal 7 4 9" xfId="11388" xr:uid="{00000000-0005-0000-0000-0000C22F0000}"/>
    <cellStyle name="Normal 7 5 2" xfId="4165" xr:uid="{00000000-0005-0000-0000-0000C32F0000}"/>
    <cellStyle name="Normal 77" xfId="4166" xr:uid="{00000000-0005-0000-0000-0000C42F0000}"/>
    <cellStyle name="Normal 78" xfId="4167" xr:uid="{00000000-0005-0000-0000-0000C52F0000}"/>
    <cellStyle name="Normal 78 10" xfId="11303" xr:uid="{00000000-0005-0000-0000-0000C62F0000}"/>
    <cellStyle name="Normal 78 2" xfId="4168" xr:uid="{00000000-0005-0000-0000-0000C72F0000}"/>
    <cellStyle name="Normal 78 2 2" xfId="4565" xr:uid="{00000000-0005-0000-0000-0000C82F0000}"/>
    <cellStyle name="Normal 78 2 2 2" xfId="5007" xr:uid="{00000000-0005-0000-0000-0000C92F0000}"/>
    <cellStyle name="Normal 78 2 2 2 2" xfId="8750" xr:uid="{00000000-0005-0000-0000-0000CA2F0000}"/>
    <cellStyle name="Normal 78 2 2 2 2 2" xfId="15298" xr:uid="{00000000-0005-0000-0000-0000CB2F0000}"/>
    <cellStyle name="Normal 78 2 2 2 3" xfId="7031" xr:uid="{00000000-0005-0000-0000-0000CC2F0000}"/>
    <cellStyle name="Normal 78 2 2 2 3 2" xfId="13717" xr:uid="{00000000-0005-0000-0000-0000CD2F0000}"/>
    <cellStyle name="Normal 78 2 2 2 4" xfId="11932" xr:uid="{00000000-0005-0000-0000-0000CE2F0000}"/>
    <cellStyle name="Normal 78 2 2 3" xfId="5392" xr:uid="{00000000-0005-0000-0000-0000CF2F0000}"/>
    <cellStyle name="Normal 78 2 2 3 2" xfId="9135" xr:uid="{00000000-0005-0000-0000-0000D02F0000}"/>
    <cellStyle name="Normal 78 2 2 3 2 2" xfId="15679" xr:uid="{00000000-0005-0000-0000-0000D12F0000}"/>
    <cellStyle name="Normal 78 2 2 3 3" xfId="7416" xr:uid="{00000000-0005-0000-0000-0000D22F0000}"/>
    <cellStyle name="Normal 78 2 2 3 3 2" xfId="14098" xr:uid="{00000000-0005-0000-0000-0000D32F0000}"/>
    <cellStyle name="Normal 78 2 2 3 4" xfId="12313" xr:uid="{00000000-0005-0000-0000-0000D42F0000}"/>
    <cellStyle name="Normal 78 2 2 4" xfId="5830" xr:uid="{00000000-0005-0000-0000-0000D52F0000}"/>
    <cellStyle name="Normal 78 2 2 4 2" xfId="9571" xr:uid="{00000000-0005-0000-0000-0000D62F0000}"/>
    <cellStyle name="Normal 78 2 2 4 2 2" xfId="16073" xr:uid="{00000000-0005-0000-0000-0000D72F0000}"/>
    <cellStyle name="Normal 78 2 2 4 3" xfId="7852" xr:uid="{00000000-0005-0000-0000-0000D82F0000}"/>
    <cellStyle name="Normal 78 2 2 4 3 2" xfId="14492" xr:uid="{00000000-0005-0000-0000-0000D92F0000}"/>
    <cellStyle name="Normal 78 2 2 4 4" xfId="12723" xr:uid="{00000000-0005-0000-0000-0000DA2F0000}"/>
    <cellStyle name="Normal 78 2 2 5" xfId="10003" xr:uid="{00000000-0005-0000-0000-0000DB2F0000}"/>
    <cellStyle name="Normal 78 2 2 5 2" xfId="16484" xr:uid="{00000000-0005-0000-0000-0000DC2F0000}"/>
    <cellStyle name="Normal 78 2 2 6" xfId="8329" xr:uid="{00000000-0005-0000-0000-0000DD2F0000}"/>
    <cellStyle name="Normal 78 2 2 6 2" xfId="14886" xr:uid="{00000000-0005-0000-0000-0000DE2F0000}"/>
    <cellStyle name="Normal 78 2 2 7" xfId="6610" xr:uid="{00000000-0005-0000-0000-0000DF2F0000}"/>
    <cellStyle name="Normal 78 2 2 7 2" xfId="13300" xr:uid="{00000000-0005-0000-0000-0000E02F0000}"/>
    <cellStyle name="Normal 78 2 2 8" xfId="11510" xr:uid="{00000000-0005-0000-0000-0000E12F0000}"/>
    <cellStyle name="Normal 78 2 3" xfId="4761" xr:uid="{00000000-0005-0000-0000-0000E22F0000}"/>
    <cellStyle name="Normal 78 2 3 2" xfId="8504" xr:uid="{00000000-0005-0000-0000-0000E32F0000}"/>
    <cellStyle name="Normal 78 2 3 2 2" xfId="15056" xr:uid="{00000000-0005-0000-0000-0000E42F0000}"/>
    <cellStyle name="Normal 78 2 3 3" xfId="6785" xr:uid="{00000000-0005-0000-0000-0000E52F0000}"/>
    <cellStyle name="Normal 78 2 3 3 2" xfId="13475" xr:uid="{00000000-0005-0000-0000-0000E62F0000}"/>
    <cellStyle name="Normal 78 2 3 4" xfId="11690" xr:uid="{00000000-0005-0000-0000-0000E72F0000}"/>
    <cellStyle name="Normal 78 2 4" xfId="5195" xr:uid="{00000000-0005-0000-0000-0000E82F0000}"/>
    <cellStyle name="Normal 78 2 4 2" xfId="8938" xr:uid="{00000000-0005-0000-0000-0000E92F0000}"/>
    <cellStyle name="Normal 78 2 4 2 2" xfId="15482" xr:uid="{00000000-0005-0000-0000-0000EA2F0000}"/>
    <cellStyle name="Normal 78 2 4 3" xfId="7219" xr:uid="{00000000-0005-0000-0000-0000EB2F0000}"/>
    <cellStyle name="Normal 78 2 4 3 2" xfId="13901" xr:uid="{00000000-0005-0000-0000-0000EC2F0000}"/>
    <cellStyle name="Normal 78 2 4 4" xfId="12116" xr:uid="{00000000-0005-0000-0000-0000ED2F0000}"/>
    <cellStyle name="Normal 78 2 5" xfId="5628" xr:uid="{00000000-0005-0000-0000-0000EE2F0000}"/>
    <cellStyle name="Normal 78 2 5 2" xfId="9369" xr:uid="{00000000-0005-0000-0000-0000EF2F0000}"/>
    <cellStyle name="Normal 78 2 5 2 2" xfId="15876" xr:uid="{00000000-0005-0000-0000-0000F02F0000}"/>
    <cellStyle name="Normal 78 2 5 3" xfId="7650" xr:uid="{00000000-0005-0000-0000-0000F12F0000}"/>
    <cellStyle name="Normal 78 2 5 3 2" xfId="14295" xr:uid="{00000000-0005-0000-0000-0000F22F0000}"/>
    <cellStyle name="Normal 78 2 5 4" xfId="12521" xr:uid="{00000000-0005-0000-0000-0000F32F0000}"/>
    <cellStyle name="Normal 78 2 6" xfId="9751" xr:uid="{00000000-0005-0000-0000-0000F42F0000}"/>
    <cellStyle name="Normal 78 2 6 2" xfId="16242" xr:uid="{00000000-0005-0000-0000-0000F52F0000}"/>
    <cellStyle name="Normal 78 2 7" xfId="8089" xr:uid="{00000000-0005-0000-0000-0000F62F0000}"/>
    <cellStyle name="Normal 78 2 7 2" xfId="14689" xr:uid="{00000000-0005-0000-0000-0000F72F0000}"/>
    <cellStyle name="Normal 78 2 8" xfId="6362" xr:uid="{00000000-0005-0000-0000-0000F82F0000}"/>
    <cellStyle name="Normal 78 2 8 2" xfId="13085" xr:uid="{00000000-0005-0000-0000-0000F92F0000}"/>
    <cellStyle name="Normal 78 2 9" xfId="11304" xr:uid="{00000000-0005-0000-0000-0000FA2F0000}"/>
    <cellStyle name="Normal 78 3" xfId="4564" xr:uid="{00000000-0005-0000-0000-0000FB2F0000}"/>
    <cellStyle name="Normal 78 3 2" xfId="5008" xr:uid="{00000000-0005-0000-0000-0000FC2F0000}"/>
    <cellStyle name="Normal 78 3 2 2" xfId="8751" xr:uid="{00000000-0005-0000-0000-0000FD2F0000}"/>
    <cellStyle name="Normal 78 3 2 2 2" xfId="15299" xr:uid="{00000000-0005-0000-0000-0000FE2F0000}"/>
    <cellStyle name="Normal 78 3 2 3" xfId="7032" xr:uid="{00000000-0005-0000-0000-0000FF2F0000}"/>
    <cellStyle name="Normal 78 3 2 3 2" xfId="13718" xr:uid="{00000000-0005-0000-0000-000000300000}"/>
    <cellStyle name="Normal 78 3 2 4" xfId="11933" xr:uid="{00000000-0005-0000-0000-000001300000}"/>
    <cellStyle name="Normal 78 3 3" xfId="5391" xr:uid="{00000000-0005-0000-0000-000002300000}"/>
    <cellStyle name="Normal 78 3 3 2" xfId="9134" xr:uid="{00000000-0005-0000-0000-000003300000}"/>
    <cellStyle name="Normal 78 3 3 2 2" xfId="15678" xr:uid="{00000000-0005-0000-0000-000004300000}"/>
    <cellStyle name="Normal 78 3 3 3" xfId="7415" xr:uid="{00000000-0005-0000-0000-000005300000}"/>
    <cellStyle name="Normal 78 3 3 3 2" xfId="14097" xr:uid="{00000000-0005-0000-0000-000006300000}"/>
    <cellStyle name="Normal 78 3 3 4" xfId="12312" xr:uid="{00000000-0005-0000-0000-000007300000}"/>
    <cellStyle name="Normal 78 3 4" xfId="5829" xr:uid="{00000000-0005-0000-0000-000008300000}"/>
    <cellStyle name="Normal 78 3 4 2" xfId="9570" xr:uid="{00000000-0005-0000-0000-000009300000}"/>
    <cellStyle name="Normal 78 3 4 2 2" xfId="16072" xr:uid="{00000000-0005-0000-0000-00000A300000}"/>
    <cellStyle name="Normal 78 3 4 3" xfId="7851" xr:uid="{00000000-0005-0000-0000-00000B300000}"/>
    <cellStyle name="Normal 78 3 4 3 2" xfId="14491" xr:uid="{00000000-0005-0000-0000-00000C300000}"/>
    <cellStyle name="Normal 78 3 4 4" xfId="12722" xr:uid="{00000000-0005-0000-0000-00000D300000}"/>
    <cellStyle name="Normal 78 3 5" xfId="10004" xr:uid="{00000000-0005-0000-0000-00000E300000}"/>
    <cellStyle name="Normal 78 3 5 2" xfId="16485" xr:uid="{00000000-0005-0000-0000-00000F300000}"/>
    <cellStyle name="Normal 78 3 6" xfId="8328" xr:uid="{00000000-0005-0000-0000-000010300000}"/>
    <cellStyle name="Normal 78 3 6 2" xfId="14885" xr:uid="{00000000-0005-0000-0000-000011300000}"/>
    <cellStyle name="Normal 78 3 7" xfId="6609" xr:uid="{00000000-0005-0000-0000-000012300000}"/>
    <cellStyle name="Normal 78 3 7 2" xfId="13299" xr:uid="{00000000-0005-0000-0000-000013300000}"/>
    <cellStyle name="Normal 78 3 8" xfId="11509" xr:uid="{00000000-0005-0000-0000-000014300000}"/>
    <cellStyle name="Normal 78 4" xfId="4699" xr:uid="{00000000-0005-0000-0000-000015300000}"/>
    <cellStyle name="Normal 78 4 2" xfId="8444" xr:uid="{00000000-0005-0000-0000-000016300000}"/>
    <cellStyle name="Normal 78 4 2 2" xfId="14996" xr:uid="{00000000-0005-0000-0000-000017300000}"/>
    <cellStyle name="Normal 78 4 3" xfId="6725" xr:uid="{00000000-0005-0000-0000-000018300000}"/>
    <cellStyle name="Normal 78 4 3 2" xfId="13415" xr:uid="{00000000-0005-0000-0000-000019300000}"/>
    <cellStyle name="Normal 78 4 4" xfId="11629" xr:uid="{00000000-0005-0000-0000-00001A300000}"/>
    <cellStyle name="Normal 78 5" xfId="5194" xr:uid="{00000000-0005-0000-0000-00001B300000}"/>
    <cellStyle name="Normal 78 5 2" xfId="8937" xr:uid="{00000000-0005-0000-0000-00001C300000}"/>
    <cellStyle name="Normal 78 5 2 2" xfId="15481" xr:uid="{00000000-0005-0000-0000-00001D300000}"/>
    <cellStyle name="Normal 78 5 3" xfId="7218" xr:uid="{00000000-0005-0000-0000-00001E300000}"/>
    <cellStyle name="Normal 78 5 3 2" xfId="13900" xr:uid="{00000000-0005-0000-0000-00001F300000}"/>
    <cellStyle name="Normal 78 5 4" xfId="12115" xr:uid="{00000000-0005-0000-0000-000020300000}"/>
    <cellStyle name="Normal 78 6" xfId="5627" xr:uid="{00000000-0005-0000-0000-000021300000}"/>
    <cellStyle name="Normal 78 6 2" xfId="9368" xr:uid="{00000000-0005-0000-0000-000022300000}"/>
    <cellStyle name="Normal 78 6 2 2" xfId="15875" xr:uid="{00000000-0005-0000-0000-000023300000}"/>
    <cellStyle name="Normal 78 6 3" xfId="7649" xr:uid="{00000000-0005-0000-0000-000024300000}"/>
    <cellStyle name="Normal 78 6 3 2" xfId="14294" xr:uid="{00000000-0005-0000-0000-000025300000}"/>
    <cellStyle name="Normal 78 6 4" xfId="12520" xr:uid="{00000000-0005-0000-0000-000026300000}"/>
    <cellStyle name="Normal 78 7" xfId="9681" xr:uid="{00000000-0005-0000-0000-000027300000}"/>
    <cellStyle name="Normal 78 7 2" xfId="16181" xr:uid="{00000000-0005-0000-0000-000028300000}"/>
    <cellStyle name="Normal 78 8" xfId="8088" xr:uid="{00000000-0005-0000-0000-000029300000}"/>
    <cellStyle name="Normal 78 8 2" xfId="14688" xr:uid="{00000000-0005-0000-0000-00002A300000}"/>
    <cellStyle name="Normal 78 9" xfId="6361" xr:uid="{00000000-0005-0000-0000-00002B300000}"/>
    <cellStyle name="Normal 78 9 2" xfId="13084" xr:uid="{00000000-0005-0000-0000-00002C300000}"/>
    <cellStyle name="Normal 8" xfId="4169" xr:uid="{00000000-0005-0000-0000-00002D300000}"/>
    <cellStyle name="Normal 84" xfId="4170" xr:uid="{00000000-0005-0000-0000-00002E300000}"/>
    <cellStyle name="Normal 84 2" xfId="4566" xr:uid="{00000000-0005-0000-0000-00002F300000}"/>
    <cellStyle name="Normal 84 2 2" xfId="5009" xr:uid="{00000000-0005-0000-0000-000030300000}"/>
    <cellStyle name="Normal 84 2 2 2" xfId="8752" xr:uid="{00000000-0005-0000-0000-000031300000}"/>
    <cellStyle name="Normal 84 2 2 2 2" xfId="15300" xr:uid="{00000000-0005-0000-0000-000032300000}"/>
    <cellStyle name="Normal 84 2 2 3" xfId="7033" xr:uid="{00000000-0005-0000-0000-000033300000}"/>
    <cellStyle name="Normal 84 2 2 3 2" xfId="13719" xr:uid="{00000000-0005-0000-0000-000034300000}"/>
    <cellStyle name="Normal 84 2 2 4" xfId="11934" xr:uid="{00000000-0005-0000-0000-000035300000}"/>
    <cellStyle name="Normal 84 2 3" xfId="5393" xr:uid="{00000000-0005-0000-0000-000036300000}"/>
    <cellStyle name="Normal 84 2 3 2" xfId="9136" xr:uid="{00000000-0005-0000-0000-000037300000}"/>
    <cellStyle name="Normal 84 2 3 2 2" xfId="15680" xr:uid="{00000000-0005-0000-0000-000038300000}"/>
    <cellStyle name="Normal 84 2 3 3" xfId="7417" xr:uid="{00000000-0005-0000-0000-000039300000}"/>
    <cellStyle name="Normal 84 2 3 3 2" xfId="14099" xr:uid="{00000000-0005-0000-0000-00003A300000}"/>
    <cellStyle name="Normal 84 2 3 4" xfId="12314" xr:uid="{00000000-0005-0000-0000-00003B300000}"/>
    <cellStyle name="Normal 84 2 4" xfId="5831" xr:uid="{00000000-0005-0000-0000-00003C300000}"/>
    <cellStyle name="Normal 84 2 4 2" xfId="9572" xr:uid="{00000000-0005-0000-0000-00003D300000}"/>
    <cellStyle name="Normal 84 2 4 2 2" xfId="16074" xr:uid="{00000000-0005-0000-0000-00003E300000}"/>
    <cellStyle name="Normal 84 2 4 3" xfId="7853" xr:uid="{00000000-0005-0000-0000-00003F300000}"/>
    <cellStyle name="Normal 84 2 4 3 2" xfId="14493" xr:uid="{00000000-0005-0000-0000-000040300000}"/>
    <cellStyle name="Normal 84 2 4 4" xfId="12724" xr:uid="{00000000-0005-0000-0000-000041300000}"/>
    <cellStyle name="Normal 84 2 5" xfId="10005" xr:uid="{00000000-0005-0000-0000-000042300000}"/>
    <cellStyle name="Normal 84 2 5 2" xfId="16486" xr:uid="{00000000-0005-0000-0000-000043300000}"/>
    <cellStyle name="Normal 84 2 6" xfId="8330" xr:uid="{00000000-0005-0000-0000-000044300000}"/>
    <cellStyle name="Normal 84 2 6 2" xfId="14887" xr:uid="{00000000-0005-0000-0000-000045300000}"/>
    <cellStyle name="Normal 84 2 7" xfId="6611" xr:uid="{00000000-0005-0000-0000-000046300000}"/>
    <cellStyle name="Normal 84 2 7 2" xfId="13301" xr:uid="{00000000-0005-0000-0000-000047300000}"/>
    <cellStyle name="Normal 84 2 8" xfId="11511" xr:uid="{00000000-0005-0000-0000-000048300000}"/>
    <cellStyle name="Normal 84 3" xfId="4844" xr:uid="{00000000-0005-0000-0000-000049300000}"/>
    <cellStyle name="Normal 84 3 2" xfId="8587" xr:uid="{00000000-0005-0000-0000-00004A300000}"/>
    <cellStyle name="Normal 84 3 2 2" xfId="15135" xr:uid="{00000000-0005-0000-0000-00004B300000}"/>
    <cellStyle name="Normal 84 3 3" xfId="6868" xr:uid="{00000000-0005-0000-0000-00004C300000}"/>
    <cellStyle name="Normal 84 3 3 2" xfId="13554" xr:uid="{00000000-0005-0000-0000-00004D300000}"/>
    <cellStyle name="Normal 84 3 4" xfId="11769" xr:uid="{00000000-0005-0000-0000-00004E300000}"/>
    <cellStyle name="Normal 84 4" xfId="5196" xr:uid="{00000000-0005-0000-0000-00004F300000}"/>
    <cellStyle name="Normal 84 4 2" xfId="8939" xr:uid="{00000000-0005-0000-0000-000050300000}"/>
    <cellStyle name="Normal 84 4 2 2" xfId="15483" xr:uid="{00000000-0005-0000-0000-000051300000}"/>
    <cellStyle name="Normal 84 4 3" xfId="7220" xr:uid="{00000000-0005-0000-0000-000052300000}"/>
    <cellStyle name="Normal 84 4 3 2" xfId="13902" xr:uid="{00000000-0005-0000-0000-000053300000}"/>
    <cellStyle name="Normal 84 4 4" xfId="12117" xr:uid="{00000000-0005-0000-0000-000054300000}"/>
    <cellStyle name="Normal 84 5" xfId="5629" xr:uid="{00000000-0005-0000-0000-000055300000}"/>
    <cellStyle name="Normal 84 5 2" xfId="9370" xr:uid="{00000000-0005-0000-0000-000056300000}"/>
    <cellStyle name="Normal 84 5 2 2" xfId="15877" xr:uid="{00000000-0005-0000-0000-000057300000}"/>
    <cellStyle name="Normal 84 5 3" xfId="7651" xr:uid="{00000000-0005-0000-0000-000058300000}"/>
    <cellStyle name="Normal 84 5 3 2" xfId="14296" xr:uid="{00000000-0005-0000-0000-000059300000}"/>
    <cellStyle name="Normal 84 5 4" xfId="12522" xr:uid="{00000000-0005-0000-0000-00005A300000}"/>
    <cellStyle name="Normal 84 6" xfId="9835" xr:uid="{00000000-0005-0000-0000-00005B300000}"/>
    <cellStyle name="Normal 84 6 2" xfId="16321" xr:uid="{00000000-0005-0000-0000-00005C300000}"/>
    <cellStyle name="Normal 84 7" xfId="8090" xr:uid="{00000000-0005-0000-0000-00005D300000}"/>
    <cellStyle name="Normal 84 7 2" xfId="14690" xr:uid="{00000000-0005-0000-0000-00005E300000}"/>
    <cellStyle name="Normal 84 8" xfId="6363" xr:uid="{00000000-0005-0000-0000-00005F300000}"/>
    <cellStyle name="Normal 84 8 2" xfId="13086" xr:uid="{00000000-0005-0000-0000-000060300000}"/>
    <cellStyle name="Normal 84 9" xfId="11305" xr:uid="{00000000-0005-0000-0000-000061300000}"/>
    <cellStyle name="Normal 86" xfId="4171" xr:uid="{00000000-0005-0000-0000-000062300000}"/>
    <cellStyle name="Normal 86 2" xfId="4567" xr:uid="{00000000-0005-0000-0000-000063300000}"/>
    <cellStyle name="Normal 86 2 2" xfId="5010" xr:uid="{00000000-0005-0000-0000-000064300000}"/>
    <cellStyle name="Normal 86 2 2 2" xfId="8753" xr:uid="{00000000-0005-0000-0000-000065300000}"/>
    <cellStyle name="Normal 86 2 2 2 2" xfId="15301" xr:uid="{00000000-0005-0000-0000-000066300000}"/>
    <cellStyle name="Normal 86 2 2 3" xfId="7034" xr:uid="{00000000-0005-0000-0000-000067300000}"/>
    <cellStyle name="Normal 86 2 2 3 2" xfId="13720" xr:uid="{00000000-0005-0000-0000-000068300000}"/>
    <cellStyle name="Normal 86 2 2 4" xfId="11935" xr:uid="{00000000-0005-0000-0000-000069300000}"/>
    <cellStyle name="Normal 86 2 3" xfId="5394" xr:uid="{00000000-0005-0000-0000-00006A300000}"/>
    <cellStyle name="Normal 86 2 3 2" xfId="9137" xr:uid="{00000000-0005-0000-0000-00006B300000}"/>
    <cellStyle name="Normal 86 2 3 2 2" xfId="15681" xr:uid="{00000000-0005-0000-0000-00006C300000}"/>
    <cellStyle name="Normal 86 2 3 3" xfId="7418" xr:uid="{00000000-0005-0000-0000-00006D300000}"/>
    <cellStyle name="Normal 86 2 3 3 2" xfId="14100" xr:uid="{00000000-0005-0000-0000-00006E300000}"/>
    <cellStyle name="Normal 86 2 3 4" xfId="12315" xr:uid="{00000000-0005-0000-0000-00006F300000}"/>
    <cellStyle name="Normal 86 2 4" xfId="5832" xr:uid="{00000000-0005-0000-0000-000070300000}"/>
    <cellStyle name="Normal 86 2 4 2" xfId="9573" xr:uid="{00000000-0005-0000-0000-000071300000}"/>
    <cellStyle name="Normal 86 2 4 2 2" xfId="16075" xr:uid="{00000000-0005-0000-0000-000072300000}"/>
    <cellStyle name="Normal 86 2 4 3" xfId="7854" xr:uid="{00000000-0005-0000-0000-000073300000}"/>
    <cellStyle name="Normal 86 2 4 3 2" xfId="14494" xr:uid="{00000000-0005-0000-0000-000074300000}"/>
    <cellStyle name="Normal 86 2 4 4" xfId="12725" xr:uid="{00000000-0005-0000-0000-000075300000}"/>
    <cellStyle name="Normal 86 2 5" xfId="10006" xr:uid="{00000000-0005-0000-0000-000076300000}"/>
    <cellStyle name="Normal 86 2 5 2" xfId="16487" xr:uid="{00000000-0005-0000-0000-000077300000}"/>
    <cellStyle name="Normal 86 2 6" xfId="8331" xr:uid="{00000000-0005-0000-0000-000078300000}"/>
    <cellStyle name="Normal 86 2 6 2" xfId="14888" xr:uid="{00000000-0005-0000-0000-000079300000}"/>
    <cellStyle name="Normal 86 2 7" xfId="6612" xr:uid="{00000000-0005-0000-0000-00007A300000}"/>
    <cellStyle name="Normal 86 2 7 2" xfId="13302" xr:uid="{00000000-0005-0000-0000-00007B300000}"/>
    <cellStyle name="Normal 86 2 8" xfId="11512" xr:uid="{00000000-0005-0000-0000-00007C300000}"/>
    <cellStyle name="Normal 86 3" xfId="4845" xr:uid="{00000000-0005-0000-0000-00007D300000}"/>
    <cellStyle name="Normal 86 3 2" xfId="8588" xr:uid="{00000000-0005-0000-0000-00007E300000}"/>
    <cellStyle name="Normal 86 3 2 2" xfId="15136" xr:uid="{00000000-0005-0000-0000-00007F300000}"/>
    <cellStyle name="Normal 86 3 3" xfId="6869" xr:uid="{00000000-0005-0000-0000-000080300000}"/>
    <cellStyle name="Normal 86 3 3 2" xfId="13555" xr:uid="{00000000-0005-0000-0000-000081300000}"/>
    <cellStyle name="Normal 86 3 4" xfId="11770" xr:uid="{00000000-0005-0000-0000-000082300000}"/>
    <cellStyle name="Normal 86 4" xfId="5197" xr:uid="{00000000-0005-0000-0000-000083300000}"/>
    <cellStyle name="Normal 86 4 2" xfId="8940" xr:uid="{00000000-0005-0000-0000-000084300000}"/>
    <cellStyle name="Normal 86 4 2 2" xfId="15484" xr:uid="{00000000-0005-0000-0000-000085300000}"/>
    <cellStyle name="Normal 86 4 3" xfId="7221" xr:uid="{00000000-0005-0000-0000-000086300000}"/>
    <cellStyle name="Normal 86 4 3 2" xfId="13903" xr:uid="{00000000-0005-0000-0000-000087300000}"/>
    <cellStyle name="Normal 86 4 4" xfId="12118" xr:uid="{00000000-0005-0000-0000-000088300000}"/>
    <cellStyle name="Normal 86 5" xfId="5630" xr:uid="{00000000-0005-0000-0000-000089300000}"/>
    <cellStyle name="Normal 86 5 2" xfId="9371" xr:uid="{00000000-0005-0000-0000-00008A300000}"/>
    <cellStyle name="Normal 86 5 2 2" xfId="15878" xr:uid="{00000000-0005-0000-0000-00008B300000}"/>
    <cellStyle name="Normal 86 5 3" xfId="7652" xr:uid="{00000000-0005-0000-0000-00008C300000}"/>
    <cellStyle name="Normal 86 5 3 2" xfId="14297" xr:uid="{00000000-0005-0000-0000-00008D300000}"/>
    <cellStyle name="Normal 86 5 4" xfId="12523" xr:uid="{00000000-0005-0000-0000-00008E300000}"/>
    <cellStyle name="Normal 86 6" xfId="9836" xr:uid="{00000000-0005-0000-0000-00008F300000}"/>
    <cellStyle name="Normal 86 6 2" xfId="16322" xr:uid="{00000000-0005-0000-0000-000090300000}"/>
    <cellStyle name="Normal 86 7" xfId="8091" xr:uid="{00000000-0005-0000-0000-000091300000}"/>
    <cellStyle name="Normal 86 7 2" xfId="14691" xr:uid="{00000000-0005-0000-0000-000092300000}"/>
    <cellStyle name="Normal 86 8" xfId="6364" xr:uid="{00000000-0005-0000-0000-000093300000}"/>
    <cellStyle name="Normal 86 8 2" xfId="13087" xr:uid="{00000000-0005-0000-0000-000094300000}"/>
    <cellStyle name="Normal 86 9" xfId="11306" xr:uid="{00000000-0005-0000-0000-000095300000}"/>
    <cellStyle name="Normal 9" xfId="4172" xr:uid="{00000000-0005-0000-0000-000096300000}"/>
    <cellStyle name="Normal 9 10" xfId="4173" xr:uid="{00000000-0005-0000-0000-000097300000}"/>
    <cellStyle name="Normal 9 11" xfId="11307" xr:uid="{00000000-0005-0000-0000-000098300000}"/>
    <cellStyle name="Normal 9 2" xfId="4174" xr:uid="{00000000-0005-0000-0000-000099300000}"/>
    <cellStyle name="Normal 9 2 10" xfId="11308" xr:uid="{00000000-0005-0000-0000-00009A300000}"/>
    <cellStyle name="Normal 9 2 2" xfId="4175" xr:uid="{00000000-0005-0000-0000-00009B300000}"/>
    <cellStyle name="Normal 9 2 3" xfId="4569" xr:uid="{00000000-0005-0000-0000-00009C300000}"/>
    <cellStyle name="Normal 9 2 3 2" xfId="5011" xr:uid="{00000000-0005-0000-0000-00009D300000}"/>
    <cellStyle name="Normal 9 2 3 2 2" xfId="8754" xr:uid="{00000000-0005-0000-0000-00009E300000}"/>
    <cellStyle name="Normal 9 2 3 2 2 2" xfId="15302" xr:uid="{00000000-0005-0000-0000-00009F300000}"/>
    <cellStyle name="Normal 9 2 3 2 3" xfId="7035" xr:uid="{00000000-0005-0000-0000-0000A0300000}"/>
    <cellStyle name="Normal 9 2 3 2 3 2" xfId="13721" xr:uid="{00000000-0005-0000-0000-0000A1300000}"/>
    <cellStyle name="Normal 9 2 3 2 4" xfId="11936" xr:uid="{00000000-0005-0000-0000-0000A2300000}"/>
    <cellStyle name="Normal 9 2 3 3" xfId="5396" xr:uid="{00000000-0005-0000-0000-0000A3300000}"/>
    <cellStyle name="Normal 9 2 3 3 2" xfId="9139" xr:uid="{00000000-0005-0000-0000-0000A4300000}"/>
    <cellStyle name="Normal 9 2 3 3 2 2" xfId="15683" xr:uid="{00000000-0005-0000-0000-0000A5300000}"/>
    <cellStyle name="Normal 9 2 3 3 3" xfId="7420" xr:uid="{00000000-0005-0000-0000-0000A6300000}"/>
    <cellStyle name="Normal 9 2 3 3 3 2" xfId="14102" xr:uid="{00000000-0005-0000-0000-0000A7300000}"/>
    <cellStyle name="Normal 9 2 3 3 4" xfId="12317" xr:uid="{00000000-0005-0000-0000-0000A8300000}"/>
    <cellStyle name="Normal 9 2 3 4" xfId="5834" xr:uid="{00000000-0005-0000-0000-0000A9300000}"/>
    <cellStyle name="Normal 9 2 3 4 2" xfId="9575" xr:uid="{00000000-0005-0000-0000-0000AA300000}"/>
    <cellStyle name="Normal 9 2 3 4 2 2" xfId="16077" xr:uid="{00000000-0005-0000-0000-0000AB300000}"/>
    <cellStyle name="Normal 9 2 3 4 3" xfId="7856" xr:uid="{00000000-0005-0000-0000-0000AC300000}"/>
    <cellStyle name="Normal 9 2 3 4 3 2" xfId="14496" xr:uid="{00000000-0005-0000-0000-0000AD300000}"/>
    <cellStyle name="Normal 9 2 3 4 4" xfId="12727" xr:uid="{00000000-0005-0000-0000-0000AE300000}"/>
    <cellStyle name="Normal 9 2 3 5" xfId="10007" xr:uid="{00000000-0005-0000-0000-0000AF300000}"/>
    <cellStyle name="Normal 9 2 3 5 2" xfId="16488" xr:uid="{00000000-0005-0000-0000-0000B0300000}"/>
    <cellStyle name="Normal 9 2 3 6" xfId="8333" xr:uid="{00000000-0005-0000-0000-0000B1300000}"/>
    <cellStyle name="Normal 9 2 3 6 2" xfId="14890" xr:uid="{00000000-0005-0000-0000-0000B2300000}"/>
    <cellStyle name="Normal 9 2 3 7" xfId="6614" xr:uid="{00000000-0005-0000-0000-0000B3300000}"/>
    <cellStyle name="Normal 9 2 3 7 2" xfId="13304" xr:uid="{00000000-0005-0000-0000-0000B4300000}"/>
    <cellStyle name="Normal 9 2 3 8" xfId="11514" xr:uid="{00000000-0005-0000-0000-0000B5300000}"/>
    <cellStyle name="Normal 9 2 4" xfId="4814" xr:uid="{00000000-0005-0000-0000-0000B6300000}"/>
    <cellStyle name="Normal 9 2 4 2" xfId="8557" xr:uid="{00000000-0005-0000-0000-0000B7300000}"/>
    <cellStyle name="Normal 9 2 4 2 2" xfId="15109" xr:uid="{00000000-0005-0000-0000-0000B8300000}"/>
    <cellStyle name="Normal 9 2 4 3" xfId="6838" xr:uid="{00000000-0005-0000-0000-0000B9300000}"/>
    <cellStyle name="Normal 9 2 4 3 2" xfId="13528" xr:uid="{00000000-0005-0000-0000-0000BA300000}"/>
    <cellStyle name="Normal 9 2 4 4" xfId="11743" xr:uid="{00000000-0005-0000-0000-0000BB300000}"/>
    <cellStyle name="Normal 9 2 5" xfId="5199" xr:uid="{00000000-0005-0000-0000-0000BC300000}"/>
    <cellStyle name="Normal 9 2 5 2" xfId="8942" xr:uid="{00000000-0005-0000-0000-0000BD300000}"/>
    <cellStyle name="Normal 9 2 5 2 2" xfId="15486" xr:uid="{00000000-0005-0000-0000-0000BE300000}"/>
    <cellStyle name="Normal 9 2 5 3" xfId="7223" xr:uid="{00000000-0005-0000-0000-0000BF300000}"/>
    <cellStyle name="Normal 9 2 5 3 2" xfId="13905" xr:uid="{00000000-0005-0000-0000-0000C0300000}"/>
    <cellStyle name="Normal 9 2 5 4" xfId="12120" xr:uid="{00000000-0005-0000-0000-0000C1300000}"/>
    <cellStyle name="Normal 9 2 6" xfId="5632" xr:uid="{00000000-0005-0000-0000-0000C2300000}"/>
    <cellStyle name="Normal 9 2 6 2" xfId="9373" xr:uid="{00000000-0005-0000-0000-0000C3300000}"/>
    <cellStyle name="Normal 9 2 6 2 2" xfId="15880" xr:uid="{00000000-0005-0000-0000-0000C4300000}"/>
    <cellStyle name="Normal 9 2 6 3" xfId="7654" xr:uid="{00000000-0005-0000-0000-0000C5300000}"/>
    <cellStyle name="Normal 9 2 6 3 2" xfId="14299" xr:uid="{00000000-0005-0000-0000-0000C6300000}"/>
    <cellStyle name="Normal 9 2 6 4" xfId="12525" xr:uid="{00000000-0005-0000-0000-0000C7300000}"/>
    <cellStyle name="Normal 9 2 7" xfId="9804" xr:uid="{00000000-0005-0000-0000-0000C8300000}"/>
    <cellStyle name="Normal 9 2 7 2" xfId="16295" xr:uid="{00000000-0005-0000-0000-0000C9300000}"/>
    <cellStyle name="Normal 9 2 8" xfId="8093" xr:uid="{00000000-0005-0000-0000-0000CA300000}"/>
    <cellStyle name="Normal 9 2 8 2" xfId="14693" xr:uid="{00000000-0005-0000-0000-0000CB300000}"/>
    <cellStyle name="Normal 9 2 9" xfId="6366" xr:uid="{00000000-0005-0000-0000-0000CC300000}"/>
    <cellStyle name="Normal 9 2 9 2" xfId="13089" xr:uid="{00000000-0005-0000-0000-0000CD300000}"/>
    <cellStyle name="Normal 9 3" xfId="4568" xr:uid="{00000000-0005-0000-0000-0000CE300000}"/>
    <cellStyle name="Normal 9 3 2" xfId="5012" xr:uid="{00000000-0005-0000-0000-0000CF300000}"/>
    <cellStyle name="Normal 9 3 2 2" xfId="8755" xr:uid="{00000000-0005-0000-0000-0000D0300000}"/>
    <cellStyle name="Normal 9 3 2 2 2" xfId="15303" xr:uid="{00000000-0005-0000-0000-0000D1300000}"/>
    <cellStyle name="Normal 9 3 2 3" xfId="7036" xr:uid="{00000000-0005-0000-0000-0000D2300000}"/>
    <cellStyle name="Normal 9 3 2 3 2" xfId="13722" xr:uid="{00000000-0005-0000-0000-0000D3300000}"/>
    <cellStyle name="Normal 9 3 2 4" xfId="11937" xr:uid="{00000000-0005-0000-0000-0000D4300000}"/>
    <cellStyle name="Normal 9 3 3" xfId="5395" xr:uid="{00000000-0005-0000-0000-0000D5300000}"/>
    <cellStyle name="Normal 9 3 3 2" xfId="9138" xr:uid="{00000000-0005-0000-0000-0000D6300000}"/>
    <cellStyle name="Normal 9 3 3 2 2" xfId="15682" xr:uid="{00000000-0005-0000-0000-0000D7300000}"/>
    <cellStyle name="Normal 9 3 3 3" xfId="7419" xr:uid="{00000000-0005-0000-0000-0000D8300000}"/>
    <cellStyle name="Normal 9 3 3 3 2" xfId="14101" xr:uid="{00000000-0005-0000-0000-0000D9300000}"/>
    <cellStyle name="Normal 9 3 3 4" xfId="12316" xr:uid="{00000000-0005-0000-0000-0000DA300000}"/>
    <cellStyle name="Normal 9 3 4" xfId="5833" xr:uid="{00000000-0005-0000-0000-0000DB300000}"/>
    <cellStyle name="Normal 9 3 4 2" xfId="9574" xr:uid="{00000000-0005-0000-0000-0000DC300000}"/>
    <cellStyle name="Normal 9 3 4 2 2" xfId="16076" xr:uid="{00000000-0005-0000-0000-0000DD300000}"/>
    <cellStyle name="Normal 9 3 4 3" xfId="7855" xr:uid="{00000000-0005-0000-0000-0000DE300000}"/>
    <cellStyle name="Normal 9 3 4 3 2" xfId="14495" xr:uid="{00000000-0005-0000-0000-0000DF300000}"/>
    <cellStyle name="Normal 9 3 4 4" xfId="12726" xr:uid="{00000000-0005-0000-0000-0000E0300000}"/>
    <cellStyle name="Normal 9 3 5" xfId="10008" xr:uid="{00000000-0005-0000-0000-0000E1300000}"/>
    <cellStyle name="Normal 9 3 5 2" xfId="16489" xr:uid="{00000000-0005-0000-0000-0000E2300000}"/>
    <cellStyle name="Normal 9 3 6" xfId="8332" xr:uid="{00000000-0005-0000-0000-0000E3300000}"/>
    <cellStyle name="Normal 9 3 6 2" xfId="14889" xr:uid="{00000000-0005-0000-0000-0000E4300000}"/>
    <cellStyle name="Normal 9 3 7" xfId="6613" xr:uid="{00000000-0005-0000-0000-0000E5300000}"/>
    <cellStyle name="Normal 9 3 7 2" xfId="13303" xr:uid="{00000000-0005-0000-0000-0000E6300000}"/>
    <cellStyle name="Normal 9 3 8" xfId="11513" xr:uid="{00000000-0005-0000-0000-0000E7300000}"/>
    <cellStyle name="Normal 9 4" xfId="4732" xr:uid="{00000000-0005-0000-0000-0000E8300000}"/>
    <cellStyle name="Normal 9 4 2" xfId="8476" xr:uid="{00000000-0005-0000-0000-0000E9300000}"/>
    <cellStyle name="Normal 9 4 2 2" xfId="15028" xr:uid="{00000000-0005-0000-0000-0000EA300000}"/>
    <cellStyle name="Normal 9 4 3" xfId="6757" xr:uid="{00000000-0005-0000-0000-0000EB300000}"/>
    <cellStyle name="Normal 9 4 3 2" xfId="13447" xr:uid="{00000000-0005-0000-0000-0000EC300000}"/>
    <cellStyle name="Normal 9 4 4" xfId="11661" xr:uid="{00000000-0005-0000-0000-0000ED300000}"/>
    <cellStyle name="Normal 9 5" xfId="5198" xr:uid="{00000000-0005-0000-0000-0000EE300000}"/>
    <cellStyle name="Normal 9 5 2" xfId="8941" xr:uid="{00000000-0005-0000-0000-0000EF300000}"/>
    <cellStyle name="Normal 9 5 2 2" xfId="15485" xr:uid="{00000000-0005-0000-0000-0000F0300000}"/>
    <cellStyle name="Normal 9 5 3" xfId="7222" xr:uid="{00000000-0005-0000-0000-0000F1300000}"/>
    <cellStyle name="Normal 9 5 3 2" xfId="13904" xr:uid="{00000000-0005-0000-0000-0000F2300000}"/>
    <cellStyle name="Normal 9 5 4" xfId="12119" xr:uid="{00000000-0005-0000-0000-0000F3300000}"/>
    <cellStyle name="Normal 9 6" xfId="5631" xr:uid="{00000000-0005-0000-0000-0000F4300000}"/>
    <cellStyle name="Normal 9 6 2" xfId="9372" xr:uid="{00000000-0005-0000-0000-0000F5300000}"/>
    <cellStyle name="Normal 9 6 2 2" xfId="15879" xr:uid="{00000000-0005-0000-0000-0000F6300000}"/>
    <cellStyle name="Normal 9 6 3" xfId="7653" xr:uid="{00000000-0005-0000-0000-0000F7300000}"/>
    <cellStyle name="Normal 9 6 3 2" xfId="14298" xr:uid="{00000000-0005-0000-0000-0000F8300000}"/>
    <cellStyle name="Normal 9 6 4" xfId="12524" xr:uid="{00000000-0005-0000-0000-0000F9300000}"/>
    <cellStyle name="Normal 9 7" xfId="9720" xr:uid="{00000000-0005-0000-0000-0000FA300000}"/>
    <cellStyle name="Normal 9 7 2" xfId="16213" xr:uid="{00000000-0005-0000-0000-0000FB300000}"/>
    <cellStyle name="Normal 9 8" xfId="8092" xr:uid="{00000000-0005-0000-0000-0000FC300000}"/>
    <cellStyle name="Normal 9 8 2" xfId="14692" xr:uid="{00000000-0005-0000-0000-0000FD300000}"/>
    <cellStyle name="Normal 9 9" xfId="6365" xr:uid="{00000000-0005-0000-0000-0000FE300000}"/>
    <cellStyle name="Normal 9 9 2" xfId="13088" xr:uid="{00000000-0005-0000-0000-0000FF300000}"/>
    <cellStyle name="Normal U" xfId="4176" xr:uid="{00000000-0005-0000-0000-000000310000}"/>
    <cellStyle name="Normale_Foglio1" xfId="4177" xr:uid="{00000000-0005-0000-0000-000001310000}"/>
    <cellStyle name="Num_Inputs" xfId="4178" xr:uid="{00000000-0005-0000-0000-000002310000}"/>
    <cellStyle name="Num1_Inputs" xfId="4179" xr:uid="{00000000-0005-0000-0000-000003310000}"/>
    <cellStyle name="Num3_Input" xfId="4180" xr:uid="{00000000-0005-0000-0000-000004310000}"/>
    <cellStyle name="Number" xfId="4181" xr:uid="{00000000-0005-0000-0000-000005310000}"/>
    <cellStyle name="Numeric point input" xfId="4182" xr:uid="{00000000-0005-0000-0000-000006310000}"/>
    <cellStyle name="OLELink" xfId="4183" xr:uid="{00000000-0005-0000-0000-000007310000}"/>
    <cellStyle name="Operis comma" xfId="4184" xr:uid="{00000000-0005-0000-0000-000008310000}"/>
    <cellStyle name="Operis date" xfId="4185" xr:uid="{00000000-0005-0000-0000-000009310000}"/>
    <cellStyle name="Operis documentation item" xfId="4186" xr:uid="{00000000-0005-0000-0000-00000A310000}"/>
    <cellStyle name="Operis documentation item 2" xfId="4187" xr:uid="{00000000-0005-0000-0000-00000B310000}"/>
    <cellStyle name="Operis heading" xfId="4188" xr:uid="{00000000-0005-0000-0000-00000C310000}"/>
    <cellStyle name="Operis heading 1" xfId="4189" xr:uid="{00000000-0005-0000-0000-00000D310000}"/>
    <cellStyle name="Operis heading 2" xfId="4190" xr:uid="{00000000-0005-0000-0000-00000E310000}"/>
    <cellStyle name="Operis Heading Centered" xfId="4191" xr:uid="{00000000-0005-0000-0000-00000F310000}"/>
    <cellStyle name="Operis million" xfId="4192" xr:uid="{00000000-0005-0000-0000-000010310000}"/>
    <cellStyle name="Operis million currency" xfId="4193" xr:uid="{00000000-0005-0000-0000-000011310000}"/>
    <cellStyle name="Operis million, 3dp" xfId="4194" xr:uid="{00000000-0005-0000-0000-000012310000}"/>
    <cellStyle name="Operis money" xfId="4195" xr:uid="{00000000-0005-0000-0000-000013310000}"/>
    <cellStyle name="Operis names" xfId="4196" xr:uid="{00000000-0005-0000-0000-000014310000}"/>
    <cellStyle name="Operis output" xfId="4197" xr:uid="{00000000-0005-0000-0000-000015310000}"/>
    <cellStyle name="Operis Percent" xfId="4198" xr:uid="{00000000-0005-0000-0000-000016310000}"/>
    <cellStyle name="Operis Proforma" xfId="4199" xr:uid="{00000000-0005-0000-0000-000017310000}"/>
    <cellStyle name="Operis ratio" xfId="4200" xr:uid="{00000000-0005-0000-0000-000018310000}"/>
    <cellStyle name="Operis ratio 2" xfId="4201" xr:uid="{00000000-0005-0000-0000-000019310000}"/>
    <cellStyle name="Operis ratio 2 2" xfId="5103" xr:uid="{00000000-0005-0000-0000-00001A310000}"/>
    <cellStyle name="Operis ratio 2 2 2" xfId="8846" xr:uid="{00000000-0005-0000-0000-00001B310000}"/>
    <cellStyle name="Operis ratio 2 2 2 2" xfId="6221" xr:uid="{00000000-0005-0000-0000-00001C310000}"/>
    <cellStyle name="Operis ratio 2 2 2 2 2" xfId="12946" xr:uid="{00000000-0005-0000-0000-00001D310000}"/>
    <cellStyle name="Operis ratio 2 2 3" xfId="7127" xr:uid="{00000000-0005-0000-0000-00001E310000}"/>
    <cellStyle name="Operis ratio 2 3" xfId="8095" xr:uid="{00000000-0005-0000-0000-00001F310000}"/>
    <cellStyle name="Operis ratio 2 3 2" xfId="6166" xr:uid="{00000000-0005-0000-0000-000020310000}"/>
    <cellStyle name="Operis ratio 2 3 2 2" xfId="12891" xr:uid="{00000000-0005-0000-0000-000021310000}"/>
    <cellStyle name="Operis ratio 2 4" xfId="6373" xr:uid="{00000000-0005-0000-0000-000022310000}"/>
    <cellStyle name="Operis ratio 3" xfId="5104" xr:uid="{00000000-0005-0000-0000-000023310000}"/>
    <cellStyle name="Operis ratio 3 2" xfId="8847" xr:uid="{00000000-0005-0000-0000-000024310000}"/>
    <cellStyle name="Operis ratio 3 2 2" xfId="6222" xr:uid="{00000000-0005-0000-0000-000025310000}"/>
    <cellStyle name="Operis ratio 3 2 2 2" xfId="12947" xr:uid="{00000000-0005-0000-0000-000026310000}"/>
    <cellStyle name="Operis ratio 3 3" xfId="7128" xr:uid="{00000000-0005-0000-0000-000027310000}"/>
    <cellStyle name="Operis ratio 4" xfId="8094" xr:uid="{00000000-0005-0000-0000-000028310000}"/>
    <cellStyle name="Operis ratio 4 2" xfId="6165" xr:uid="{00000000-0005-0000-0000-000029310000}"/>
    <cellStyle name="Operis ratio 4 2 2" xfId="12890" xr:uid="{00000000-0005-0000-0000-00002A310000}"/>
    <cellStyle name="Operis ratio 5" xfId="6372" xr:uid="{00000000-0005-0000-0000-00002B310000}"/>
    <cellStyle name="OperisAuditSections" xfId="4202" xr:uid="{00000000-0005-0000-0000-00002C310000}"/>
    <cellStyle name="OperisBase" xfId="4203" xr:uid="{00000000-0005-0000-0000-00002D310000}"/>
    <cellStyle name="OperisDateMonthly" xfId="4204" xr:uid="{00000000-0005-0000-0000-00002E310000}"/>
    <cellStyle name="OperisDatePeriodic" xfId="4205" xr:uid="{00000000-0005-0000-0000-00002F310000}"/>
    <cellStyle name="OperisGroups" xfId="4206" xr:uid="{00000000-0005-0000-0000-000030310000}"/>
    <cellStyle name="OperisMoney" xfId="4207" xr:uid="{00000000-0005-0000-0000-000031310000}"/>
    <cellStyle name="OperisNames" xfId="4208" xr:uid="{00000000-0005-0000-0000-000032310000}"/>
    <cellStyle name="OperisOutputTitles" xfId="4209" xr:uid="{00000000-0005-0000-0000-000033310000}"/>
    <cellStyle name="OperisOutputTotals" xfId="4210" xr:uid="{00000000-0005-0000-0000-000034310000}"/>
    <cellStyle name="OperisPercent" xfId="4211" xr:uid="{00000000-0005-0000-0000-000035310000}"/>
    <cellStyle name="OperisRatio" xfId="4212" xr:uid="{00000000-0005-0000-0000-000036310000}"/>
    <cellStyle name="Out%2" xfId="4213" xr:uid="{00000000-0005-0000-0000-000037310000}"/>
    <cellStyle name="Out0" xfId="4214" xr:uid="{00000000-0005-0000-0000-000038310000}"/>
    <cellStyle name="Out1" xfId="4215" xr:uid="{00000000-0005-0000-0000-000039310000}"/>
    <cellStyle name="Out2" xfId="4216" xr:uid="{00000000-0005-0000-0000-00003A310000}"/>
    <cellStyle name="OutputCurrency" xfId="4217" xr:uid="{00000000-0005-0000-0000-00003B310000}"/>
    <cellStyle name="OutputText" xfId="4218" xr:uid="{00000000-0005-0000-0000-00003C310000}"/>
    <cellStyle name="overheads" xfId="4219" xr:uid="{00000000-0005-0000-0000-00003D310000}"/>
    <cellStyle name="Percent" xfId="4" builtinId="5"/>
    <cellStyle name="Percent (2dp)" xfId="4220" xr:uid="{00000000-0005-0000-0000-00003F310000}"/>
    <cellStyle name="Percent [0%]" xfId="4221" xr:uid="{00000000-0005-0000-0000-000040310000}"/>
    <cellStyle name="Percent [0.00%]" xfId="4222" xr:uid="{00000000-0005-0000-0000-000041310000}"/>
    <cellStyle name="Percent [2]" xfId="4223" xr:uid="{00000000-0005-0000-0000-000042310000}"/>
    <cellStyle name="Percent [2] U" xfId="4224" xr:uid="{00000000-0005-0000-0000-000043310000}"/>
    <cellStyle name="Percent 10" xfId="4225" xr:uid="{00000000-0005-0000-0000-000044310000}"/>
    <cellStyle name="Percent 10 10" xfId="11309" xr:uid="{00000000-0005-0000-0000-000045310000}"/>
    <cellStyle name="Percent 10 2" xfId="4226" xr:uid="{00000000-0005-0000-0000-000046310000}"/>
    <cellStyle name="Percent 10 2 2" xfId="4571" xr:uid="{00000000-0005-0000-0000-000047310000}"/>
    <cellStyle name="Percent 10 2 2 2" xfId="5013" xr:uid="{00000000-0005-0000-0000-000048310000}"/>
    <cellStyle name="Percent 10 2 2 2 2" xfId="8756" xr:uid="{00000000-0005-0000-0000-000049310000}"/>
    <cellStyle name="Percent 10 2 2 2 2 2" xfId="15304" xr:uid="{00000000-0005-0000-0000-00004A310000}"/>
    <cellStyle name="Percent 10 2 2 2 3" xfId="7037" xr:uid="{00000000-0005-0000-0000-00004B310000}"/>
    <cellStyle name="Percent 10 2 2 2 3 2" xfId="13723" xr:uid="{00000000-0005-0000-0000-00004C310000}"/>
    <cellStyle name="Percent 10 2 2 2 4" xfId="11938" xr:uid="{00000000-0005-0000-0000-00004D310000}"/>
    <cellStyle name="Percent 10 2 2 3" xfId="5398" xr:uid="{00000000-0005-0000-0000-00004E310000}"/>
    <cellStyle name="Percent 10 2 2 3 2" xfId="9141" xr:uid="{00000000-0005-0000-0000-00004F310000}"/>
    <cellStyle name="Percent 10 2 2 3 2 2" xfId="15685" xr:uid="{00000000-0005-0000-0000-000050310000}"/>
    <cellStyle name="Percent 10 2 2 3 3" xfId="7422" xr:uid="{00000000-0005-0000-0000-000051310000}"/>
    <cellStyle name="Percent 10 2 2 3 3 2" xfId="14104" xr:uid="{00000000-0005-0000-0000-000052310000}"/>
    <cellStyle name="Percent 10 2 2 3 4" xfId="12319" xr:uid="{00000000-0005-0000-0000-000053310000}"/>
    <cellStyle name="Percent 10 2 2 4" xfId="5836" xr:uid="{00000000-0005-0000-0000-000054310000}"/>
    <cellStyle name="Percent 10 2 2 4 2" xfId="9577" xr:uid="{00000000-0005-0000-0000-000055310000}"/>
    <cellStyle name="Percent 10 2 2 4 2 2" xfId="16079" xr:uid="{00000000-0005-0000-0000-000056310000}"/>
    <cellStyle name="Percent 10 2 2 4 3" xfId="7858" xr:uid="{00000000-0005-0000-0000-000057310000}"/>
    <cellStyle name="Percent 10 2 2 4 3 2" xfId="14498" xr:uid="{00000000-0005-0000-0000-000058310000}"/>
    <cellStyle name="Percent 10 2 2 4 4" xfId="12729" xr:uid="{00000000-0005-0000-0000-000059310000}"/>
    <cellStyle name="Percent 10 2 2 5" xfId="10009" xr:uid="{00000000-0005-0000-0000-00005A310000}"/>
    <cellStyle name="Percent 10 2 2 5 2" xfId="16490" xr:uid="{00000000-0005-0000-0000-00005B310000}"/>
    <cellStyle name="Percent 10 2 2 6" xfId="8335" xr:uid="{00000000-0005-0000-0000-00005C310000}"/>
    <cellStyle name="Percent 10 2 2 6 2" xfId="14892" xr:uid="{00000000-0005-0000-0000-00005D310000}"/>
    <cellStyle name="Percent 10 2 2 7" xfId="6616" xr:uid="{00000000-0005-0000-0000-00005E310000}"/>
    <cellStyle name="Percent 10 2 2 7 2" xfId="13306" xr:uid="{00000000-0005-0000-0000-00005F310000}"/>
    <cellStyle name="Percent 10 2 2 8" xfId="11516" xr:uid="{00000000-0005-0000-0000-000060310000}"/>
    <cellStyle name="Percent 10 2 3" xfId="4791" xr:uid="{00000000-0005-0000-0000-000061310000}"/>
    <cellStyle name="Percent 10 2 3 2" xfId="8534" xr:uid="{00000000-0005-0000-0000-000062310000}"/>
    <cellStyle name="Percent 10 2 3 2 2" xfId="15086" xr:uid="{00000000-0005-0000-0000-000063310000}"/>
    <cellStyle name="Percent 10 2 3 3" xfId="6815" xr:uid="{00000000-0005-0000-0000-000064310000}"/>
    <cellStyle name="Percent 10 2 3 3 2" xfId="13505" xr:uid="{00000000-0005-0000-0000-000065310000}"/>
    <cellStyle name="Percent 10 2 3 4" xfId="11720" xr:uid="{00000000-0005-0000-0000-000066310000}"/>
    <cellStyle name="Percent 10 2 4" xfId="5201" xr:uid="{00000000-0005-0000-0000-000067310000}"/>
    <cellStyle name="Percent 10 2 4 2" xfId="8944" xr:uid="{00000000-0005-0000-0000-000068310000}"/>
    <cellStyle name="Percent 10 2 4 2 2" xfId="15488" xr:uid="{00000000-0005-0000-0000-000069310000}"/>
    <cellStyle name="Percent 10 2 4 3" xfId="7225" xr:uid="{00000000-0005-0000-0000-00006A310000}"/>
    <cellStyle name="Percent 10 2 4 3 2" xfId="13907" xr:uid="{00000000-0005-0000-0000-00006B310000}"/>
    <cellStyle name="Percent 10 2 4 4" xfId="12122" xr:uid="{00000000-0005-0000-0000-00006C310000}"/>
    <cellStyle name="Percent 10 2 5" xfId="5634" xr:uid="{00000000-0005-0000-0000-00006D310000}"/>
    <cellStyle name="Percent 10 2 5 2" xfId="9375" xr:uid="{00000000-0005-0000-0000-00006E310000}"/>
    <cellStyle name="Percent 10 2 5 2 2" xfId="15882" xr:uid="{00000000-0005-0000-0000-00006F310000}"/>
    <cellStyle name="Percent 10 2 5 3" xfId="7656" xr:uid="{00000000-0005-0000-0000-000070310000}"/>
    <cellStyle name="Percent 10 2 5 3 2" xfId="14301" xr:uid="{00000000-0005-0000-0000-000071310000}"/>
    <cellStyle name="Percent 10 2 5 4" xfId="12527" xr:uid="{00000000-0005-0000-0000-000072310000}"/>
    <cellStyle name="Percent 10 2 6" xfId="9781" xr:uid="{00000000-0005-0000-0000-000073310000}"/>
    <cellStyle name="Percent 10 2 6 2" xfId="16272" xr:uid="{00000000-0005-0000-0000-000074310000}"/>
    <cellStyle name="Percent 10 2 7" xfId="8097" xr:uid="{00000000-0005-0000-0000-000075310000}"/>
    <cellStyle name="Percent 10 2 7 2" xfId="14695" xr:uid="{00000000-0005-0000-0000-000076310000}"/>
    <cellStyle name="Percent 10 2 8" xfId="6379" xr:uid="{00000000-0005-0000-0000-000077310000}"/>
    <cellStyle name="Percent 10 2 8 2" xfId="13100" xr:uid="{00000000-0005-0000-0000-000078310000}"/>
    <cellStyle name="Percent 10 2 9" xfId="11310" xr:uid="{00000000-0005-0000-0000-000079310000}"/>
    <cellStyle name="Percent 10 3" xfId="4570" xr:uid="{00000000-0005-0000-0000-00007A310000}"/>
    <cellStyle name="Percent 10 3 2" xfId="5014" xr:uid="{00000000-0005-0000-0000-00007B310000}"/>
    <cellStyle name="Percent 10 3 2 2" xfId="8757" xr:uid="{00000000-0005-0000-0000-00007C310000}"/>
    <cellStyle name="Percent 10 3 2 2 2" xfId="15305" xr:uid="{00000000-0005-0000-0000-00007D310000}"/>
    <cellStyle name="Percent 10 3 2 3" xfId="7038" xr:uid="{00000000-0005-0000-0000-00007E310000}"/>
    <cellStyle name="Percent 10 3 2 3 2" xfId="13724" xr:uid="{00000000-0005-0000-0000-00007F310000}"/>
    <cellStyle name="Percent 10 3 2 4" xfId="11939" xr:uid="{00000000-0005-0000-0000-000080310000}"/>
    <cellStyle name="Percent 10 3 3" xfId="5397" xr:uid="{00000000-0005-0000-0000-000081310000}"/>
    <cellStyle name="Percent 10 3 3 2" xfId="9140" xr:uid="{00000000-0005-0000-0000-000082310000}"/>
    <cellStyle name="Percent 10 3 3 2 2" xfId="15684" xr:uid="{00000000-0005-0000-0000-000083310000}"/>
    <cellStyle name="Percent 10 3 3 3" xfId="7421" xr:uid="{00000000-0005-0000-0000-000084310000}"/>
    <cellStyle name="Percent 10 3 3 3 2" xfId="14103" xr:uid="{00000000-0005-0000-0000-000085310000}"/>
    <cellStyle name="Percent 10 3 3 4" xfId="12318" xr:uid="{00000000-0005-0000-0000-000086310000}"/>
    <cellStyle name="Percent 10 3 4" xfId="5835" xr:uid="{00000000-0005-0000-0000-000087310000}"/>
    <cellStyle name="Percent 10 3 4 2" xfId="9576" xr:uid="{00000000-0005-0000-0000-000088310000}"/>
    <cellStyle name="Percent 10 3 4 2 2" xfId="16078" xr:uid="{00000000-0005-0000-0000-000089310000}"/>
    <cellStyle name="Percent 10 3 4 3" xfId="7857" xr:uid="{00000000-0005-0000-0000-00008A310000}"/>
    <cellStyle name="Percent 10 3 4 3 2" xfId="14497" xr:uid="{00000000-0005-0000-0000-00008B310000}"/>
    <cellStyle name="Percent 10 3 4 4" xfId="12728" xr:uid="{00000000-0005-0000-0000-00008C310000}"/>
    <cellStyle name="Percent 10 3 5" xfId="10010" xr:uid="{00000000-0005-0000-0000-00008D310000}"/>
    <cellStyle name="Percent 10 3 5 2" xfId="16491" xr:uid="{00000000-0005-0000-0000-00008E310000}"/>
    <cellStyle name="Percent 10 3 6" xfId="8334" xr:uid="{00000000-0005-0000-0000-00008F310000}"/>
    <cellStyle name="Percent 10 3 6 2" xfId="14891" xr:uid="{00000000-0005-0000-0000-000090310000}"/>
    <cellStyle name="Percent 10 3 7" xfId="6615" xr:uid="{00000000-0005-0000-0000-000091310000}"/>
    <cellStyle name="Percent 10 3 7 2" xfId="13305" xr:uid="{00000000-0005-0000-0000-000092310000}"/>
    <cellStyle name="Percent 10 3 8" xfId="11515" xr:uid="{00000000-0005-0000-0000-000093310000}"/>
    <cellStyle name="Percent 10 4" xfId="4709" xr:uid="{00000000-0005-0000-0000-000094310000}"/>
    <cellStyle name="Percent 10 4 2" xfId="8453" xr:uid="{00000000-0005-0000-0000-000095310000}"/>
    <cellStyle name="Percent 10 4 2 2" xfId="15005" xr:uid="{00000000-0005-0000-0000-000096310000}"/>
    <cellStyle name="Percent 10 4 3" xfId="6734" xr:uid="{00000000-0005-0000-0000-000097310000}"/>
    <cellStyle name="Percent 10 4 3 2" xfId="13424" xr:uid="{00000000-0005-0000-0000-000098310000}"/>
    <cellStyle name="Percent 10 4 4" xfId="11638" xr:uid="{00000000-0005-0000-0000-000099310000}"/>
    <cellStyle name="Percent 10 5" xfId="5200" xr:uid="{00000000-0005-0000-0000-00009A310000}"/>
    <cellStyle name="Percent 10 5 2" xfId="8943" xr:uid="{00000000-0005-0000-0000-00009B310000}"/>
    <cellStyle name="Percent 10 5 2 2" xfId="15487" xr:uid="{00000000-0005-0000-0000-00009C310000}"/>
    <cellStyle name="Percent 10 5 3" xfId="7224" xr:uid="{00000000-0005-0000-0000-00009D310000}"/>
    <cellStyle name="Percent 10 5 3 2" xfId="13906" xr:uid="{00000000-0005-0000-0000-00009E310000}"/>
    <cellStyle name="Percent 10 5 4" xfId="12121" xr:uid="{00000000-0005-0000-0000-00009F310000}"/>
    <cellStyle name="Percent 10 6" xfId="5633" xr:uid="{00000000-0005-0000-0000-0000A0310000}"/>
    <cellStyle name="Percent 10 6 2" xfId="9374" xr:uid="{00000000-0005-0000-0000-0000A1310000}"/>
    <cellStyle name="Percent 10 6 2 2" xfId="15881" xr:uid="{00000000-0005-0000-0000-0000A2310000}"/>
    <cellStyle name="Percent 10 6 3" xfId="7655" xr:uid="{00000000-0005-0000-0000-0000A3310000}"/>
    <cellStyle name="Percent 10 6 3 2" xfId="14300" xr:uid="{00000000-0005-0000-0000-0000A4310000}"/>
    <cellStyle name="Percent 10 6 4" xfId="12526" xr:uid="{00000000-0005-0000-0000-0000A5310000}"/>
    <cellStyle name="Percent 10 7" xfId="9697" xr:uid="{00000000-0005-0000-0000-0000A6310000}"/>
    <cellStyle name="Percent 10 7 2" xfId="16190" xr:uid="{00000000-0005-0000-0000-0000A7310000}"/>
    <cellStyle name="Percent 10 8" xfId="8096" xr:uid="{00000000-0005-0000-0000-0000A8310000}"/>
    <cellStyle name="Percent 10 8 2" xfId="14694" xr:uid="{00000000-0005-0000-0000-0000A9310000}"/>
    <cellStyle name="Percent 10 9" xfId="6378" xr:uid="{00000000-0005-0000-0000-0000AA310000}"/>
    <cellStyle name="Percent 10 9 2" xfId="13099" xr:uid="{00000000-0005-0000-0000-0000AB310000}"/>
    <cellStyle name="Percent 11" xfId="4227" xr:uid="{00000000-0005-0000-0000-0000AC310000}"/>
    <cellStyle name="Percent 11 10" xfId="11311" xr:uid="{00000000-0005-0000-0000-0000AD310000}"/>
    <cellStyle name="Percent 11 2" xfId="4228" xr:uid="{00000000-0005-0000-0000-0000AE310000}"/>
    <cellStyle name="Percent 11 2 2" xfId="4573" xr:uid="{00000000-0005-0000-0000-0000AF310000}"/>
    <cellStyle name="Percent 11 2 2 2" xfId="5015" xr:uid="{00000000-0005-0000-0000-0000B0310000}"/>
    <cellStyle name="Percent 11 2 2 2 2" xfId="8758" xr:uid="{00000000-0005-0000-0000-0000B1310000}"/>
    <cellStyle name="Percent 11 2 2 2 2 2" xfId="15306" xr:uid="{00000000-0005-0000-0000-0000B2310000}"/>
    <cellStyle name="Percent 11 2 2 2 3" xfId="7039" xr:uid="{00000000-0005-0000-0000-0000B3310000}"/>
    <cellStyle name="Percent 11 2 2 2 3 2" xfId="13725" xr:uid="{00000000-0005-0000-0000-0000B4310000}"/>
    <cellStyle name="Percent 11 2 2 2 4" xfId="11940" xr:uid="{00000000-0005-0000-0000-0000B5310000}"/>
    <cellStyle name="Percent 11 2 2 3" xfId="5400" xr:uid="{00000000-0005-0000-0000-0000B6310000}"/>
    <cellStyle name="Percent 11 2 2 3 2" xfId="9143" xr:uid="{00000000-0005-0000-0000-0000B7310000}"/>
    <cellStyle name="Percent 11 2 2 3 2 2" xfId="15687" xr:uid="{00000000-0005-0000-0000-0000B8310000}"/>
    <cellStyle name="Percent 11 2 2 3 3" xfId="7424" xr:uid="{00000000-0005-0000-0000-0000B9310000}"/>
    <cellStyle name="Percent 11 2 2 3 3 2" xfId="14106" xr:uid="{00000000-0005-0000-0000-0000BA310000}"/>
    <cellStyle name="Percent 11 2 2 3 4" xfId="12321" xr:uid="{00000000-0005-0000-0000-0000BB310000}"/>
    <cellStyle name="Percent 11 2 2 4" xfId="5838" xr:uid="{00000000-0005-0000-0000-0000BC310000}"/>
    <cellStyle name="Percent 11 2 2 4 2" xfId="9579" xr:uid="{00000000-0005-0000-0000-0000BD310000}"/>
    <cellStyle name="Percent 11 2 2 4 2 2" xfId="16081" xr:uid="{00000000-0005-0000-0000-0000BE310000}"/>
    <cellStyle name="Percent 11 2 2 4 3" xfId="7860" xr:uid="{00000000-0005-0000-0000-0000BF310000}"/>
    <cellStyle name="Percent 11 2 2 4 3 2" xfId="14500" xr:uid="{00000000-0005-0000-0000-0000C0310000}"/>
    <cellStyle name="Percent 11 2 2 4 4" xfId="12731" xr:uid="{00000000-0005-0000-0000-0000C1310000}"/>
    <cellStyle name="Percent 11 2 2 5" xfId="10011" xr:uid="{00000000-0005-0000-0000-0000C2310000}"/>
    <cellStyle name="Percent 11 2 2 5 2" xfId="16492" xr:uid="{00000000-0005-0000-0000-0000C3310000}"/>
    <cellStyle name="Percent 11 2 2 6" xfId="8337" xr:uid="{00000000-0005-0000-0000-0000C4310000}"/>
    <cellStyle name="Percent 11 2 2 6 2" xfId="14894" xr:uid="{00000000-0005-0000-0000-0000C5310000}"/>
    <cellStyle name="Percent 11 2 2 7" xfId="6618" xr:uid="{00000000-0005-0000-0000-0000C6310000}"/>
    <cellStyle name="Percent 11 2 2 7 2" xfId="13308" xr:uid="{00000000-0005-0000-0000-0000C7310000}"/>
    <cellStyle name="Percent 11 2 2 8" xfId="11518" xr:uid="{00000000-0005-0000-0000-0000C8310000}"/>
    <cellStyle name="Percent 11 2 3" xfId="4794" xr:uid="{00000000-0005-0000-0000-0000C9310000}"/>
    <cellStyle name="Percent 11 2 3 2" xfId="8537" xr:uid="{00000000-0005-0000-0000-0000CA310000}"/>
    <cellStyle name="Percent 11 2 3 2 2" xfId="15089" xr:uid="{00000000-0005-0000-0000-0000CB310000}"/>
    <cellStyle name="Percent 11 2 3 3" xfId="6818" xr:uid="{00000000-0005-0000-0000-0000CC310000}"/>
    <cellStyle name="Percent 11 2 3 3 2" xfId="13508" xr:uid="{00000000-0005-0000-0000-0000CD310000}"/>
    <cellStyle name="Percent 11 2 3 4" xfId="11723" xr:uid="{00000000-0005-0000-0000-0000CE310000}"/>
    <cellStyle name="Percent 11 2 4" xfId="5203" xr:uid="{00000000-0005-0000-0000-0000CF310000}"/>
    <cellStyle name="Percent 11 2 4 2" xfId="8946" xr:uid="{00000000-0005-0000-0000-0000D0310000}"/>
    <cellStyle name="Percent 11 2 4 2 2" xfId="15490" xr:uid="{00000000-0005-0000-0000-0000D1310000}"/>
    <cellStyle name="Percent 11 2 4 3" xfId="7227" xr:uid="{00000000-0005-0000-0000-0000D2310000}"/>
    <cellStyle name="Percent 11 2 4 3 2" xfId="13909" xr:uid="{00000000-0005-0000-0000-0000D3310000}"/>
    <cellStyle name="Percent 11 2 4 4" xfId="12124" xr:uid="{00000000-0005-0000-0000-0000D4310000}"/>
    <cellStyle name="Percent 11 2 5" xfId="5636" xr:uid="{00000000-0005-0000-0000-0000D5310000}"/>
    <cellStyle name="Percent 11 2 5 2" xfId="9377" xr:uid="{00000000-0005-0000-0000-0000D6310000}"/>
    <cellStyle name="Percent 11 2 5 2 2" xfId="15884" xr:uid="{00000000-0005-0000-0000-0000D7310000}"/>
    <cellStyle name="Percent 11 2 5 3" xfId="7658" xr:uid="{00000000-0005-0000-0000-0000D8310000}"/>
    <cellStyle name="Percent 11 2 5 3 2" xfId="14303" xr:uid="{00000000-0005-0000-0000-0000D9310000}"/>
    <cellStyle name="Percent 11 2 5 4" xfId="12529" xr:uid="{00000000-0005-0000-0000-0000DA310000}"/>
    <cellStyle name="Percent 11 2 6" xfId="9784" xr:uid="{00000000-0005-0000-0000-0000DB310000}"/>
    <cellStyle name="Percent 11 2 6 2" xfId="16275" xr:uid="{00000000-0005-0000-0000-0000DC310000}"/>
    <cellStyle name="Percent 11 2 7" xfId="8099" xr:uid="{00000000-0005-0000-0000-0000DD310000}"/>
    <cellStyle name="Percent 11 2 7 2" xfId="14697" xr:uid="{00000000-0005-0000-0000-0000DE310000}"/>
    <cellStyle name="Percent 11 2 8" xfId="6381" xr:uid="{00000000-0005-0000-0000-0000DF310000}"/>
    <cellStyle name="Percent 11 2 8 2" xfId="13102" xr:uid="{00000000-0005-0000-0000-0000E0310000}"/>
    <cellStyle name="Percent 11 2 9" xfId="11312" xr:uid="{00000000-0005-0000-0000-0000E1310000}"/>
    <cellStyle name="Percent 11 3" xfId="4572" xr:uid="{00000000-0005-0000-0000-0000E2310000}"/>
    <cellStyle name="Percent 11 3 2" xfId="5016" xr:uid="{00000000-0005-0000-0000-0000E3310000}"/>
    <cellStyle name="Percent 11 3 2 2" xfId="8759" xr:uid="{00000000-0005-0000-0000-0000E4310000}"/>
    <cellStyle name="Percent 11 3 2 2 2" xfId="15307" xr:uid="{00000000-0005-0000-0000-0000E5310000}"/>
    <cellStyle name="Percent 11 3 2 3" xfId="7040" xr:uid="{00000000-0005-0000-0000-0000E6310000}"/>
    <cellStyle name="Percent 11 3 2 3 2" xfId="13726" xr:uid="{00000000-0005-0000-0000-0000E7310000}"/>
    <cellStyle name="Percent 11 3 2 4" xfId="11941" xr:uid="{00000000-0005-0000-0000-0000E8310000}"/>
    <cellStyle name="Percent 11 3 3" xfId="5399" xr:uid="{00000000-0005-0000-0000-0000E9310000}"/>
    <cellStyle name="Percent 11 3 3 2" xfId="9142" xr:uid="{00000000-0005-0000-0000-0000EA310000}"/>
    <cellStyle name="Percent 11 3 3 2 2" xfId="15686" xr:uid="{00000000-0005-0000-0000-0000EB310000}"/>
    <cellStyle name="Percent 11 3 3 3" xfId="7423" xr:uid="{00000000-0005-0000-0000-0000EC310000}"/>
    <cellStyle name="Percent 11 3 3 3 2" xfId="14105" xr:uid="{00000000-0005-0000-0000-0000ED310000}"/>
    <cellStyle name="Percent 11 3 3 4" xfId="12320" xr:uid="{00000000-0005-0000-0000-0000EE310000}"/>
    <cellStyle name="Percent 11 3 4" xfId="5837" xr:uid="{00000000-0005-0000-0000-0000EF310000}"/>
    <cellStyle name="Percent 11 3 4 2" xfId="9578" xr:uid="{00000000-0005-0000-0000-0000F0310000}"/>
    <cellStyle name="Percent 11 3 4 2 2" xfId="16080" xr:uid="{00000000-0005-0000-0000-0000F1310000}"/>
    <cellStyle name="Percent 11 3 4 3" xfId="7859" xr:uid="{00000000-0005-0000-0000-0000F2310000}"/>
    <cellStyle name="Percent 11 3 4 3 2" xfId="14499" xr:uid="{00000000-0005-0000-0000-0000F3310000}"/>
    <cellStyle name="Percent 11 3 4 4" xfId="12730" xr:uid="{00000000-0005-0000-0000-0000F4310000}"/>
    <cellStyle name="Percent 11 3 5" xfId="10012" xr:uid="{00000000-0005-0000-0000-0000F5310000}"/>
    <cellStyle name="Percent 11 3 5 2" xfId="16493" xr:uid="{00000000-0005-0000-0000-0000F6310000}"/>
    <cellStyle name="Percent 11 3 6" xfId="8336" xr:uid="{00000000-0005-0000-0000-0000F7310000}"/>
    <cellStyle name="Percent 11 3 6 2" xfId="14893" xr:uid="{00000000-0005-0000-0000-0000F8310000}"/>
    <cellStyle name="Percent 11 3 7" xfId="6617" xr:uid="{00000000-0005-0000-0000-0000F9310000}"/>
    <cellStyle name="Percent 11 3 7 2" xfId="13307" xr:uid="{00000000-0005-0000-0000-0000FA310000}"/>
    <cellStyle name="Percent 11 3 8" xfId="11517" xr:uid="{00000000-0005-0000-0000-0000FB310000}"/>
    <cellStyle name="Percent 11 4" xfId="4712" xr:uid="{00000000-0005-0000-0000-0000FC310000}"/>
    <cellStyle name="Percent 11 4 2" xfId="8456" xr:uid="{00000000-0005-0000-0000-0000FD310000}"/>
    <cellStyle name="Percent 11 4 2 2" xfId="15008" xr:uid="{00000000-0005-0000-0000-0000FE310000}"/>
    <cellStyle name="Percent 11 4 3" xfId="6737" xr:uid="{00000000-0005-0000-0000-0000FF310000}"/>
    <cellStyle name="Percent 11 4 3 2" xfId="13427" xr:uid="{00000000-0005-0000-0000-000000320000}"/>
    <cellStyle name="Percent 11 4 4" xfId="11641" xr:uid="{00000000-0005-0000-0000-000001320000}"/>
    <cellStyle name="Percent 11 5" xfId="5202" xr:uid="{00000000-0005-0000-0000-000002320000}"/>
    <cellStyle name="Percent 11 5 2" xfId="8945" xr:uid="{00000000-0005-0000-0000-000003320000}"/>
    <cellStyle name="Percent 11 5 2 2" xfId="15489" xr:uid="{00000000-0005-0000-0000-000004320000}"/>
    <cellStyle name="Percent 11 5 3" xfId="7226" xr:uid="{00000000-0005-0000-0000-000005320000}"/>
    <cellStyle name="Percent 11 5 3 2" xfId="13908" xr:uid="{00000000-0005-0000-0000-000006320000}"/>
    <cellStyle name="Percent 11 5 4" xfId="12123" xr:uid="{00000000-0005-0000-0000-000007320000}"/>
    <cellStyle name="Percent 11 6" xfId="5635" xr:uid="{00000000-0005-0000-0000-000008320000}"/>
    <cellStyle name="Percent 11 6 2" xfId="9376" xr:uid="{00000000-0005-0000-0000-000009320000}"/>
    <cellStyle name="Percent 11 6 2 2" xfId="15883" xr:uid="{00000000-0005-0000-0000-00000A320000}"/>
    <cellStyle name="Percent 11 6 3" xfId="7657" xr:uid="{00000000-0005-0000-0000-00000B320000}"/>
    <cellStyle name="Percent 11 6 3 2" xfId="14302" xr:uid="{00000000-0005-0000-0000-00000C320000}"/>
    <cellStyle name="Percent 11 6 4" xfId="12528" xr:uid="{00000000-0005-0000-0000-00000D320000}"/>
    <cellStyle name="Percent 11 7" xfId="9700" xr:uid="{00000000-0005-0000-0000-00000E320000}"/>
    <cellStyle name="Percent 11 7 2" xfId="16193" xr:uid="{00000000-0005-0000-0000-00000F320000}"/>
    <cellStyle name="Percent 11 8" xfId="8098" xr:uid="{00000000-0005-0000-0000-000010320000}"/>
    <cellStyle name="Percent 11 8 2" xfId="14696" xr:uid="{00000000-0005-0000-0000-000011320000}"/>
    <cellStyle name="Percent 11 9" xfId="6380" xr:uid="{00000000-0005-0000-0000-000012320000}"/>
    <cellStyle name="Percent 11 9 2" xfId="13101" xr:uid="{00000000-0005-0000-0000-000013320000}"/>
    <cellStyle name="Percent 12" xfId="4229" xr:uid="{00000000-0005-0000-0000-000014320000}"/>
    <cellStyle name="Percent 12 10" xfId="11313" xr:uid="{00000000-0005-0000-0000-000015320000}"/>
    <cellStyle name="Percent 12 2" xfId="4230" xr:uid="{00000000-0005-0000-0000-000016320000}"/>
    <cellStyle name="Percent 12 2 2" xfId="4575" xr:uid="{00000000-0005-0000-0000-000017320000}"/>
    <cellStyle name="Percent 12 2 2 2" xfId="5017" xr:uid="{00000000-0005-0000-0000-000018320000}"/>
    <cellStyle name="Percent 12 2 2 2 2" xfId="8760" xr:uid="{00000000-0005-0000-0000-000019320000}"/>
    <cellStyle name="Percent 12 2 2 2 2 2" xfId="15308" xr:uid="{00000000-0005-0000-0000-00001A320000}"/>
    <cellStyle name="Percent 12 2 2 2 3" xfId="7041" xr:uid="{00000000-0005-0000-0000-00001B320000}"/>
    <cellStyle name="Percent 12 2 2 2 3 2" xfId="13727" xr:uid="{00000000-0005-0000-0000-00001C320000}"/>
    <cellStyle name="Percent 12 2 2 2 4" xfId="11942" xr:uid="{00000000-0005-0000-0000-00001D320000}"/>
    <cellStyle name="Percent 12 2 2 3" xfId="5402" xr:uid="{00000000-0005-0000-0000-00001E320000}"/>
    <cellStyle name="Percent 12 2 2 3 2" xfId="9145" xr:uid="{00000000-0005-0000-0000-00001F320000}"/>
    <cellStyle name="Percent 12 2 2 3 2 2" xfId="15689" xr:uid="{00000000-0005-0000-0000-000020320000}"/>
    <cellStyle name="Percent 12 2 2 3 3" xfId="7426" xr:uid="{00000000-0005-0000-0000-000021320000}"/>
    <cellStyle name="Percent 12 2 2 3 3 2" xfId="14108" xr:uid="{00000000-0005-0000-0000-000022320000}"/>
    <cellStyle name="Percent 12 2 2 3 4" xfId="12323" xr:uid="{00000000-0005-0000-0000-000023320000}"/>
    <cellStyle name="Percent 12 2 2 4" xfId="5840" xr:uid="{00000000-0005-0000-0000-000024320000}"/>
    <cellStyle name="Percent 12 2 2 4 2" xfId="9581" xr:uid="{00000000-0005-0000-0000-000025320000}"/>
    <cellStyle name="Percent 12 2 2 4 2 2" xfId="16083" xr:uid="{00000000-0005-0000-0000-000026320000}"/>
    <cellStyle name="Percent 12 2 2 4 3" xfId="7862" xr:uid="{00000000-0005-0000-0000-000027320000}"/>
    <cellStyle name="Percent 12 2 2 4 3 2" xfId="14502" xr:uid="{00000000-0005-0000-0000-000028320000}"/>
    <cellStyle name="Percent 12 2 2 4 4" xfId="12733" xr:uid="{00000000-0005-0000-0000-000029320000}"/>
    <cellStyle name="Percent 12 2 2 5" xfId="10013" xr:uid="{00000000-0005-0000-0000-00002A320000}"/>
    <cellStyle name="Percent 12 2 2 5 2" xfId="16494" xr:uid="{00000000-0005-0000-0000-00002B320000}"/>
    <cellStyle name="Percent 12 2 2 6" xfId="8339" xr:uid="{00000000-0005-0000-0000-00002C320000}"/>
    <cellStyle name="Percent 12 2 2 6 2" xfId="14896" xr:uid="{00000000-0005-0000-0000-00002D320000}"/>
    <cellStyle name="Percent 12 2 2 7" xfId="6620" xr:uid="{00000000-0005-0000-0000-00002E320000}"/>
    <cellStyle name="Percent 12 2 2 7 2" xfId="13310" xr:uid="{00000000-0005-0000-0000-00002F320000}"/>
    <cellStyle name="Percent 12 2 2 8" xfId="11520" xr:uid="{00000000-0005-0000-0000-000030320000}"/>
    <cellStyle name="Percent 12 2 3" xfId="4796" xr:uid="{00000000-0005-0000-0000-000031320000}"/>
    <cellStyle name="Percent 12 2 3 2" xfId="8539" xr:uid="{00000000-0005-0000-0000-000032320000}"/>
    <cellStyle name="Percent 12 2 3 2 2" xfId="15091" xr:uid="{00000000-0005-0000-0000-000033320000}"/>
    <cellStyle name="Percent 12 2 3 3" xfId="6820" xr:uid="{00000000-0005-0000-0000-000034320000}"/>
    <cellStyle name="Percent 12 2 3 3 2" xfId="13510" xr:uid="{00000000-0005-0000-0000-000035320000}"/>
    <cellStyle name="Percent 12 2 3 4" xfId="11725" xr:uid="{00000000-0005-0000-0000-000036320000}"/>
    <cellStyle name="Percent 12 2 4" xfId="5205" xr:uid="{00000000-0005-0000-0000-000037320000}"/>
    <cellStyle name="Percent 12 2 4 2" xfId="8948" xr:uid="{00000000-0005-0000-0000-000038320000}"/>
    <cellStyle name="Percent 12 2 4 2 2" xfId="15492" xr:uid="{00000000-0005-0000-0000-000039320000}"/>
    <cellStyle name="Percent 12 2 4 3" xfId="7229" xr:uid="{00000000-0005-0000-0000-00003A320000}"/>
    <cellStyle name="Percent 12 2 4 3 2" xfId="13911" xr:uid="{00000000-0005-0000-0000-00003B320000}"/>
    <cellStyle name="Percent 12 2 4 4" xfId="12126" xr:uid="{00000000-0005-0000-0000-00003C320000}"/>
    <cellStyle name="Percent 12 2 5" xfId="5638" xr:uid="{00000000-0005-0000-0000-00003D320000}"/>
    <cellStyle name="Percent 12 2 5 2" xfId="9379" xr:uid="{00000000-0005-0000-0000-00003E320000}"/>
    <cellStyle name="Percent 12 2 5 2 2" xfId="15886" xr:uid="{00000000-0005-0000-0000-00003F320000}"/>
    <cellStyle name="Percent 12 2 5 3" xfId="7660" xr:uid="{00000000-0005-0000-0000-000040320000}"/>
    <cellStyle name="Percent 12 2 5 3 2" xfId="14305" xr:uid="{00000000-0005-0000-0000-000041320000}"/>
    <cellStyle name="Percent 12 2 5 4" xfId="12531" xr:uid="{00000000-0005-0000-0000-000042320000}"/>
    <cellStyle name="Percent 12 2 6" xfId="9786" xr:uid="{00000000-0005-0000-0000-000043320000}"/>
    <cellStyle name="Percent 12 2 6 2" xfId="16277" xr:uid="{00000000-0005-0000-0000-000044320000}"/>
    <cellStyle name="Percent 12 2 7" xfId="8101" xr:uid="{00000000-0005-0000-0000-000045320000}"/>
    <cellStyle name="Percent 12 2 7 2" xfId="14699" xr:uid="{00000000-0005-0000-0000-000046320000}"/>
    <cellStyle name="Percent 12 2 8" xfId="6383" xr:uid="{00000000-0005-0000-0000-000047320000}"/>
    <cellStyle name="Percent 12 2 8 2" xfId="13104" xr:uid="{00000000-0005-0000-0000-000048320000}"/>
    <cellStyle name="Percent 12 2 9" xfId="11314" xr:uid="{00000000-0005-0000-0000-000049320000}"/>
    <cellStyle name="Percent 12 3" xfId="4574" xr:uid="{00000000-0005-0000-0000-00004A320000}"/>
    <cellStyle name="Percent 12 3 2" xfId="5018" xr:uid="{00000000-0005-0000-0000-00004B320000}"/>
    <cellStyle name="Percent 12 3 2 2" xfId="8761" xr:uid="{00000000-0005-0000-0000-00004C320000}"/>
    <cellStyle name="Percent 12 3 2 2 2" xfId="15309" xr:uid="{00000000-0005-0000-0000-00004D320000}"/>
    <cellStyle name="Percent 12 3 2 3" xfId="7042" xr:uid="{00000000-0005-0000-0000-00004E320000}"/>
    <cellStyle name="Percent 12 3 2 3 2" xfId="13728" xr:uid="{00000000-0005-0000-0000-00004F320000}"/>
    <cellStyle name="Percent 12 3 2 4" xfId="11943" xr:uid="{00000000-0005-0000-0000-000050320000}"/>
    <cellStyle name="Percent 12 3 3" xfId="5401" xr:uid="{00000000-0005-0000-0000-000051320000}"/>
    <cellStyle name="Percent 12 3 3 2" xfId="9144" xr:uid="{00000000-0005-0000-0000-000052320000}"/>
    <cellStyle name="Percent 12 3 3 2 2" xfId="15688" xr:uid="{00000000-0005-0000-0000-000053320000}"/>
    <cellStyle name="Percent 12 3 3 3" xfId="7425" xr:uid="{00000000-0005-0000-0000-000054320000}"/>
    <cellStyle name="Percent 12 3 3 3 2" xfId="14107" xr:uid="{00000000-0005-0000-0000-000055320000}"/>
    <cellStyle name="Percent 12 3 3 4" xfId="12322" xr:uid="{00000000-0005-0000-0000-000056320000}"/>
    <cellStyle name="Percent 12 3 4" xfId="5839" xr:uid="{00000000-0005-0000-0000-000057320000}"/>
    <cellStyle name="Percent 12 3 4 2" xfId="9580" xr:uid="{00000000-0005-0000-0000-000058320000}"/>
    <cellStyle name="Percent 12 3 4 2 2" xfId="16082" xr:uid="{00000000-0005-0000-0000-000059320000}"/>
    <cellStyle name="Percent 12 3 4 3" xfId="7861" xr:uid="{00000000-0005-0000-0000-00005A320000}"/>
    <cellStyle name="Percent 12 3 4 3 2" xfId="14501" xr:uid="{00000000-0005-0000-0000-00005B320000}"/>
    <cellStyle name="Percent 12 3 4 4" xfId="12732" xr:uid="{00000000-0005-0000-0000-00005C320000}"/>
    <cellStyle name="Percent 12 3 5" xfId="10014" xr:uid="{00000000-0005-0000-0000-00005D320000}"/>
    <cellStyle name="Percent 12 3 5 2" xfId="16495" xr:uid="{00000000-0005-0000-0000-00005E320000}"/>
    <cellStyle name="Percent 12 3 6" xfId="8338" xr:uid="{00000000-0005-0000-0000-00005F320000}"/>
    <cellStyle name="Percent 12 3 6 2" xfId="14895" xr:uid="{00000000-0005-0000-0000-000060320000}"/>
    <cellStyle name="Percent 12 3 7" xfId="6619" xr:uid="{00000000-0005-0000-0000-000061320000}"/>
    <cellStyle name="Percent 12 3 7 2" xfId="13309" xr:uid="{00000000-0005-0000-0000-000062320000}"/>
    <cellStyle name="Percent 12 3 8" xfId="11519" xr:uid="{00000000-0005-0000-0000-000063320000}"/>
    <cellStyle name="Percent 12 4" xfId="4714" xr:uid="{00000000-0005-0000-0000-000064320000}"/>
    <cellStyle name="Percent 12 4 2" xfId="8458" xr:uid="{00000000-0005-0000-0000-000065320000}"/>
    <cellStyle name="Percent 12 4 2 2" xfId="15010" xr:uid="{00000000-0005-0000-0000-000066320000}"/>
    <cellStyle name="Percent 12 4 3" xfId="6739" xr:uid="{00000000-0005-0000-0000-000067320000}"/>
    <cellStyle name="Percent 12 4 3 2" xfId="13429" xr:uid="{00000000-0005-0000-0000-000068320000}"/>
    <cellStyle name="Percent 12 4 4" xfId="11643" xr:uid="{00000000-0005-0000-0000-000069320000}"/>
    <cellStyle name="Percent 12 5" xfId="5204" xr:uid="{00000000-0005-0000-0000-00006A320000}"/>
    <cellStyle name="Percent 12 5 2" xfId="8947" xr:uid="{00000000-0005-0000-0000-00006B320000}"/>
    <cellStyle name="Percent 12 5 2 2" xfId="15491" xr:uid="{00000000-0005-0000-0000-00006C320000}"/>
    <cellStyle name="Percent 12 5 3" xfId="7228" xr:uid="{00000000-0005-0000-0000-00006D320000}"/>
    <cellStyle name="Percent 12 5 3 2" xfId="13910" xr:uid="{00000000-0005-0000-0000-00006E320000}"/>
    <cellStyle name="Percent 12 5 4" xfId="12125" xr:uid="{00000000-0005-0000-0000-00006F320000}"/>
    <cellStyle name="Percent 12 6" xfId="5637" xr:uid="{00000000-0005-0000-0000-000070320000}"/>
    <cellStyle name="Percent 12 6 2" xfId="9378" xr:uid="{00000000-0005-0000-0000-000071320000}"/>
    <cellStyle name="Percent 12 6 2 2" xfId="15885" xr:uid="{00000000-0005-0000-0000-000072320000}"/>
    <cellStyle name="Percent 12 6 3" xfId="7659" xr:uid="{00000000-0005-0000-0000-000073320000}"/>
    <cellStyle name="Percent 12 6 3 2" xfId="14304" xr:uid="{00000000-0005-0000-0000-000074320000}"/>
    <cellStyle name="Percent 12 6 4" xfId="12530" xr:uid="{00000000-0005-0000-0000-000075320000}"/>
    <cellStyle name="Percent 12 7" xfId="9702" xr:uid="{00000000-0005-0000-0000-000076320000}"/>
    <cellStyle name="Percent 12 7 2" xfId="16195" xr:uid="{00000000-0005-0000-0000-000077320000}"/>
    <cellStyle name="Percent 12 8" xfId="8100" xr:uid="{00000000-0005-0000-0000-000078320000}"/>
    <cellStyle name="Percent 12 8 2" xfId="14698" xr:uid="{00000000-0005-0000-0000-000079320000}"/>
    <cellStyle name="Percent 12 9" xfId="6382" xr:uid="{00000000-0005-0000-0000-00007A320000}"/>
    <cellStyle name="Percent 12 9 2" xfId="13103" xr:uid="{00000000-0005-0000-0000-00007B320000}"/>
    <cellStyle name="Percent 13" xfId="4231" xr:uid="{00000000-0005-0000-0000-00007C320000}"/>
    <cellStyle name="Percent 13 10" xfId="11315" xr:uid="{00000000-0005-0000-0000-00007D320000}"/>
    <cellStyle name="Percent 13 2" xfId="4232" xr:uid="{00000000-0005-0000-0000-00007E320000}"/>
    <cellStyle name="Percent 13 2 2" xfId="4577" xr:uid="{00000000-0005-0000-0000-00007F320000}"/>
    <cellStyle name="Percent 13 2 2 2" xfId="5019" xr:uid="{00000000-0005-0000-0000-000080320000}"/>
    <cellStyle name="Percent 13 2 2 2 2" xfId="8762" xr:uid="{00000000-0005-0000-0000-000081320000}"/>
    <cellStyle name="Percent 13 2 2 2 2 2" xfId="15310" xr:uid="{00000000-0005-0000-0000-000082320000}"/>
    <cellStyle name="Percent 13 2 2 2 3" xfId="7043" xr:uid="{00000000-0005-0000-0000-000083320000}"/>
    <cellStyle name="Percent 13 2 2 2 3 2" xfId="13729" xr:uid="{00000000-0005-0000-0000-000084320000}"/>
    <cellStyle name="Percent 13 2 2 2 4" xfId="11944" xr:uid="{00000000-0005-0000-0000-000085320000}"/>
    <cellStyle name="Percent 13 2 2 3" xfId="5404" xr:uid="{00000000-0005-0000-0000-000086320000}"/>
    <cellStyle name="Percent 13 2 2 3 2" xfId="9147" xr:uid="{00000000-0005-0000-0000-000087320000}"/>
    <cellStyle name="Percent 13 2 2 3 2 2" xfId="15691" xr:uid="{00000000-0005-0000-0000-000088320000}"/>
    <cellStyle name="Percent 13 2 2 3 3" xfId="7428" xr:uid="{00000000-0005-0000-0000-000089320000}"/>
    <cellStyle name="Percent 13 2 2 3 3 2" xfId="14110" xr:uid="{00000000-0005-0000-0000-00008A320000}"/>
    <cellStyle name="Percent 13 2 2 3 4" xfId="12325" xr:uid="{00000000-0005-0000-0000-00008B320000}"/>
    <cellStyle name="Percent 13 2 2 4" xfId="5842" xr:uid="{00000000-0005-0000-0000-00008C320000}"/>
    <cellStyle name="Percent 13 2 2 4 2" xfId="9583" xr:uid="{00000000-0005-0000-0000-00008D320000}"/>
    <cellStyle name="Percent 13 2 2 4 2 2" xfId="16085" xr:uid="{00000000-0005-0000-0000-00008E320000}"/>
    <cellStyle name="Percent 13 2 2 4 3" xfId="7864" xr:uid="{00000000-0005-0000-0000-00008F320000}"/>
    <cellStyle name="Percent 13 2 2 4 3 2" xfId="14504" xr:uid="{00000000-0005-0000-0000-000090320000}"/>
    <cellStyle name="Percent 13 2 2 4 4" xfId="12735" xr:uid="{00000000-0005-0000-0000-000091320000}"/>
    <cellStyle name="Percent 13 2 2 5" xfId="10015" xr:uid="{00000000-0005-0000-0000-000092320000}"/>
    <cellStyle name="Percent 13 2 2 5 2" xfId="16496" xr:uid="{00000000-0005-0000-0000-000093320000}"/>
    <cellStyle name="Percent 13 2 2 6" xfId="8341" xr:uid="{00000000-0005-0000-0000-000094320000}"/>
    <cellStyle name="Percent 13 2 2 6 2" xfId="14898" xr:uid="{00000000-0005-0000-0000-000095320000}"/>
    <cellStyle name="Percent 13 2 2 7" xfId="6622" xr:uid="{00000000-0005-0000-0000-000096320000}"/>
    <cellStyle name="Percent 13 2 2 7 2" xfId="13312" xr:uid="{00000000-0005-0000-0000-000097320000}"/>
    <cellStyle name="Percent 13 2 2 8" xfId="11522" xr:uid="{00000000-0005-0000-0000-000098320000}"/>
    <cellStyle name="Percent 13 2 3" xfId="4797" xr:uid="{00000000-0005-0000-0000-000099320000}"/>
    <cellStyle name="Percent 13 2 3 2" xfId="8540" xr:uid="{00000000-0005-0000-0000-00009A320000}"/>
    <cellStyle name="Percent 13 2 3 2 2" xfId="15092" xr:uid="{00000000-0005-0000-0000-00009B320000}"/>
    <cellStyle name="Percent 13 2 3 3" xfId="6821" xr:uid="{00000000-0005-0000-0000-00009C320000}"/>
    <cellStyle name="Percent 13 2 3 3 2" xfId="13511" xr:uid="{00000000-0005-0000-0000-00009D320000}"/>
    <cellStyle name="Percent 13 2 3 4" xfId="11726" xr:uid="{00000000-0005-0000-0000-00009E320000}"/>
    <cellStyle name="Percent 13 2 4" xfId="5207" xr:uid="{00000000-0005-0000-0000-00009F320000}"/>
    <cellStyle name="Percent 13 2 4 2" xfId="8950" xr:uid="{00000000-0005-0000-0000-0000A0320000}"/>
    <cellStyle name="Percent 13 2 4 2 2" xfId="15494" xr:uid="{00000000-0005-0000-0000-0000A1320000}"/>
    <cellStyle name="Percent 13 2 4 3" xfId="7231" xr:uid="{00000000-0005-0000-0000-0000A2320000}"/>
    <cellStyle name="Percent 13 2 4 3 2" xfId="13913" xr:uid="{00000000-0005-0000-0000-0000A3320000}"/>
    <cellStyle name="Percent 13 2 4 4" xfId="12128" xr:uid="{00000000-0005-0000-0000-0000A4320000}"/>
    <cellStyle name="Percent 13 2 5" xfId="5640" xr:uid="{00000000-0005-0000-0000-0000A5320000}"/>
    <cellStyle name="Percent 13 2 5 2" xfId="9381" xr:uid="{00000000-0005-0000-0000-0000A6320000}"/>
    <cellStyle name="Percent 13 2 5 2 2" xfId="15888" xr:uid="{00000000-0005-0000-0000-0000A7320000}"/>
    <cellStyle name="Percent 13 2 5 3" xfId="7662" xr:uid="{00000000-0005-0000-0000-0000A8320000}"/>
    <cellStyle name="Percent 13 2 5 3 2" xfId="14307" xr:uid="{00000000-0005-0000-0000-0000A9320000}"/>
    <cellStyle name="Percent 13 2 5 4" xfId="12533" xr:uid="{00000000-0005-0000-0000-0000AA320000}"/>
    <cellStyle name="Percent 13 2 6" xfId="9787" xr:uid="{00000000-0005-0000-0000-0000AB320000}"/>
    <cellStyle name="Percent 13 2 6 2" xfId="16278" xr:uid="{00000000-0005-0000-0000-0000AC320000}"/>
    <cellStyle name="Percent 13 2 7" xfId="8103" xr:uid="{00000000-0005-0000-0000-0000AD320000}"/>
    <cellStyle name="Percent 13 2 7 2" xfId="14701" xr:uid="{00000000-0005-0000-0000-0000AE320000}"/>
    <cellStyle name="Percent 13 2 8" xfId="6385" xr:uid="{00000000-0005-0000-0000-0000AF320000}"/>
    <cellStyle name="Percent 13 2 8 2" xfId="13106" xr:uid="{00000000-0005-0000-0000-0000B0320000}"/>
    <cellStyle name="Percent 13 2 9" xfId="11316" xr:uid="{00000000-0005-0000-0000-0000B1320000}"/>
    <cellStyle name="Percent 13 3" xfId="4576" xr:uid="{00000000-0005-0000-0000-0000B2320000}"/>
    <cellStyle name="Percent 13 3 2" xfId="5020" xr:uid="{00000000-0005-0000-0000-0000B3320000}"/>
    <cellStyle name="Percent 13 3 2 2" xfId="8763" xr:uid="{00000000-0005-0000-0000-0000B4320000}"/>
    <cellStyle name="Percent 13 3 2 2 2" xfId="15311" xr:uid="{00000000-0005-0000-0000-0000B5320000}"/>
    <cellStyle name="Percent 13 3 2 3" xfId="7044" xr:uid="{00000000-0005-0000-0000-0000B6320000}"/>
    <cellStyle name="Percent 13 3 2 3 2" xfId="13730" xr:uid="{00000000-0005-0000-0000-0000B7320000}"/>
    <cellStyle name="Percent 13 3 2 4" xfId="11945" xr:uid="{00000000-0005-0000-0000-0000B8320000}"/>
    <cellStyle name="Percent 13 3 3" xfId="5403" xr:uid="{00000000-0005-0000-0000-0000B9320000}"/>
    <cellStyle name="Percent 13 3 3 2" xfId="9146" xr:uid="{00000000-0005-0000-0000-0000BA320000}"/>
    <cellStyle name="Percent 13 3 3 2 2" xfId="15690" xr:uid="{00000000-0005-0000-0000-0000BB320000}"/>
    <cellStyle name="Percent 13 3 3 3" xfId="7427" xr:uid="{00000000-0005-0000-0000-0000BC320000}"/>
    <cellStyle name="Percent 13 3 3 3 2" xfId="14109" xr:uid="{00000000-0005-0000-0000-0000BD320000}"/>
    <cellStyle name="Percent 13 3 3 4" xfId="12324" xr:uid="{00000000-0005-0000-0000-0000BE320000}"/>
    <cellStyle name="Percent 13 3 4" xfId="5841" xr:uid="{00000000-0005-0000-0000-0000BF320000}"/>
    <cellStyle name="Percent 13 3 4 2" xfId="9582" xr:uid="{00000000-0005-0000-0000-0000C0320000}"/>
    <cellStyle name="Percent 13 3 4 2 2" xfId="16084" xr:uid="{00000000-0005-0000-0000-0000C1320000}"/>
    <cellStyle name="Percent 13 3 4 3" xfId="7863" xr:uid="{00000000-0005-0000-0000-0000C2320000}"/>
    <cellStyle name="Percent 13 3 4 3 2" xfId="14503" xr:uid="{00000000-0005-0000-0000-0000C3320000}"/>
    <cellStyle name="Percent 13 3 4 4" xfId="12734" xr:uid="{00000000-0005-0000-0000-0000C4320000}"/>
    <cellStyle name="Percent 13 3 5" xfId="10016" xr:uid="{00000000-0005-0000-0000-0000C5320000}"/>
    <cellStyle name="Percent 13 3 5 2" xfId="16497" xr:uid="{00000000-0005-0000-0000-0000C6320000}"/>
    <cellStyle name="Percent 13 3 6" xfId="8340" xr:uid="{00000000-0005-0000-0000-0000C7320000}"/>
    <cellStyle name="Percent 13 3 6 2" xfId="14897" xr:uid="{00000000-0005-0000-0000-0000C8320000}"/>
    <cellStyle name="Percent 13 3 7" xfId="6621" xr:uid="{00000000-0005-0000-0000-0000C9320000}"/>
    <cellStyle name="Percent 13 3 7 2" xfId="13311" xr:uid="{00000000-0005-0000-0000-0000CA320000}"/>
    <cellStyle name="Percent 13 3 8" xfId="11521" xr:uid="{00000000-0005-0000-0000-0000CB320000}"/>
    <cellStyle name="Percent 13 4" xfId="4715" xr:uid="{00000000-0005-0000-0000-0000CC320000}"/>
    <cellStyle name="Percent 13 4 2" xfId="8459" xr:uid="{00000000-0005-0000-0000-0000CD320000}"/>
    <cellStyle name="Percent 13 4 2 2" xfId="15011" xr:uid="{00000000-0005-0000-0000-0000CE320000}"/>
    <cellStyle name="Percent 13 4 3" xfId="6740" xr:uid="{00000000-0005-0000-0000-0000CF320000}"/>
    <cellStyle name="Percent 13 4 3 2" xfId="13430" xr:uid="{00000000-0005-0000-0000-0000D0320000}"/>
    <cellStyle name="Percent 13 4 4" xfId="11644" xr:uid="{00000000-0005-0000-0000-0000D1320000}"/>
    <cellStyle name="Percent 13 5" xfId="5206" xr:uid="{00000000-0005-0000-0000-0000D2320000}"/>
    <cellStyle name="Percent 13 5 2" xfId="8949" xr:uid="{00000000-0005-0000-0000-0000D3320000}"/>
    <cellStyle name="Percent 13 5 2 2" xfId="15493" xr:uid="{00000000-0005-0000-0000-0000D4320000}"/>
    <cellStyle name="Percent 13 5 3" xfId="7230" xr:uid="{00000000-0005-0000-0000-0000D5320000}"/>
    <cellStyle name="Percent 13 5 3 2" xfId="13912" xr:uid="{00000000-0005-0000-0000-0000D6320000}"/>
    <cellStyle name="Percent 13 5 4" xfId="12127" xr:uid="{00000000-0005-0000-0000-0000D7320000}"/>
    <cellStyle name="Percent 13 6" xfId="5639" xr:uid="{00000000-0005-0000-0000-0000D8320000}"/>
    <cellStyle name="Percent 13 6 2" xfId="9380" xr:uid="{00000000-0005-0000-0000-0000D9320000}"/>
    <cellStyle name="Percent 13 6 2 2" xfId="15887" xr:uid="{00000000-0005-0000-0000-0000DA320000}"/>
    <cellStyle name="Percent 13 6 3" xfId="7661" xr:uid="{00000000-0005-0000-0000-0000DB320000}"/>
    <cellStyle name="Percent 13 6 3 2" xfId="14306" xr:uid="{00000000-0005-0000-0000-0000DC320000}"/>
    <cellStyle name="Percent 13 6 4" xfId="12532" xr:uid="{00000000-0005-0000-0000-0000DD320000}"/>
    <cellStyle name="Percent 13 7" xfId="9703" xr:uid="{00000000-0005-0000-0000-0000DE320000}"/>
    <cellStyle name="Percent 13 7 2" xfId="16196" xr:uid="{00000000-0005-0000-0000-0000DF320000}"/>
    <cellStyle name="Percent 13 8" xfId="8102" xr:uid="{00000000-0005-0000-0000-0000E0320000}"/>
    <cellStyle name="Percent 13 8 2" xfId="14700" xr:uid="{00000000-0005-0000-0000-0000E1320000}"/>
    <cellStyle name="Percent 13 9" xfId="6384" xr:uid="{00000000-0005-0000-0000-0000E2320000}"/>
    <cellStyle name="Percent 13 9 2" xfId="13105" xr:uid="{00000000-0005-0000-0000-0000E3320000}"/>
    <cellStyle name="Percent 14" xfId="4233" xr:uid="{00000000-0005-0000-0000-0000E4320000}"/>
    <cellStyle name="Percent 14 10" xfId="11317" xr:uid="{00000000-0005-0000-0000-0000E5320000}"/>
    <cellStyle name="Percent 14 2" xfId="4234" xr:uid="{00000000-0005-0000-0000-0000E6320000}"/>
    <cellStyle name="Percent 14 2 2" xfId="4579" xr:uid="{00000000-0005-0000-0000-0000E7320000}"/>
    <cellStyle name="Percent 14 2 2 2" xfId="5021" xr:uid="{00000000-0005-0000-0000-0000E8320000}"/>
    <cellStyle name="Percent 14 2 2 2 2" xfId="8764" xr:uid="{00000000-0005-0000-0000-0000E9320000}"/>
    <cellStyle name="Percent 14 2 2 2 2 2" xfId="15312" xr:uid="{00000000-0005-0000-0000-0000EA320000}"/>
    <cellStyle name="Percent 14 2 2 2 3" xfId="7045" xr:uid="{00000000-0005-0000-0000-0000EB320000}"/>
    <cellStyle name="Percent 14 2 2 2 3 2" xfId="13731" xr:uid="{00000000-0005-0000-0000-0000EC320000}"/>
    <cellStyle name="Percent 14 2 2 2 4" xfId="11946" xr:uid="{00000000-0005-0000-0000-0000ED320000}"/>
    <cellStyle name="Percent 14 2 2 3" xfId="5406" xr:uid="{00000000-0005-0000-0000-0000EE320000}"/>
    <cellStyle name="Percent 14 2 2 3 2" xfId="9149" xr:uid="{00000000-0005-0000-0000-0000EF320000}"/>
    <cellStyle name="Percent 14 2 2 3 2 2" xfId="15693" xr:uid="{00000000-0005-0000-0000-0000F0320000}"/>
    <cellStyle name="Percent 14 2 2 3 3" xfId="7430" xr:uid="{00000000-0005-0000-0000-0000F1320000}"/>
    <cellStyle name="Percent 14 2 2 3 3 2" xfId="14112" xr:uid="{00000000-0005-0000-0000-0000F2320000}"/>
    <cellStyle name="Percent 14 2 2 3 4" xfId="12327" xr:uid="{00000000-0005-0000-0000-0000F3320000}"/>
    <cellStyle name="Percent 14 2 2 4" xfId="5844" xr:uid="{00000000-0005-0000-0000-0000F4320000}"/>
    <cellStyle name="Percent 14 2 2 4 2" xfId="9585" xr:uid="{00000000-0005-0000-0000-0000F5320000}"/>
    <cellStyle name="Percent 14 2 2 4 2 2" xfId="16087" xr:uid="{00000000-0005-0000-0000-0000F6320000}"/>
    <cellStyle name="Percent 14 2 2 4 3" xfId="7866" xr:uid="{00000000-0005-0000-0000-0000F7320000}"/>
    <cellStyle name="Percent 14 2 2 4 3 2" xfId="14506" xr:uid="{00000000-0005-0000-0000-0000F8320000}"/>
    <cellStyle name="Percent 14 2 2 4 4" xfId="12737" xr:uid="{00000000-0005-0000-0000-0000F9320000}"/>
    <cellStyle name="Percent 14 2 2 5" xfId="10017" xr:uid="{00000000-0005-0000-0000-0000FA320000}"/>
    <cellStyle name="Percent 14 2 2 5 2" xfId="16498" xr:uid="{00000000-0005-0000-0000-0000FB320000}"/>
    <cellStyle name="Percent 14 2 2 6" xfId="8343" xr:uid="{00000000-0005-0000-0000-0000FC320000}"/>
    <cellStyle name="Percent 14 2 2 6 2" xfId="14900" xr:uid="{00000000-0005-0000-0000-0000FD320000}"/>
    <cellStyle name="Percent 14 2 2 7" xfId="6624" xr:uid="{00000000-0005-0000-0000-0000FE320000}"/>
    <cellStyle name="Percent 14 2 2 7 2" xfId="13314" xr:uid="{00000000-0005-0000-0000-0000FF320000}"/>
    <cellStyle name="Percent 14 2 2 8" xfId="11524" xr:uid="{00000000-0005-0000-0000-000000330000}"/>
    <cellStyle name="Percent 14 2 3" xfId="4799" xr:uid="{00000000-0005-0000-0000-000001330000}"/>
    <cellStyle name="Percent 14 2 3 2" xfId="8542" xr:uid="{00000000-0005-0000-0000-000002330000}"/>
    <cellStyle name="Percent 14 2 3 2 2" xfId="15094" xr:uid="{00000000-0005-0000-0000-000003330000}"/>
    <cellStyle name="Percent 14 2 3 3" xfId="6823" xr:uid="{00000000-0005-0000-0000-000004330000}"/>
    <cellStyle name="Percent 14 2 3 3 2" xfId="13513" xr:uid="{00000000-0005-0000-0000-000005330000}"/>
    <cellStyle name="Percent 14 2 3 4" xfId="11728" xr:uid="{00000000-0005-0000-0000-000006330000}"/>
    <cellStyle name="Percent 14 2 4" xfId="5209" xr:uid="{00000000-0005-0000-0000-000007330000}"/>
    <cellStyle name="Percent 14 2 4 2" xfId="8952" xr:uid="{00000000-0005-0000-0000-000008330000}"/>
    <cellStyle name="Percent 14 2 4 2 2" xfId="15496" xr:uid="{00000000-0005-0000-0000-000009330000}"/>
    <cellStyle name="Percent 14 2 4 3" xfId="7233" xr:uid="{00000000-0005-0000-0000-00000A330000}"/>
    <cellStyle name="Percent 14 2 4 3 2" xfId="13915" xr:uid="{00000000-0005-0000-0000-00000B330000}"/>
    <cellStyle name="Percent 14 2 4 4" xfId="12130" xr:uid="{00000000-0005-0000-0000-00000C330000}"/>
    <cellStyle name="Percent 14 2 5" xfId="5642" xr:uid="{00000000-0005-0000-0000-00000D330000}"/>
    <cellStyle name="Percent 14 2 5 2" xfId="9383" xr:uid="{00000000-0005-0000-0000-00000E330000}"/>
    <cellStyle name="Percent 14 2 5 2 2" xfId="15890" xr:uid="{00000000-0005-0000-0000-00000F330000}"/>
    <cellStyle name="Percent 14 2 5 3" xfId="7664" xr:uid="{00000000-0005-0000-0000-000010330000}"/>
    <cellStyle name="Percent 14 2 5 3 2" xfId="14309" xr:uid="{00000000-0005-0000-0000-000011330000}"/>
    <cellStyle name="Percent 14 2 5 4" xfId="12535" xr:uid="{00000000-0005-0000-0000-000012330000}"/>
    <cellStyle name="Percent 14 2 6" xfId="9789" xr:uid="{00000000-0005-0000-0000-000013330000}"/>
    <cellStyle name="Percent 14 2 6 2" xfId="16280" xr:uid="{00000000-0005-0000-0000-000014330000}"/>
    <cellStyle name="Percent 14 2 7" xfId="8105" xr:uid="{00000000-0005-0000-0000-000015330000}"/>
    <cellStyle name="Percent 14 2 7 2" xfId="14703" xr:uid="{00000000-0005-0000-0000-000016330000}"/>
    <cellStyle name="Percent 14 2 8" xfId="6387" xr:uid="{00000000-0005-0000-0000-000017330000}"/>
    <cellStyle name="Percent 14 2 8 2" xfId="13108" xr:uid="{00000000-0005-0000-0000-000018330000}"/>
    <cellStyle name="Percent 14 2 9" xfId="11318" xr:uid="{00000000-0005-0000-0000-000019330000}"/>
    <cellStyle name="Percent 14 3" xfId="4578" xr:uid="{00000000-0005-0000-0000-00001A330000}"/>
    <cellStyle name="Percent 14 3 2" xfId="5022" xr:uid="{00000000-0005-0000-0000-00001B330000}"/>
    <cellStyle name="Percent 14 3 2 2" xfId="8765" xr:uid="{00000000-0005-0000-0000-00001C330000}"/>
    <cellStyle name="Percent 14 3 2 2 2" xfId="15313" xr:uid="{00000000-0005-0000-0000-00001D330000}"/>
    <cellStyle name="Percent 14 3 2 3" xfId="7046" xr:uid="{00000000-0005-0000-0000-00001E330000}"/>
    <cellStyle name="Percent 14 3 2 3 2" xfId="13732" xr:uid="{00000000-0005-0000-0000-00001F330000}"/>
    <cellStyle name="Percent 14 3 2 4" xfId="11947" xr:uid="{00000000-0005-0000-0000-000020330000}"/>
    <cellStyle name="Percent 14 3 3" xfId="5405" xr:uid="{00000000-0005-0000-0000-000021330000}"/>
    <cellStyle name="Percent 14 3 3 2" xfId="9148" xr:uid="{00000000-0005-0000-0000-000022330000}"/>
    <cellStyle name="Percent 14 3 3 2 2" xfId="15692" xr:uid="{00000000-0005-0000-0000-000023330000}"/>
    <cellStyle name="Percent 14 3 3 3" xfId="7429" xr:uid="{00000000-0005-0000-0000-000024330000}"/>
    <cellStyle name="Percent 14 3 3 3 2" xfId="14111" xr:uid="{00000000-0005-0000-0000-000025330000}"/>
    <cellStyle name="Percent 14 3 3 4" xfId="12326" xr:uid="{00000000-0005-0000-0000-000026330000}"/>
    <cellStyle name="Percent 14 3 4" xfId="5843" xr:uid="{00000000-0005-0000-0000-000027330000}"/>
    <cellStyle name="Percent 14 3 4 2" xfId="9584" xr:uid="{00000000-0005-0000-0000-000028330000}"/>
    <cellStyle name="Percent 14 3 4 2 2" xfId="16086" xr:uid="{00000000-0005-0000-0000-000029330000}"/>
    <cellStyle name="Percent 14 3 4 3" xfId="7865" xr:uid="{00000000-0005-0000-0000-00002A330000}"/>
    <cellStyle name="Percent 14 3 4 3 2" xfId="14505" xr:uid="{00000000-0005-0000-0000-00002B330000}"/>
    <cellStyle name="Percent 14 3 4 4" xfId="12736" xr:uid="{00000000-0005-0000-0000-00002C330000}"/>
    <cellStyle name="Percent 14 3 5" xfId="10018" xr:uid="{00000000-0005-0000-0000-00002D330000}"/>
    <cellStyle name="Percent 14 3 5 2" xfId="16499" xr:uid="{00000000-0005-0000-0000-00002E330000}"/>
    <cellStyle name="Percent 14 3 6" xfId="8342" xr:uid="{00000000-0005-0000-0000-00002F330000}"/>
    <cellStyle name="Percent 14 3 6 2" xfId="14899" xr:uid="{00000000-0005-0000-0000-000030330000}"/>
    <cellStyle name="Percent 14 3 7" xfId="6623" xr:uid="{00000000-0005-0000-0000-000031330000}"/>
    <cellStyle name="Percent 14 3 7 2" xfId="13313" xr:uid="{00000000-0005-0000-0000-000032330000}"/>
    <cellStyle name="Percent 14 3 8" xfId="11523" xr:uid="{00000000-0005-0000-0000-000033330000}"/>
    <cellStyle name="Percent 14 4" xfId="4717" xr:uid="{00000000-0005-0000-0000-000034330000}"/>
    <cellStyle name="Percent 14 4 2" xfId="8461" xr:uid="{00000000-0005-0000-0000-000035330000}"/>
    <cellStyle name="Percent 14 4 2 2" xfId="15013" xr:uid="{00000000-0005-0000-0000-000036330000}"/>
    <cellStyle name="Percent 14 4 3" xfId="6742" xr:uid="{00000000-0005-0000-0000-000037330000}"/>
    <cellStyle name="Percent 14 4 3 2" xfId="13432" xr:uid="{00000000-0005-0000-0000-000038330000}"/>
    <cellStyle name="Percent 14 4 4" xfId="11646" xr:uid="{00000000-0005-0000-0000-000039330000}"/>
    <cellStyle name="Percent 14 5" xfId="5208" xr:uid="{00000000-0005-0000-0000-00003A330000}"/>
    <cellStyle name="Percent 14 5 2" xfId="8951" xr:uid="{00000000-0005-0000-0000-00003B330000}"/>
    <cellStyle name="Percent 14 5 2 2" xfId="15495" xr:uid="{00000000-0005-0000-0000-00003C330000}"/>
    <cellStyle name="Percent 14 5 3" xfId="7232" xr:uid="{00000000-0005-0000-0000-00003D330000}"/>
    <cellStyle name="Percent 14 5 3 2" xfId="13914" xr:uid="{00000000-0005-0000-0000-00003E330000}"/>
    <cellStyle name="Percent 14 5 4" xfId="12129" xr:uid="{00000000-0005-0000-0000-00003F330000}"/>
    <cellStyle name="Percent 14 6" xfId="5641" xr:uid="{00000000-0005-0000-0000-000040330000}"/>
    <cellStyle name="Percent 14 6 2" xfId="9382" xr:uid="{00000000-0005-0000-0000-000041330000}"/>
    <cellStyle name="Percent 14 6 2 2" xfId="15889" xr:uid="{00000000-0005-0000-0000-000042330000}"/>
    <cellStyle name="Percent 14 6 3" xfId="7663" xr:uid="{00000000-0005-0000-0000-000043330000}"/>
    <cellStyle name="Percent 14 6 3 2" xfId="14308" xr:uid="{00000000-0005-0000-0000-000044330000}"/>
    <cellStyle name="Percent 14 6 4" xfId="12534" xr:uid="{00000000-0005-0000-0000-000045330000}"/>
    <cellStyle name="Percent 14 7" xfId="9705" xr:uid="{00000000-0005-0000-0000-000046330000}"/>
    <cellStyle name="Percent 14 7 2" xfId="16198" xr:uid="{00000000-0005-0000-0000-000047330000}"/>
    <cellStyle name="Percent 14 8" xfId="8104" xr:uid="{00000000-0005-0000-0000-000048330000}"/>
    <cellStyle name="Percent 14 8 2" xfId="14702" xr:uid="{00000000-0005-0000-0000-000049330000}"/>
    <cellStyle name="Percent 14 9" xfId="6386" xr:uid="{00000000-0005-0000-0000-00004A330000}"/>
    <cellStyle name="Percent 14 9 2" xfId="13107" xr:uid="{00000000-0005-0000-0000-00004B330000}"/>
    <cellStyle name="Percent 15" xfId="4235" xr:uid="{00000000-0005-0000-0000-00004C330000}"/>
    <cellStyle name="Percent 15 10" xfId="11319" xr:uid="{00000000-0005-0000-0000-00004D330000}"/>
    <cellStyle name="Percent 15 2" xfId="4236" xr:uid="{00000000-0005-0000-0000-00004E330000}"/>
    <cellStyle name="Percent 15 2 2" xfId="4581" xr:uid="{00000000-0005-0000-0000-00004F330000}"/>
    <cellStyle name="Percent 15 2 2 2" xfId="5023" xr:uid="{00000000-0005-0000-0000-000050330000}"/>
    <cellStyle name="Percent 15 2 2 2 2" xfId="8766" xr:uid="{00000000-0005-0000-0000-000051330000}"/>
    <cellStyle name="Percent 15 2 2 2 2 2" xfId="15314" xr:uid="{00000000-0005-0000-0000-000052330000}"/>
    <cellStyle name="Percent 15 2 2 2 3" xfId="7047" xr:uid="{00000000-0005-0000-0000-000053330000}"/>
    <cellStyle name="Percent 15 2 2 2 3 2" xfId="13733" xr:uid="{00000000-0005-0000-0000-000054330000}"/>
    <cellStyle name="Percent 15 2 2 2 4" xfId="11948" xr:uid="{00000000-0005-0000-0000-000055330000}"/>
    <cellStyle name="Percent 15 2 2 3" xfId="5408" xr:uid="{00000000-0005-0000-0000-000056330000}"/>
    <cellStyle name="Percent 15 2 2 3 2" xfId="9151" xr:uid="{00000000-0005-0000-0000-000057330000}"/>
    <cellStyle name="Percent 15 2 2 3 2 2" xfId="15695" xr:uid="{00000000-0005-0000-0000-000058330000}"/>
    <cellStyle name="Percent 15 2 2 3 3" xfId="7432" xr:uid="{00000000-0005-0000-0000-000059330000}"/>
    <cellStyle name="Percent 15 2 2 3 3 2" xfId="14114" xr:uid="{00000000-0005-0000-0000-00005A330000}"/>
    <cellStyle name="Percent 15 2 2 3 4" xfId="12329" xr:uid="{00000000-0005-0000-0000-00005B330000}"/>
    <cellStyle name="Percent 15 2 2 4" xfId="5846" xr:uid="{00000000-0005-0000-0000-00005C330000}"/>
    <cellStyle name="Percent 15 2 2 4 2" xfId="9587" xr:uid="{00000000-0005-0000-0000-00005D330000}"/>
    <cellStyle name="Percent 15 2 2 4 2 2" xfId="16089" xr:uid="{00000000-0005-0000-0000-00005E330000}"/>
    <cellStyle name="Percent 15 2 2 4 3" xfId="7868" xr:uid="{00000000-0005-0000-0000-00005F330000}"/>
    <cellStyle name="Percent 15 2 2 4 3 2" xfId="14508" xr:uid="{00000000-0005-0000-0000-000060330000}"/>
    <cellStyle name="Percent 15 2 2 4 4" xfId="12739" xr:uid="{00000000-0005-0000-0000-000061330000}"/>
    <cellStyle name="Percent 15 2 2 5" xfId="10019" xr:uid="{00000000-0005-0000-0000-000062330000}"/>
    <cellStyle name="Percent 15 2 2 5 2" xfId="16500" xr:uid="{00000000-0005-0000-0000-000063330000}"/>
    <cellStyle name="Percent 15 2 2 6" xfId="8345" xr:uid="{00000000-0005-0000-0000-000064330000}"/>
    <cellStyle name="Percent 15 2 2 6 2" xfId="14902" xr:uid="{00000000-0005-0000-0000-000065330000}"/>
    <cellStyle name="Percent 15 2 2 7" xfId="6626" xr:uid="{00000000-0005-0000-0000-000066330000}"/>
    <cellStyle name="Percent 15 2 2 7 2" xfId="13316" xr:uid="{00000000-0005-0000-0000-000067330000}"/>
    <cellStyle name="Percent 15 2 2 8" xfId="11526" xr:uid="{00000000-0005-0000-0000-000068330000}"/>
    <cellStyle name="Percent 15 2 3" xfId="4801" xr:uid="{00000000-0005-0000-0000-000069330000}"/>
    <cellStyle name="Percent 15 2 3 2" xfId="8544" xr:uid="{00000000-0005-0000-0000-00006A330000}"/>
    <cellStyle name="Percent 15 2 3 2 2" xfId="15096" xr:uid="{00000000-0005-0000-0000-00006B330000}"/>
    <cellStyle name="Percent 15 2 3 3" xfId="6825" xr:uid="{00000000-0005-0000-0000-00006C330000}"/>
    <cellStyle name="Percent 15 2 3 3 2" xfId="13515" xr:uid="{00000000-0005-0000-0000-00006D330000}"/>
    <cellStyle name="Percent 15 2 3 4" xfId="11730" xr:uid="{00000000-0005-0000-0000-00006E330000}"/>
    <cellStyle name="Percent 15 2 4" xfId="5211" xr:uid="{00000000-0005-0000-0000-00006F330000}"/>
    <cellStyle name="Percent 15 2 4 2" xfId="8954" xr:uid="{00000000-0005-0000-0000-000070330000}"/>
    <cellStyle name="Percent 15 2 4 2 2" xfId="15498" xr:uid="{00000000-0005-0000-0000-000071330000}"/>
    <cellStyle name="Percent 15 2 4 3" xfId="7235" xr:uid="{00000000-0005-0000-0000-000072330000}"/>
    <cellStyle name="Percent 15 2 4 3 2" xfId="13917" xr:uid="{00000000-0005-0000-0000-000073330000}"/>
    <cellStyle name="Percent 15 2 4 4" xfId="12132" xr:uid="{00000000-0005-0000-0000-000074330000}"/>
    <cellStyle name="Percent 15 2 5" xfId="5644" xr:uid="{00000000-0005-0000-0000-000075330000}"/>
    <cellStyle name="Percent 15 2 5 2" xfId="9385" xr:uid="{00000000-0005-0000-0000-000076330000}"/>
    <cellStyle name="Percent 15 2 5 2 2" xfId="15892" xr:uid="{00000000-0005-0000-0000-000077330000}"/>
    <cellStyle name="Percent 15 2 5 3" xfId="7666" xr:uid="{00000000-0005-0000-0000-000078330000}"/>
    <cellStyle name="Percent 15 2 5 3 2" xfId="14311" xr:uid="{00000000-0005-0000-0000-000079330000}"/>
    <cellStyle name="Percent 15 2 5 4" xfId="12537" xr:uid="{00000000-0005-0000-0000-00007A330000}"/>
    <cellStyle name="Percent 15 2 6" xfId="9791" xr:uid="{00000000-0005-0000-0000-00007B330000}"/>
    <cellStyle name="Percent 15 2 6 2" xfId="16282" xr:uid="{00000000-0005-0000-0000-00007C330000}"/>
    <cellStyle name="Percent 15 2 7" xfId="8107" xr:uid="{00000000-0005-0000-0000-00007D330000}"/>
    <cellStyle name="Percent 15 2 7 2" xfId="14705" xr:uid="{00000000-0005-0000-0000-00007E330000}"/>
    <cellStyle name="Percent 15 2 8" xfId="6389" xr:uid="{00000000-0005-0000-0000-00007F330000}"/>
    <cellStyle name="Percent 15 2 8 2" xfId="13110" xr:uid="{00000000-0005-0000-0000-000080330000}"/>
    <cellStyle name="Percent 15 2 9" xfId="11320" xr:uid="{00000000-0005-0000-0000-000081330000}"/>
    <cellStyle name="Percent 15 3" xfId="4580" xr:uid="{00000000-0005-0000-0000-000082330000}"/>
    <cellStyle name="Percent 15 3 2" xfId="5024" xr:uid="{00000000-0005-0000-0000-000083330000}"/>
    <cellStyle name="Percent 15 3 2 2" xfId="8767" xr:uid="{00000000-0005-0000-0000-000084330000}"/>
    <cellStyle name="Percent 15 3 2 2 2" xfId="15315" xr:uid="{00000000-0005-0000-0000-000085330000}"/>
    <cellStyle name="Percent 15 3 2 3" xfId="7048" xr:uid="{00000000-0005-0000-0000-000086330000}"/>
    <cellStyle name="Percent 15 3 2 3 2" xfId="13734" xr:uid="{00000000-0005-0000-0000-000087330000}"/>
    <cellStyle name="Percent 15 3 2 4" xfId="11949" xr:uid="{00000000-0005-0000-0000-000088330000}"/>
    <cellStyle name="Percent 15 3 3" xfId="5407" xr:uid="{00000000-0005-0000-0000-000089330000}"/>
    <cellStyle name="Percent 15 3 3 2" xfId="9150" xr:uid="{00000000-0005-0000-0000-00008A330000}"/>
    <cellStyle name="Percent 15 3 3 2 2" xfId="15694" xr:uid="{00000000-0005-0000-0000-00008B330000}"/>
    <cellStyle name="Percent 15 3 3 3" xfId="7431" xr:uid="{00000000-0005-0000-0000-00008C330000}"/>
    <cellStyle name="Percent 15 3 3 3 2" xfId="14113" xr:uid="{00000000-0005-0000-0000-00008D330000}"/>
    <cellStyle name="Percent 15 3 3 4" xfId="12328" xr:uid="{00000000-0005-0000-0000-00008E330000}"/>
    <cellStyle name="Percent 15 3 4" xfId="5845" xr:uid="{00000000-0005-0000-0000-00008F330000}"/>
    <cellStyle name="Percent 15 3 4 2" xfId="9586" xr:uid="{00000000-0005-0000-0000-000090330000}"/>
    <cellStyle name="Percent 15 3 4 2 2" xfId="16088" xr:uid="{00000000-0005-0000-0000-000091330000}"/>
    <cellStyle name="Percent 15 3 4 3" xfId="7867" xr:uid="{00000000-0005-0000-0000-000092330000}"/>
    <cellStyle name="Percent 15 3 4 3 2" xfId="14507" xr:uid="{00000000-0005-0000-0000-000093330000}"/>
    <cellStyle name="Percent 15 3 4 4" xfId="12738" xr:uid="{00000000-0005-0000-0000-000094330000}"/>
    <cellStyle name="Percent 15 3 5" xfId="10020" xr:uid="{00000000-0005-0000-0000-000095330000}"/>
    <cellStyle name="Percent 15 3 5 2" xfId="16501" xr:uid="{00000000-0005-0000-0000-000096330000}"/>
    <cellStyle name="Percent 15 3 6" xfId="8344" xr:uid="{00000000-0005-0000-0000-000097330000}"/>
    <cellStyle name="Percent 15 3 6 2" xfId="14901" xr:uid="{00000000-0005-0000-0000-000098330000}"/>
    <cellStyle name="Percent 15 3 7" xfId="6625" xr:uid="{00000000-0005-0000-0000-000099330000}"/>
    <cellStyle name="Percent 15 3 7 2" xfId="13315" xr:uid="{00000000-0005-0000-0000-00009A330000}"/>
    <cellStyle name="Percent 15 3 8" xfId="11525" xr:uid="{00000000-0005-0000-0000-00009B330000}"/>
    <cellStyle name="Percent 15 4" xfId="4719" xr:uid="{00000000-0005-0000-0000-00009C330000}"/>
    <cellStyle name="Percent 15 4 2" xfId="8463" xr:uid="{00000000-0005-0000-0000-00009D330000}"/>
    <cellStyle name="Percent 15 4 2 2" xfId="15015" xr:uid="{00000000-0005-0000-0000-00009E330000}"/>
    <cellStyle name="Percent 15 4 3" xfId="6744" xr:uid="{00000000-0005-0000-0000-00009F330000}"/>
    <cellStyle name="Percent 15 4 3 2" xfId="13434" xr:uid="{00000000-0005-0000-0000-0000A0330000}"/>
    <cellStyle name="Percent 15 4 4" xfId="11648" xr:uid="{00000000-0005-0000-0000-0000A1330000}"/>
    <cellStyle name="Percent 15 5" xfId="5210" xr:uid="{00000000-0005-0000-0000-0000A2330000}"/>
    <cellStyle name="Percent 15 5 2" xfId="8953" xr:uid="{00000000-0005-0000-0000-0000A3330000}"/>
    <cellStyle name="Percent 15 5 2 2" xfId="15497" xr:uid="{00000000-0005-0000-0000-0000A4330000}"/>
    <cellStyle name="Percent 15 5 3" xfId="7234" xr:uid="{00000000-0005-0000-0000-0000A5330000}"/>
    <cellStyle name="Percent 15 5 3 2" xfId="13916" xr:uid="{00000000-0005-0000-0000-0000A6330000}"/>
    <cellStyle name="Percent 15 5 4" xfId="12131" xr:uid="{00000000-0005-0000-0000-0000A7330000}"/>
    <cellStyle name="Percent 15 6" xfId="5643" xr:uid="{00000000-0005-0000-0000-0000A8330000}"/>
    <cellStyle name="Percent 15 6 2" xfId="9384" xr:uid="{00000000-0005-0000-0000-0000A9330000}"/>
    <cellStyle name="Percent 15 6 2 2" xfId="15891" xr:uid="{00000000-0005-0000-0000-0000AA330000}"/>
    <cellStyle name="Percent 15 6 3" xfId="7665" xr:uid="{00000000-0005-0000-0000-0000AB330000}"/>
    <cellStyle name="Percent 15 6 3 2" xfId="14310" xr:uid="{00000000-0005-0000-0000-0000AC330000}"/>
    <cellStyle name="Percent 15 6 4" xfId="12536" xr:uid="{00000000-0005-0000-0000-0000AD330000}"/>
    <cellStyle name="Percent 15 7" xfId="9707" xr:uid="{00000000-0005-0000-0000-0000AE330000}"/>
    <cellStyle name="Percent 15 7 2" xfId="16200" xr:uid="{00000000-0005-0000-0000-0000AF330000}"/>
    <cellStyle name="Percent 15 8" xfId="8106" xr:uid="{00000000-0005-0000-0000-0000B0330000}"/>
    <cellStyle name="Percent 15 8 2" xfId="14704" xr:uid="{00000000-0005-0000-0000-0000B1330000}"/>
    <cellStyle name="Percent 15 9" xfId="6388" xr:uid="{00000000-0005-0000-0000-0000B2330000}"/>
    <cellStyle name="Percent 15 9 2" xfId="13109" xr:uid="{00000000-0005-0000-0000-0000B3330000}"/>
    <cellStyle name="Percent 16" xfId="4237" xr:uid="{00000000-0005-0000-0000-0000B4330000}"/>
    <cellStyle name="Percent 16 10" xfId="11321" xr:uid="{00000000-0005-0000-0000-0000B5330000}"/>
    <cellStyle name="Percent 16 2" xfId="4238" xr:uid="{00000000-0005-0000-0000-0000B6330000}"/>
    <cellStyle name="Percent 16 2 2" xfId="4583" xr:uid="{00000000-0005-0000-0000-0000B7330000}"/>
    <cellStyle name="Percent 16 2 2 2" xfId="5025" xr:uid="{00000000-0005-0000-0000-0000B8330000}"/>
    <cellStyle name="Percent 16 2 2 2 2" xfId="8768" xr:uid="{00000000-0005-0000-0000-0000B9330000}"/>
    <cellStyle name="Percent 16 2 2 2 2 2" xfId="15316" xr:uid="{00000000-0005-0000-0000-0000BA330000}"/>
    <cellStyle name="Percent 16 2 2 2 3" xfId="7049" xr:uid="{00000000-0005-0000-0000-0000BB330000}"/>
    <cellStyle name="Percent 16 2 2 2 3 2" xfId="13735" xr:uid="{00000000-0005-0000-0000-0000BC330000}"/>
    <cellStyle name="Percent 16 2 2 2 4" xfId="11950" xr:uid="{00000000-0005-0000-0000-0000BD330000}"/>
    <cellStyle name="Percent 16 2 2 3" xfId="5410" xr:uid="{00000000-0005-0000-0000-0000BE330000}"/>
    <cellStyle name="Percent 16 2 2 3 2" xfId="9153" xr:uid="{00000000-0005-0000-0000-0000BF330000}"/>
    <cellStyle name="Percent 16 2 2 3 2 2" xfId="15697" xr:uid="{00000000-0005-0000-0000-0000C0330000}"/>
    <cellStyle name="Percent 16 2 2 3 3" xfId="7434" xr:uid="{00000000-0005-0000-0000-0000C1330000}"/>
    <cellStyle name="Percent 16 2 2 3 3 2" xfId="14116" xr:uid="{00000000-0005-0000-0000-0000C2330000}"/>
    <cellStyle name="Percent 16 2 2 3 4" xfId="12331" xr:uid="{00000000-0005-0000-0000-0000C3330000}"/>
    <cellStyle name="Percent 16 2 2 4" xfId="5848" xr:uid="{00000000-0005-0000-0000-0000C4330000}"/>
    <cellStyle name="Percent 16 2 2 4 2" xfId="9589" xr:uid="{00000000-0005-0000-0000-0000C5330000}"/>
    <cellStyle name="Percent 16 2 2 4 2 2" xfId="16091" xr:uid="{00000000-0005-0000-0000-0000C6330000}"/>
    <cellStyle name="Percent 16 2 2 4 3" xfId="7870" xr:uid="{00000000-0005-0000-0000-0000C7330000}"/>
    <cellStyle name="Percent 16 2 2 4 3 2" xfId="14510" xr:uid="{00000000-0005-0000-0000-0000C8330000}"/>
    <cellStyle name="Percent 16 2 2 4 4" xfId="12741" xr:uid="{00000000-0005-0000-0000-0000C9330000}"/>
    <cellStyle name="Percent 16 2 2 5" xfId="10021" xr:uid="{00000000-0005-0000-0000-0000CA330000}"/>
    <cellStyle name="Percent 16 2 2 5 2" xfId="16502" xr:uid="{00000000-0005-0000-0000-0000CB330000}"/>
    <cellStyle name="Percent 16 2 2 6" xfId="8347" xr:uid="{00000000-0005-0000-0000-0000CC330000}"/>
    <cellStyle name="Percent 16 2 2 6 2" xfId="14904" xr:uid="{00000000-0005-0000-0000-0000CD330000}"/>
    <cellStyle name="Percent 16 2 2 7" xfId="6628" xr:uid="{00000000-0005-0000-0000-0000CE330000}"/>
    <cellStyle name="Percent 16 2 2 7 2" xfId="13318" xr:uid="{00000000-0005-0000-0000-0000CF330000}"/>
    <cellStyle name="Percent 16 2 2 8" xfId="11528" xr:uid="{00000000-0005-0000-0000-0000D0330000}"/>
    <cellStyle name="Percent 16 2 3" xfId="4803" xr:uid="{00000000-0005-0000-0000-0000D1330000}"/>
    <cellStyle name="Percent 16 2 3 2" xfId="8546" xr:uid="{00000000-0005-0000-0000-0000D2330000}"/>
    <cellStyle name="Percent 16 2 3 2 2" xfId="15098" xr:uid="{00000000-0005-0000-0000-0000D3330000}"/>
    <cellStyle name="Percent 16 2 3 3" xfId="6827" xr:uid="{00000000-0005-0000-0000-0000D4330000}"/>
    <cellStyle name="Percent 16 2 3 3 2" xfId="13517" xr:uid="{00000000-0005-0000-0000-0000D5330000}"/>
    <cellStyle name="Percent 16 2 3 4" xfId="11732" xr:uid="{00000000-0005-0000-0000-0000D6330000}"/>
    <cellStyle name="Percent 16 2 4" xfId="5213" xr:uid="{00000000-0005-0000-0000-0000D7330000}"/>
    <cellStyle name="Percent 16 2 4 2" xfId="8956" xr:uid="{00000000-0005-0000-0000-0000D8330000}"/>
    <cellStyle name="Percent 16 2 4 2 2" xfId="15500" xr:uid="{00000000-0005-0000-0000-0000D9330000}"/>
    <cellStyle name="Percent 16 2 4 3" xfId="7237" xr:uid="{00000000-0005-0000-0000-0000DA330000}"/>
    <cellStyle name="Percent 16 2 4 3 2" xfId="13919" xr:uid="{00000000-0005-0000-0000-0000DB330000}"/>
    <cellStyle name="Percent 16 2 4 4" xfId="12134" xr:uid="{00000000-0005-0000-0000-0000DC330000}"/>
    <cellStyle name="Percent 16 2 5" xfId="5646" xr:uid="{00000000-0005-0000-0000-0000DD330000}"/>
    <cellStyle name="Percent 16 2 5 2" xfId="9387" xr:uid="{00000000-0005-0000-0000-0000DE330000}"/>
    <cellStyle name="Percent 16 2 5 2 2" xfId="15894" xr:uid="{00000000-0005-0000-0000-0000DF330000}"/>
    <cellStyle name="Percent 16 2 5 3" xfId="7668" xr:uid="{00000000-0005-0000-0000-0000E0330000}"/>
    <cellStyle name="Percent 16 2 5 3 2" xfId="14313" xr:uid="{00000000-0005-0000-0000-0000E1330000}"/>
    <cellStyle name="Percent 16 2 5 4" xfId="12539" xr:uid="{00000000-0005-0000-0000-0000E2330000}"/>
    <cellStyle name="Percent 16 2 6" xfId="9793" xr:uid="{00000000-0005-0000-0000-0000E3330000}"/>
    <cellStyle name="Percent 16 2 6 2" xfId="16284" xr:uid="{00000000-0005-0000-0000-0000E4330000}"/>
    <cellStyle name="Percent 16 2 7" xfId="8109" xr:uid="{00000000-0005-0000-0000-0000E5330000}"/>
    <cellStyle name="Percent 16 2 7 2" xfId="14707" xr:uid="{00000000-0005-0000-0000-0000E6330000}"/>
    <cellStyle name="Percent 16 2 8" xfId="6391" xr:uid="{00000000-0005-0000-0000-0000E7330000}"/>
    <cellStyle name="Percent 16 2 8 2" xfId="13112" xr:uid="{00000000-0005-0000-0000-0000E8330000}"/>
    <cellStyle name="Percent 16 2 9" xfId="11322" xr:uid="{00000000-0005-0000-0000-0000E9330000}"/>
    <cellStyle name="Percent 16 3" xfId="4582" xr:uid="{00000000-0005-0000-0000-0000EA330000}"/>
    <cellStyle name="Percent 16 3 2" xfId="5026" xr:uid="{00000000-0005-0000-0000-0000EB330000}"/>
    <cellStyle name="Percent 16 3 2 2" xfId="8769" xr:uid="{00000000-0005-0000-0000-0000EC330000}"/>
    <cellStyle name="Percent 16 3 2 2 2" xfId="15317" xr:uid="{00000000-0005-0000-0000-0000ED330000}"/>
    <cellStyle name="Percent 16 3 2 3" xfId="7050" xr:uid="{00000000-0005-0000-0000-0000EE330000}"/>
    <cellStyle name="Percent 16 3 2 3 2" xfId="13736" xr:uid="{00000000-0005-0000-0000-0000EF330000}"/>
    <cellStyle name="Percent 16 3 2 4" xfId="11951" xr:uid="{00000000-0005-0000-0000-0000F0330000}"/>
    <cellStyle name="Percent 16 3 3" xfId="5409" xr:uid="{00000000-0005-0000-0000-0000F1330000}"/>
    <cellStyle name="Percent 16 3 3 2" xfId="9152" xr:uid="{00000000-0005-0000-0000-0000F2330000}"/>
    <cellStyle name="Percent 16 3 3 2 2" xfId="15696" xr:uid="{00000000-0005-0000-0000-0000F3330000}"/>
    <cellStyle name="Percent 16 3 3 3" xfId="7433" xr:uid="{00000000-0005-0000-0000-0000F4330000}"/>
    <cellStyle name="Percent 16 3 3 3 2" xfId="14115" xr:uid="{00000000-0005-0000-0000-0000F5330000}"/>
    <cellStyle name="Percent 16 3 3 4" xfId="12330" xr:uid="{00000000-0005-0000-0000-0000F6330000}"/>
    <cellStyle name="Percent 16 3 4" xfId="5847" xr:uid="{00000000-0005-0000-0000-0000F7330000}"/>
    <cellStyle name="Percent 16 3 4 2" xfId="9588" xr:uid="{00000000-0005-0000-0000-0000F8330000}"/>
    <cellStyle name="Percent 16 3 4 2 2" xfId="16090" xr:uid="{00000000-0005-0000-0000-0000F9330000}"/>
    <cellStyle name="Percent 16 3 4 3" xfId="7869" xr:uid="{00000000-0005-0000-0000-0000FA330000}"/>
    <cellStyle name="Percent 16 3 4 3 2" xfId="14509" xr:uid="{00000000-0005-0000-0000-0000FB330000}"/>
    <cellStyle name="Percent 16 3 4 4" xfId="12740" xr:uid="{00000000-0005-0000-0000-0000FC330000}"/>
    <cellStyle name="Percent 16 3 5" xfId="10022" xr:uid="{00000000-0005-0000-0000-0000FD330000}"/>
    <cellStyle name="Percent 16 3 5 2" xfId="16503" xr:uid="{00000000-0005-0000-0000-0000FE330000}"/>
    <cellStyle name="Percent 16 3 6" xfId="8346" xr:uid="{00000000-0005-0000-0000-0000FF330000}"/>
    <cellStyle name="Percent 16 3 6 2" xfId="14903" xr:uid="{00000000-0005-0000-0000-000000340000}"/>
    <cellStyle name="Percent 16 3 7" xfId="6627" xr:uid="{00000000-0005-0000-0000-000001340000}"/>
    <cellStyle name="Percent 16 3 7 2" xfId="13317" xr:uid="{00000000-0005-0000-0000-000002340000}"/>
    <cellStyle name="Percent 16 3 8" xfId="11527" xr:uid="{00000000-0005-0000-0000-000003340000}"/>
    <cellStyle name="Percent 16 4" xfId="4721" xr:uid="{00000000-0005-0000-0000-000004340000}"/>
    <cellStyle name="Percent 16 4 2" xfId="8465" xr:uid="{00000000-0005-0000-0000-000005340000}"/>
    <cellStyle name="Percent 16 4 2 2" xfId="15017" xr:uid="{00000000-0005-0000-0000-000006340000}"/>
    <cellStyle name="Percent 16 4 3" xfId="6746" xr:uid="{00000000-0005-0000-0000-000007340000}"/>
    <cellStyle name="Percent 16 4 3 2" xfId="13436" xr:uid="{00000000-0005-0000-0000-000008340000}"/>
    <cellStyle name="Percent 16 4 4" xfId="11650" xr:uid="{00000000-0005-0000-0000-000009340000}"/>
    <cellStyle name="Percent 16 5" xfId="5212" xr:uid="{00000000-0005-0000-0000-00000A340000}"/>
    <cellStyle name="Percent 16 5 2" xfId="8955" xr:uid="{00000000-0005-0000-0000-00000B340000}"/>
    <cellStyle name="Percent 16 5 2 2" xfId="15499" xr:uid="{00000000-0005-0000-0000-00000C340000}"/>
    <cellStyle name="Percent 16 5 3" xfId="7236" xr:uid="{00000000-0005-0000-0000-00000D340000}"/>
    <cellStyle name="Percent 16 5 3 2" xfId="13918" xr:uid="{00000000-0005-0000-0000-00000E340000}"/>
    <cellStyle name="Percent 16 5 4" xfId="12133" xr:uid="{00000000-0005-0000-0000-00000F340000}"/>
    <cellStyle name="Percent 16 6" xfId="5645" xr:uid="{00000000-0005-0000-0000-000010340000}"/>
    <cellStyle name="Percent 16 6 2" xfId="9386" xr:uid="{00000000-0005-0000-0000-000011340000}"/>
    <cellStyle name="Percent 16 6 2 2" xfId="15893" xr:uid="{00000000-0005-0000-0000-000012340000}"/>
    <cellStyle name="Percent 16 6 3" xfId="7667" xr:uid="{00000000-0005-0000-0000-000013340000}"/>
    <cellStyle name="Percent 16 6 3 2" xfId="14312" xr:uid="{00000000-0005-0000-0000-000014340000}"/>
    <cellStyle name="Percent 16 6 4" xfId="12538" xr:uid="{00000000-0005-0000-0000-000015340000}"/>
    <cellStyle name="Percent 16 7" xfId="9709" xr:uid="{00000000-0005-0000-0000-000016340000}"/>
    <cellStyle name="Percent 16 7 2" xfId="16202" xr:uid="{00000000-0005-0000-0000-000017340000}"/>
    <cellStyle name="Percent 16 8" xfId="8108" xr:uid="{00000000-0005-0000-0000-000018340000}"/>
    <cellStyle name="Percent 16 8 2" xfId="14706" xr:uid="{00000000-0005-0000-0000-000019340000}"/>
    <cellStyle name="Percent 16 9" xfId="6390" xr:uid="{00000000-0005-0000-0000-00001A340000}"/>
    <cellStyle name="Percent 16 9 2" xfId="13111" xr:uid="{00000000-0005-0000-0000-00001B340000}"/>
    <cellStyle name="Percent 17" xfId="4239" xr:uid="{00000000-0005-0000-0000-00001C340000}"/>
    <cellStyle name="Percent 17 10" xfId="11323" xr:uid="{00000000-0005-0000-0000-00001D340000}"/>
    <cellStyle name="Percent 17 2" xfId="4240" xr:uid="{00000000-0005-0000-0000-00001E340000}"/>
    <cellStyle name="Percent 17 2 2" xfId="4585" xr:uid="{00000000-0005-0000-0000-00001F340000}"/>
    <cellStyle name="Percent 17 2 2 2" xfId="5027" xr:uid="{00000000-0005-0000-0000-000020340000}"/>
    <cellStyle name="Percent 17 2 2 2 2" xfId="8770" xr:uid="{00000000-0005-0000-0000-000021340000}"/>
    <cellStyle name="Percent 17 2 2 2 2 2" xfId="15318" xr:uid="{00000000-0005-0000-0000-000022340000}"/>
    <cellStyle name="Percent 17 2 2 2 3" xfId="7051" xr:uid="{00000000-0005-0000-0000-000023340000}"/>
    <cellStyle name="Percent 17 2 2 2 3 2" xfId="13737" xr:uid="{00000000-0005-0000-0000-000024340000}"/>
    <cellStyle name="Percent 17 2 2 2 4" xfId="11952" xr:uid="{00000000-0005-0000-0000-000025340000}"/>
    <cellStyle name="Percent 17 2 2 3" xfId="5412" xr:uid="{00000000-0005-0000-0000-000026340000}"/>
    <cellStyle name="Percent 17 2 2 3 2" xfId="9155" xr:uid="{00000000-0005-0000-0000-000027340000}"/>
    <cellStyle name="Percent 17 2 2 3 2 2" xfId="15699" xr:uid="{00000000-0005-0000-0000-000028340000}"/>
    <cellStyle name="Percent 17 2 2 3 3" xfId="7436" xr:uid="{00000000-0005-0000-0000-000029340000}"/>
    <cellStyle name="Percent 17 2 2 3 3 2" xfId="14118" xr:uid="{00000000-0005-0000-0000-00002A340000}"/>
    <cellStyle name="Percent 17 2 2 3 4" xfId="12333" xr:uid="{00000000-0005-0000-0000-00002B340000}"/>
    <cellStyle name="Percent 17 2 2 4" xfId="5850" xr:uid="{00000000-0005-0000-0000-00002C340000}"/>
    <cellStyle name="Percent 17 2 2 4 2" xfId="9591" xr:uid="{00000000-0005-0000-0000-00002D340000}"/>
    <cellStyle name="Percent 17 2 2 4 2 2" xfId="16093" xr:uid="{00000000-0005-0000-0000-00002E340000}"/>
    <cellStyle name="Percent 17 2 2 4 3" xfId="7872" xr:uid="{00000000-0005-0000-0000-00002F340000}"/>
    <cellStyle name="Percent 17 2 2 4 3 2" xfId="14512" xr:uid="{00000000-0005-0000-0000-000030340000}"/>
    <cellStyle name="Percent 17 2 2 4 4" xfId="12743" xr:uid="{00000000-0005-0000-0000-000031340000}"/>
    <cellStyle name="Percent 17 2 2 5" xfId="10023" xr:uid="{00000000-0005-0000-0000-000032340000}"/>
    <cellStyle name="Percent 17 2 2 5 2" xfId="16504" xr:uid="{00000000-0005-0000-0000-000033340000}"/>
    <cellStyle name="Percent 17 2 2 6" xfId="8349" xr:uid="{00000000-0005-0000-0000-000034340000}"/>
    <cellStyle name="Percent 17 2 2 6 2" xfId="14906" xr:uid="{00000000-0005-0000-0000-000035340000}"/>
    <cellStyle name="Percent 17 2 2 7" xfId="6630" xr:uid="{00000000-0005-0000-0000-000036340000}"/>
    <cellStyle name="Percent 17 2 2 7 2" xfId="13320" xr:uid="{00000000-0005-0000-0000-000037340000}"/>
    <cellStyle name="Percent 17 2 2 8" xfId="11530" xr:uid="{00000000-0005-0000-0000-000038340000}"/>
    <cellStyle name="Percent 17 2 3" xfId="4806" xr:uid="{00000000-0005-0000-0000-000039340000}"/>
    <cellStyle name="Percent 17 2 3 2" xfId="8549" xr:uid="{00000000-0005-0000-0000-00003A340000}"/>
    <cellStyle name="Percent 17 2 3 2 2" xfId="15101" xr:uid="{00000000-0005-0000-0000-00003B340000}"/>
    <cellStyle name="Percent 17 2 3 3" xfId="6830" xr:uid="{00000000-0005-0000-0000-00003C340000}"/>
    <cellStyle name="Percent 17 2 3 3 2" xfId="13520" xr:uid="{00000000-0005-0000-0000-00003D340000}"/>
    <cellStyle name="Percent 17 2 3 4" xfId="11735" xr:uid="{00000000-0005-0000-0000-00003E340000}"/>
    <cellStyle name="Percent 17 2 4" xfId="5215" xr:uid="{00000000-0005-0000-0000-00003F340000}"/>
    <cellStyle name="Percent 17 2 4 2" xfId="8958" xr:uid="{00000000-0005-0000-0000-000040340000}"/>
    <cellStyle name="Percent 17 2 4 2 2" xfId="15502" xr:uid="{00000000-0005-0000-0000-000041340000}"/>
    <cellStyle name="Percent 17 2 4 3" xfId="7239" xr:uid="{00000000-0005-0000-0000-000042340000}"/>
    <cellStyle name="Percent 17 2 4 3 2" xfId="13921" xr:uid="{00000000-0005-0000-0000-000043340000}"/>
    <cellStyle name="Percent 17 2 4 4" xfId="12136" xr:uid="{00000000-0005-0000-0000-000044340000}"/>
    <cellStyle name="Percent 17 2 5" xfId="5648" xr:uid="{00000000-0005-0000-0000-000045340000}"/>
    <cellStyle name="Percent 17 2 5 2" xfId="9389" xr:uid="{00000000-0005-0000-0000-000046340000}"/>
    <cellStyle name="Percent 17 2 5 2 2" xfId="15896" xr:uid="{00000000-0005-0000-0000-000047340000}"/>
    <cellStyle name="Percent 17 2 5 3" xfId="7670" xr:uid="{00000000-0005-0000-0000-000048340000}"/>
    <cellStyle name="Percent 17 2 5 3 2" xfId="14315" xr:uid="{00000000-0005-0000-0000-000049340000}"/>
    <cellStyle name="Percent 17 2 5 4" xfId="12541" xr:uid="{00000000-0005-0000-0000-00004A340000}"/>
    <cellStyle name="Percent 17 2 6" xfId="9796" xr:uid="{00000000-0005-0000-0000-00004B340000}"/>
    <cellStyle name="Percent 17 2 6 2" xfId="16287" xr:uid="{00000000-0005-0000-0000-00004C340000}"/>
    <cellStyle name="Percent 17 2 7" xfId="8111" xr:uid="{00000000-0005-0000-0000-00004D340000}"/>
    <cellStyle name="Percent 17 2 7 2" xfId="14709" xr:uid="{00000000-0005-0000-0000-00004E340000}"/>
    <cellStyle name="Percent 17 2 8" xfId="6393" xr:uid="{00000000-0005-0000-0000-00004F340000}"/>
    <cellStyle name="Percent 17 2 8 2" xfId="13114" xr:uid="{00000000-0005-0000-0000-000050340000}"/>
    <cellStyle name="Percent 17 2 9" xfId="11324" xr:uid="{00000000-0005-0000-0000-000051340000}"/>
    <cellStyle name="Percent 17 3" xfId="4584" xr:uid="{00000000-0005-0000-0000-000052340000}"/>
    <cellStyle name="Percent 17 3 2" xfId="5028" xr:uid="{00000000-0005-0000-0000-000053340000}"/>
    <cellStyle name="Percent 17 3 2 2" xfId="8771" xr:uid="{00000000-0005-0000-0000-000054340000}"/>
    <cellStyle name="Percent 17 3 2 2 2" xfId="15319" xr:uid="{00000000-0005-0000-0000-000055340000}"/>
    <cellStyle name="Percent 17 3 2 3" xfId="7052" xr:uid="{00000000-0005-0000-0000-000056340000}"/>
    <cellStyle name="Percent 17 3 2 3 2" xfId="13738" xr:uid="{00000000-0005-0000-0000-000057340000}"/>
    <cellStyle name="Percent 17 3 2 4" xfId="11953" xr:uid="{00000000-0005-0000-0000-000058340000}"/>
    <cellStyle name="Percent 17 3 3" xfId="5411" xr:uid="{00000000-0005-0000-0000-000059340000}"/>
    <cellStyle name="Percent 17 3 3 2" xfId="9154" xr:uid="{00000000-0005-0000-0000-00005A340000}"/>
    <cellStyle name="Percent 17 3 3 2 2" xfId="15698" xr:uid="{00000000-0005-0000-0000-00005B340000}"/>
    <cellStyle name="Percent 17 3 3 3" xfId="7435" xr:uid="{00000000-0005-0000-0000-00005C340000}"/>
    <cellStyle name="Percent 17 3 3 3 2" xfId="14117" xr:uid="{00000000-0005-0000-0000-00005D340000}"/>
    <cellStyle name="Percent 17 3 3 4" xfId="12332" xr:uid="{00000000-0005-0000-0000-00005E340000}"/>
    <cellStyle name="Percent 17 3 4" xfId="5849" xr:uid="{00000000-0005-0000-0000-00005F340000}"/>
    <cellStyle name="Percent 17 3 4 2" xfId="9590" xr:uid="{00000000-0005-0000-0000-000060340000}"/>
    <cellStyle name="Percent 17 3 4 2 2" xfId="16092" xr:uid="{00000000-0005-0000-0000-000061340000}"/>
    <cellStyle name="Percent 17 3 4 3" xfId="7871" xr:uid="{00000000-0005-0000-0000-000062340000}"/>
    <cellStyle name="Percent 17 3 4 3 2" xfId="14511" xr:uid="{00000000-0005-0000-0000-000063340000}"/>
    <cellStyle name="Percent 17 3 4 4" xfId="12742" xr:uid="{00000000-0005-0000-0000-000064340000}"/>
    <cellStyle name="Percent 17 3 5" xfId="10024" xr:uid="{00000000-0005-0000-0000-000065340000}"/>
    <cellStyle name="Percent 17 3 5 2" xfId="16505" xr:uid="{00000000-0005-0000-0000-000066340000}"/>
    <cellStyle name="Percent 17 3 6" xfId="8348" xr:uid="{00000000-0005-0000-0000-000067340000}"/>
    <cellStyle name="Percent 17 3 6 2" xfId="14905" xr:uid="{00000000-0005-0000-0000-000068340000}"/>
    <cellStyle name="Percent 17 3 7" xfId="6629" xr:uid="{00000000-0005-0000-0000-000069340000}"/>
    <cellStyle name="Percent 17 3 7 2" xfId="13319" xr:uid="{00000000-0005-0000-0000-00006A340000}"/>
    <cellStyle name="Percent 17 3 8" xfId="11529" xr:uid="{00000000-0005-0000-0000-00006B340000}"/>
    <cellStyle name="Percent 17 4" xfId="4724" xr:uid="{00000000-0005-0000-0000-00006C340000}"/>
    <cellStyle name="Percent 17 4 2" xfId="8468" xr:uid="{00000000-0005-0000-0000-00006D340000}"/>
    <cellStyle name="Percent 17 4 2 2" xfId="15020" xr:uid="{00000000-0005-0000-0000-00006E340000}"/>
    <cellStyle name="Percent 17 4 3" xfId="6749" xr:uid="{00000000-0005-0000-0000-00006F340000}"/>
    <cellStyle name="Percent 17 4 3 2" xfId="13439" xr:uid="{00000000-0005-0000-0000-000070340000}"/>
    <cellStyle name="Percent 17 4 4" xfId="11653" xr:uid="{00000000-0005-0000-0000-000071340000}"/>
    <cellStyle name="Percent 17 5" xfId="5214" xr:uid="{00000000-0005-0000-0000-000072340000}"/>
    <cellStyle name="Percent 17 5 2" xfId="8957" xr:uid="{00000000-0005-0000-0000-000073340000}"/>
    <cellStyle name="Percent 17 5 2 2" xfId="15501" xr:uid="{00000000-0005-0000-0000-000074340000}"/>
    <cellStyle name="Percent 17 5 3" xfId="7238" xr:uid="{00000000-0005-0000-0000-000075340000}"/>
    <cellStyle name="Percent 17 5 3 2" xfId="13920" xr:uid="{00000000-0005-0000-0000-000076340000}"/>
    <cellStyle name="Percent 17 5 4" xfId="12135" xr:uid="{00000000-0005-0000-0000-000077340000}"/>
    <cellStyle name="Percent 17 6" xfId="5647" xr:uid="{00000000-0005-0000-0000-000078340000}"/>
    <cellStyle name="Percent 17 6 2" xfId="9388" xr:uid="{00000000-0005-0000-0000-000079340000}"/>
    <cellStyle name="Percent 17 6 2 2" xfId="15895" xr:uid="{00000000-0005-0000-0000-00007A340000}"/>
    <cellStyle name="Percent 17 6 3" xfId="7669" xr:uid="{00000000-0005-0000-0000-00007B340000}"/>
    <cellStyle name="Percent 17 6 3 2" xfId="14314" xr:uid="{00000000-0005-0000-0000-00007C340000}"/>
    <cellStyle name="Percent 17 6 4" xfId="12540" xr:uid="{00000000-0005-0000-0000-00007D340000}"/>
    <cellStyle name="Percent 17 7" xfId="9712" xr:uid="{00000000-0005-0000-0000-00007E340000}"/>
    <cellStyle name="Percent 17 7 2" xfId="16205" xr:uid="{00000000-0005-0000-0000-00007F340000}"/>
    <cellStyle name="Percent 17 8" xfId="8110" xr:uid="{00000000-0005-0000-0000-000080340000}"/>
    <cellStyle name="Percent 17 8 2" xfId="14708" xr:uid="{00000000-0005-0000-0000-000081340000}"/>
    <cellStyle name="Percent 17 9" xfId="6392" xr:uid="{00000000-0005-0000-0000-000082340000}"/>
    <cellStyle name="Percent 17 9 2" xfId="13113" xr:uid="{00000000-0005-0000-0000-000083340000}"/>
    <cellStyle name="Percent 18" xfId="4241" xr:uid="{00000000-0005-0000-0000-000084340000}"/>
    <cellStyle name="Percent 18 10" xfId="11325" xr:uid="{00000000-0005-0000-0000-000085340000}"/>
    <cellStyle name="Percent 18 2" xfId="4242" xr:uid="{00000000-0005-0000-0000-000086340000}"/>
    <cellStyle name="Percent 18 2 2" xfId="4587" xr:uid="{00000000-0005-0000-0000-000087340000}"/>
    <cellStyle name="Percent 18 2 2 2" xfId="5029" xr:uid="{00000000-0005-0000-0000-000088340000}"/>
    <cellStyle name="Percent 18 2 2 2 2" xfId="8772" xr:uid="{00000000-0005-0000-0000-000089340000}"/>
    <cellStyle name="Percent 18 2 2 2 2 2" xfId="15320" xr:uid="{00000000-0005-0000-0000-00008A340000}"/>
    <cellStyle name="Percent 18 2 2 2 3" xfId="7053" xr:uid="{00000000-0005-0000-0000-00008B340000}"/>
    <cellStyle name="Percent 18 2 2 2 3 2" xfId="13739" xr:uid="{00000000-0005-0000-0000-00008C340000}"/>
    <cellStyle name="Percent 18 2 2 2 4" xfId="11954" xr:uid="{00000000-0005-0000-0000-00008D340000}"/>
    <cellStyle name="Percent 18 2 2 3" xfId="5414" xr:uid="{00000000-0005-0000-0000-00008E340000}"/>
    <cellStyle name="Percent 18 2 2 3 2" xfId="9157" xr:uid="{00000000-0005-0000-0000-00008F340000}"/>
    <cellStyle name="Percent 18 2 2 3 2 2" xfId="15701" xr:uid="{00000000-0005-0000-0000-000090340000}"/>
    <cellStyle name="Percent 18 2 2 3 3" xfId="7438" xr:uid="{00000000-0005-0000-0000-000091340000}"/>
    <cellStyle name="Percent 18 2 2 3 3 2" xfId="14120" xr:uid="{00000000-0005-0000-0000-000092340000}"/>
    <cellStyle name="Percent 18 2 2 3 4" xfId="12335" xr:uid="{00000000-0005-0000-0000-000093340000}"/>
    <cellStyle name="Percent 18 2 2 4" xfId="5852" xr:uid="{00000000-0005-0000-0000-000094340000}"/>
    <cellStyle name="Percent 18 2 2 4 2" xfId="9593" xr:uid="{00000000-0005-0000-0000-000095340000}"/>
    <cellStyle name="Percent 18 2 2 4 2 2" xfId="16095" xr:uid="{00000000-0005-0000-0000-000096340000}"/>
    <cellStyle name="Percent 18 2 2 4 3" xfId="7874" xr:uid="{00000000-0005-0000-0000-000097340000}"/>
    <cellStyle name="Percent 18 2 2 4 3 2" xfId="14514" xr:uid="{00000000-0005-0000-0000-000098340000}"/>
    <cellStyle name="Percent 18 2 2 4 4" xfId="12745" xr:uid="{00000000-0005-0000-0000-000099340000}"/>
    <cellStyle name="Percent 18 2 2 5" xfId="10025" xr:uid="{00000000-0005-0000-0000-00009A340000}"/>
    <cellStyle name="Percent 18 2 2 5 2" xfId="16506" xr:uid="{00000000-0005-0000-0000-00009B340000}"/>
    <cellStyle name="Percent 18 2 2 6" xfId="8351" xr:uid="{00000000-0005-0000-0000-00009C340000}"/>
    <cellStyle name="Percent 18 2 2 6 2" xfId="14908" xr:uid="{00000000-0005-0000-0000-00009D340000}"/>
    <cellStyle name="Percent 18 2 2 7" xfId="6632" xr:uid="{00000000-0005-0000-0000-00009E340000}"/>
    <cellStyle name="Percent 18 2 2 7 2" xfId="13322" xr:uid="{00000000-0005-0000-0000-00009F340000}"/>
    <cellStyle name="Percent 18 2 2 8" xfId="11532" xr:uid="{00000000-0005-0000-0000-0000A0340000}"/>
    <cellStyle name="Percent 18 2 3" xfId="4807" xr:uid="{00000000-0005-0000-0000-0000A1340000}"/>
    <cellStyle name="Percent 18 2 3 2" xfId="8550" xr:uid="{00000000-0005-0000-0000-0000A2340000}"/>
    <cellStyle name="Percent 18 2 3 2 2" xfId="15102" xr:uid="{00000000-0005-0000-0000-0000A3340000}"/>
    <cellStyle name="Percent 18 2 3 3" xfId="6831" xr:uid="{00000000-0005-0000-0000-0000A4340000}"/>
    <cellStyle name="Percent 18 2 3 3 2" xfId="13521" xr:uid="{00000000-0005-0000-0000-0000A5340000}"/>
    <cellStyle name="Percent 18 2 3 4" xfId="11736" xr:uid="{00000000-0005-0000-0000-0000A6340000}"/>
    <cellStyle name="Percent 18 2 4" xfId="5217" xr:uid="{00000000-0005-0000-0000-0000A7340000}"/>
    <cellStyle name="Percent 18 2 4 2" xfId="8960" xr:uid="{00000000-0005-0000-0000-0000A8340000}"/>
    <cellStyle name="Percent 18 2 4 2 2" xfId="15504" xr:uid="{00000000-0005-0000-0000-0000A9340000}"/>
    <cellStyle name="Percent 18 2 4 3" xfId="7241" xr:uid="{00000000-0005-0000-0000-0000AA340000}"/>
    <cellStyle name="Percent 18 2 4 3 2" xfId="13923" xr:uid="{00000000-0005-0000-0000-0000AB340000}"/>
    <cellStyle name="Percent 18 2 4 4" xfId="12138" xr:uid="{00000000-0005-0000-0000-0000AC340000}"/>
    <cellStyle name="Percent 18 2 5" xfId="5650" xr:uid="{00000000-0005-0000-0000-0000AD340000}"/>
    <cellStyle name="Percent 18 2 5 2" xfId="9391" xr:uid="{00000000-0005-0000-0000-0000AE340000}"/>
    <cellStyle name="Percent 18 2 5 2 2" xfId="15898" xr:uid="{00000000-0005-0000-0000-0000AF340000}"/>
    <cellStyle name="Percent 18 2 5 3" xfId="7672" xr:uid="{00000000-0005-0000-0000-0000B0340000}"/>
    <cellStyle name="Percent 18 2 5 3 2" xfId="14317" xr:uid="{00000000-0005-0000-0000-0000B1340000}"/>
    <cellStyle name="Percent 18 2 5 4" xfId="12543" xr:uid="{00000000-0005-0000-0000-0000B2340000}"/>
    <cellStyle name="Percent 18 2 6" xfId="9797" xr:uid="{00000000-0005-0000-0000-0000B3340000}"/>
    <cellStyle name="Percent 18 2 6 2" xfId="16288" xr:uid="{00000000-0005-0000-0000-0000B4340000}"/>
    <cellStyle name="Percent 18 2 7" xfId="8113" xr:uid="{00000000-0005-0000-0000-0000B5340000}"/>
    <cellStyle name="Percent 18 2 7 2" xfId="14711" xr:uid="{00000000-0005-0000-0000-0000B6340000}"/>
    <cellStyle name="Percent 18 2 8" xfId="6395" xr:uid="{00000000-0005-0000-0000-0000B7340000}"/>
    <cellStyle name="Percent 18 2 8 2" xfId="13116" xr:uid="{00000000-0005-0000-0000-0000B8340000}"/>
    <cellStyle name="Percent 18 2 9" xfId="11326" xr:uid="{00000000-0005-0000-0000-0000B9340000}"/>
    <cellStyle name="Percent 18 3" xfId="4586" xr:uid="{00000000-0005-0000-0000-0000BA340000}"/>
    <cellStyle name="Percent 18 3 2" xfId="5030" xr:uid="{00000000-0005-0000-0000-0000BB340000}"/>
    <cellStyle name="Percent 18 3 2 2" xfId="8773" xr:uid="{00000000-0005-0000-0000-0000BC340000}"/>
    <cellStyle name="Percent 18 3 2 2 2" xfId="15321" xr:uid="{00000000-0005-0000-0000-0000BD340000}"/>
    <cellStyle name="Percent 18 3 2 3" xfId="7054" xr:uid="{00000000-0005-0000-0000-0000BE340000}"/>
    <cellStyle name="Percent 18 3 2 3 2" xfId="13740" xr:uid="{00000000-0005-0000-0000-0000BF340000}"/>
    <cellStyle name="Percent 18 3 2 4" xfId="11955" xr:uid="{00000000-0005-0000-0000-0000C0340000}"/>
    <cellStyle name="Percent 18 3 3" xfId="5413" xr:uid="{00000000-0005-0000-0000-0000C1340000}"/>
    <cellStyle name="Percent 18 3 3 2" xfId="9156" xr:uid="{00000000-0005-0000-0000-0000C2340000}"/>
    <cellStyle name="Percent 18 3 3 2 2" xfId="15700" xr:uid="{00000000-0005-0000-0000-0000C3340000}"/>
    <cellStyle name="Percent 18 3 3 3" xfId="7437" xr:uid="{00000000-0005-0000-0000-0000C4340000}"/>
    <cellStyle name="Percent 18 3 3 3 2" xfId="14119" xr:uid="{00000000-0005-0000-0000-0000C5340000}"/>
    <cellStyle name="Percent 18 3 3 4" xfId="12334" xr:uid="{00000000-0005-0000-0000-0000C6340000}"/>
    <cellStyle name="Percent 18 3 4" xfId="5851" xr:uid="{00000000-0005-0000-0000-0000C7340000}"/>
    <cellStyle name="Percent 18 3 4 2" xfId="9592" xr:uid="{00000000-0005-0000-0000-0000C8340000}"/>
    <cellStyle name="Percent 18 3 4 2 2" xfId="16094" xr:uid="{00000000-0005-0000-0000-0000C9340000}"/>
    <cellStyle name="Percent 18 3 4 3" xfId="7873" xr:uid="{00000000-0005-0000-0000-0000CA340000}"/>
    <cellStyle name="Percent 18 3 4 3 2" xfId="14513" xr:uid="{00000000-0005-0000-0000-0000CB340000}"/>
    <cellStyle name="Percent 18 3 4 4" xfId="12744" xr:uid="{00000000-0005-0000-0000-0000CC340000}"/>
    <cellStyle name="Percent 18 3 5" xfId="10026" xr:uid="{00000000-0005-0000-0000-0000CD340000}"/>
    <cellStyle name="Percent 18 3 5 2" xfId="16507" xr:uid="{00000000-0005-0000-0000-0000CE340000}"/>
    <cellStyle name="Percent 18 3 6" xfId="8350" xr:uid="{00000000-0005-0000-0000-0000CF340000}"/>
    <cellStyle name="Percent 18 3 6 2" xfId="14907" xr:uid="{00000000-0005-0000-0000-0000D0340000}"/>
    <cellStyle name="Percent 18 3 7" xfId="6631" xr:uid="{00000000-0005-0000-0000-0000D1340000}"/>
    <cellStyle name="Percent 18 3 7 2" xfId="13321" xr:uid="{00000000-0005-0000-0000-0000D2340000}"/>
    <cellStyle name="Percent 18 3 8" xfId="11531" xr:uid="{00000000-0005-0000-0000-0000D3340000}"/>
    <cellStyle name="Percent 18 4" xfId="4725" xr:uid="{00000000-0005-0000-0000-0000D4340000}"/>
    <cellStyle name="Percent 18 4 2" xfId="8469" xr:uid="{00000000-0005-0000-0000-0000D5340000}"/>
    <cellStyle name="Percent 18 4 2 2" xfId="15021" xr:uid="{00000000-0005-0000-0000-0000D6340000}"/>
    <cellStyle name="Percent 18 4 3" xfId="6750" xr:uid="{00000000-0005-0000-0000-0000D7340000}"/>
    <cellStyle name="Percent 18 4 3 2" xfId="13440" xr:uid="{00000000-0005-0000-0000-0000D8340000}"/>
    <cellStyle name="Percent 18 4 4" xfId="11654" xr:uid="{00000000-0005-0000-0000-0000D9340000}"/>
    <cellStyle name="Percent 18 5" xfId="5216" xr:uid="{00000000-0005-0000-0000-0000DA340000}"/>
    <cellStyle name="Percent 18 5 2" xfId="8959" xr:uid="{00000000-0005-0000-0000-0000DB340000}"/>
    <cellStyle name="Percent 18 5 2 2" xfId="15503" xr:uid="{00000000-0005-0000-0000-0000DC340000}"/>
    <cellStyle name="Percent 18 5 3" xfId="7240" xr:uid="{00000000-0005-0000-0000-0000DD340000}"/>
    <cellStyle name="Percent 18 5 3 2" xfId="13922" xr:uid="{00000000-0005-0000-0000-0000DE340000}"/>
    <cellStyle name="Percent 18 5 4" xfId="12137" xr:uid="{00000000-0005-0000-0000-0000DF340000}"/>
    <cellStyle name="Percent 18 6" xfId="5649" xr:uid="{00000000-0005-0000-0000-0000E0340000}"/>
    <cellStyle name="Percent 18 6 2" xfId="9390" xr:uid="{00000000-0005-0000-0000-0000E1340000}"/>
    <cellStyle name="Percent 18 6 2 2" xfId="15897" xr:uid="{00000000-0005-0000-0000-0000E2340000}"/>
    <cellStyle name="Percent 18 6 3" xfId="7671" xr:uid="{00000000-0005-0000-0000-0000E3340000}"/>
    <cellStyle name="Percent 18 6 3 2" xfId="14316" xr:uid="{00000000-0005-0000-0000-0000E4340000}"/>
    <cellStyle name="Percent 18 6 4" xfId="12542" xr:uid="{00000000-0005-0000-0000-0000E5340000}"/>
    <cellStyle name="Percent 18 7" xfId="9713" xr:uid="{00000000-0005-0000-0000-0000E6340000}"/>
    <cellStyle name="Percent 18 7 2" xfId="16206" xr:uid="{00000000-0005-0000-0000-0000E7340000}"/>
    <cellStyle name="Percent 18 8" xfId="8112" xr:uid="{00000000-0005-0000-0000-0000E8340000}"/>
    <cellStyle name="Percent 18 8 2" xfId="14710" xr:uid="{00000000-0005-0000-0000-0000E9340000}"/>
    <cellStyle name="Percent 18 9" xfId="6394" xr:uid="{00000000-0005-0000-0000-0000EA340000}"/>
    <cellStyle name="Percent 18 9 2" xfId="13115" xr:uid="{00000000-0005-0000-0000-0000EB340000}"/>
    <cellStyle name="Percent 19" xfId="4243" xr:uid="{00000000-0005-0000-0000-0000EC340000}"/>
    <cellStyle name="Percent 19 10" xfId="11327" xr:uid="{00000000-0005-0000-0000-0000ED340000}"/>
    <cellStyle name="Percent 19 2" xfId="4244" xr:uid="{00000000-0005-0000-0000-0000EE340000}"/>
    <cellStyle name="Percent 19 3" xfId="4588" xr:uid="{00000000-0005-0000-0000-0000EF340000}"/>
    <cellStyle name="Percent 19 3 2" xfId="5031" xr:uid="{00000000-0005-0000-0000-0000F0340000}"/>
    <cellStyle name="Percent 19 3 2 2" xfId="8774" xr:uid="{00000000-0005-0000-0000-0000F1340000}"/>
    <cellStyle name="Percent 19 3 2 2 2" xfId="15322" xr:uid="{00000000-0005-0000-0000-0000F2340000}"/>
    <cellStyle name="Percent 19 3 2 3" xfId="7055" xr:uid="{00000000-0005-0000-0000-0000F3340000}"/>
    <cellStyle name="Percent 19 3 2 3 2" xfId="13741" xr:uid="{00000000-0005-0000-0000-0000F4340000}"/>
    <cellStyle name="Percent 19 3 2 4" xfId="11956" xr:uid="{00000000-0005-0000-0000-0000F5340000}"/>
    <cellStyle name="Percent 19 3 3" xfId="5415" xr:uid="{00000000-0005-0000-0000-0000F6340000}"/>
    <cellStyle name="Percent 19 3 3 2" xfId="9158" xr:uid="{00000000-0005-0000-0000-0000F7340000}"/>
    <cellStyle name="Percent 19 3 3 2 2" xfId="15702" xr:uid="{00000000-0005-0000-0000-0000F8340000}"/>
    <cellStyle name="Percent 19 3 3 3" xfId="7439" xr:uid="{00000000-0005-0000-0000-0000F9340000}"/>
    <cellStyle name="Percent 19 3 3 3 2" xfId="14121" xr:uid="{00000000-0005-0000-0000-0000FA340000}"/>
    <cellStyle name="Percent 19 3 3 4" xfId="12336" xr:uid="{00000000-0005-0000-0000-0000FB340000}"/>
    <cellStyle name="Percent 19 3 4" xfId="5853" xr:uid="{00000000-0005-0000-0000-0000FC340000}"/>
    <cellStyle name="Percent 19 3 4 2" xfId="9594" xr:uid="{00000000-0005-0000-0000-0000FD340000}"/>
    <cellStyle name="Percent 19 3 4 2 2" xfId="16096" xr:uid="{00000000-0005-0000-0000-0000FE340000}"/>
    <cellStyle name="Percent 19 3 4 3" xfId="7875" xr:uid="{00000000-0005-0000-0000-0000FF340000}"/>
    <cellStyle name="Percent 19 3 4 3 2" xfId="14515" xr:uid="{00000000-0005-0000-0000-000000350000}"/>
    <cellStyle name="Percent 19 3 4 4" xfId="12746" xr:uid="{00000000-0005-0000-0000-000001350000}"/>
    <cellStyle name="Percent 19 3 5" xfId="10027" xr:uid="{00000000-0005-0000-0000-000002350000}"/>
    <cellStyle name="Percent 19 3 5 2" xfId="16508" xr:uid="{00000000-0005-0000-0000-000003350000}"/>
    <cellStyle name="Percent 19 3 6" xfId="8352" xr:uid="{00000000-0005-0000-0000-000004350000}"/>
    <cellStyle name="Percent 19 3 6 2" xfId="14909" xr:uid="{00000000-0005-0000-0000-000005350000}"/>
    <cellStyle name="Percent 19 3 7" xfId="6633" xr:uid="{00000000-0005-0000-0000-000006350000}"/>
    <cellStyle name="Percent 19 3 7 2" xfId="13323" xr:uid="{00000000-0005-0000-0000-000007350000}"/>
    <cellStyle name="Percent 19 3 8" xfId="11533" xr:uid="{00000000-0005-0000-0000-000008350000}"/>
    <cellStyle name="Percent 19 4" xfId="4735" xr:uid="{00000000-0005-0000-0000-000009350000}"/>
    <cellStyle name="Percent 19 4 2" xfId="8478" xr:uid="{00000000-0005-0000-0000-00000A350000}"/>
    <cellStyle name="Percent 19 4 2 2" xfId="15030" xr:uid="{00000000-0005-0000-0000-00000B350000}"/>
    <cellStyle name="Percent 19 4 3" xfId="6759" xr:uid="{00000000-0005-0000-0000-00000C350000}"/>
    <cellStyle name="Percent 19 4 3 2" xfId="13449" xr:uid="{00000000-0005-0000-0000-00000D350000}"/>
    <cellStyle name="Percent 19 4 4" xfId="11664" xr:uid="{00000000-0005-0000-0000-00000E350000}"/>
    <cellStyle name="Percent 19 5" xfId="5218" xr:uid="{00000000-0005-0000-0000-00000F350000}"/>
    <cellStyle name="Percent 19 5 2" xfId="8961" xr:uid="{00000000-0005-0000-0000-000010350000}"/>
    <cellStyle name="Percent 19 5 2 2" xfId="15505" xr:uid="{00000000-0005-0000-0000-000011350000}"/>
    <cellStyle name="Percent 19 5 3" xfId="7242" xr:uid="{00000000-0005-0000-0000-000012350000}"/>
    <cellStyle name="Percent 19 5 3 2" xfId="13924" xr:uid="{00000000-0005-0000-0000-000013350000}"/>
    <cellStyle name="Percent 19 5 4" xfId="12139" xr:uid="{00000000-0005-0000-0000-000014350000}"/>
    <cellStyle name="Percent 19 6" xfId="5651" xr:uid="{00000000-0005-0000-0000-000015350000}"/>
    <cellStyle name="Percent 19 6 2" xfId="9392" xr:uid="{00000000-0005-0000-0000-000016350000}"/>
    <cellStyle name="Percent 19 6 2 2" xfId="15899" xr:uid="{00000000-0005-0000-0000-000017350000}"/>
    <cellStyle name="Percent 19 6 3" xfId="7673" xr:uid="{00000000-0005-0000-0000-000018350000}"/>
    <cellStyle name="Percent 19 6 3 2" xfId="14318" xr:uid="{00000000-0005-0000-0000-000019350000}"/>
    <cellStyle name="Percent 19 6 4" xfId="12544" xr:uid="{00000000-0005-0000-0000-00001A350000}"/>
    <cellStyle name="Percent 19 7" xfId="9723" xr:uid="{00000000-0005-0000-0000-00001B350000}"/>
    <cellStyle name="Percent 19 7 2" xfId="16216" xr:uid="{00000000-0005-0000-0000-00001C350000}"/>
    <cellStyle name="Percent 19 8" xfId="8114" xr:uid="{00000000-0005-0000-0000-00001D350000}"/>
    <cellStyle name="Percent 19 8 2" xfId="14712" xr:uid="{00000000-0005-0000-0000-00001E350000}"/>
    <cellStyle name="Percent 19 9" xfId="6396" xr:uid="{00000000-0005-0000-0000-00001F350000}"/>
    <cellStyle name="Percent 19 9 2" xfId="13117" xr:uid="{00000000-0005-0000-0000-000020350000}"/>
    <cellStyle name="Percent 2" xfId="7" xr:uid="{00000000-0005-0000-0000-000021350000}"/>
    <cellStyle name="Percent 2 10" xfId="4687" xr:uid="{00000000-0005-0000-0000-000022350000}"/>
    <cellStyle name="Percent 2 10 2" xfId="8433" xr:uid="{00000000-0005-0000-0000-000023350000}"/>
    <cellStyle name="Percent 2 10 2 2" xfId="14985" xr:uid="{00000000-0005-0000-0000-000024350000}"/>
    <cellStyle name="Percent 2 10 3" xfId="6714" xr:uid="{00000000-0005-0000-0000-000025350000}"/>
    <cellStyle name="Percent 2 10 3 2" xfId="13404" xr:uid="{00000000-0005-0000-0000-000026350000}"/>
    <cellStyle name="Percent 2 10 4" xfId="11618" xr:uid="{00000000-0005-0000-0000-000027350000}"/>
    <cellStyle name="Percent 2 11" xfId="5077" xr:uid="{00000000-0005-0000-0000-000028350000}"/>
    <cellStyle name="Percent 2 11 2" xfId="8820" xr:uid="{00000000-0005-0000-0000-000029350000}"/>
    <cellStyle name="Percent 2 11 2 2" xfId="15368" xr:uid="{00000000-0005-0000-0000-00002A350000}"/>
    <cellStyle name="Percent 2 11 3" xfId="7101" xr:uid="{00000000-0005-0000-0000-00002B350000}"/>
    <cellStyle name="Percent 2 11 3 2" xfId="13787" xr:uid="{00000000-0005-0000-0000-00002C350000}"/>
    <cellStyle name="Percent 2 11 4" xfId="12002" xr:uid="{00000000-0005-0000-0000-00002D350000}"/>
    <cellStyle name="Percent 2 12" xfId="5514" xr:uid="{00000000-0005-0000-0000-00002E350000}"/>
    <cellStyle name="Percent 2 12 2" xfId="9255" xr:uid="{00000000-0005-0000-0000-00002F350000}"/>
    <cellStyle name="Percent 2 12 2 2" xfId="15762" xr:uid="{00000000-0005-0000-0000-000030350000}"/>
    <cellStyle name="Percent 2 12 3" xfId="7536" xr:uid="{00000000-0005-0000-0000-000031350000}"/>
    <cellStyle name="Percent 2 12 3 2" xfId="14181" xr:uid="{00000000-0005-0000-0000-000032350000}"/>
    <cellStyle name="Percent 2 12 4" xfId="12407" xr:uid="{00000000-0005-0000-0000-000033350000}"/>
    <cellStyle name="Percent 2 13" xfId="9667" xr:uid="{00000000-0005-0000-0000-000034350000}"/>
    <cellStyle name="Percent 2 13 2" xfId="16169" xr:uid="{00000000-0005-0000-0000-000035350000}"/>
    <cellStyle name="Percent 2 14" xfId="7935" xr:uid="{00000000-0005-0000-0000-000036350000}"/>
    <cellStyle name="Percent 2 14 2" xfId="14575" xr:uid="{00000000-0005-0000-0000-000037350000}"/>
    <cellStyle name="Percent 2 15" xfId="5914" xr:uid="{00000000-0005-0000-0000-000038350000}"/>
    <cellStyle name="Percent 2 15 2" xfId="12807" xr:uid="{00000000-0005-0000-0000-000039350000}"/>
    <cellStyle name="Percent 2 16" xfId="10246" xr:uid="{00000000-0005-0000-0000-00003A350000}"/>
    <cellStyle name="Percent 2 2" xfId="20" xr:uid="{00000000-0005-0000-0000-00003B350000}"/>
    <cellStyle name="Percent 2 2 10" xfId="7941" xr:uid="{00000000-0005-0000-0000-00003C350000}"/>
    <cellStyle name="Percent 2 2 10 2" xfId="14581" xr:uid="{00000000-0005-0000-0000-00003D350000}"/>
    <cellStyle name="Percent 2 2 11" xfId="5920" xr:uid="{00000000-0005-0000-0000-00003E350000}"/>
    <cellStyle name="Percent 2 2 11 2" xfId="12813" xr:uid="{00000000-0005-0000-0000-00003F350000}"/>
    <cellStyle name="Percent 2 2 12" xfId="10255" xr:uid="{00000000-0005-0000-0000-000040350000}"/>
    <cellStyle name="Percent 2 2 2" xfId="41" xr:uid="{00000000-0005-0000-0000-000041350000}"/>
    <cellStyle name="Percent 2 2 2 10" xfId="5939" xr:uid="{00000000-0005-0000-0000-000042350000}"/>
    <cellStyle name="Percent 2 2 2 10 2" xfId="12832" xr:uid="{00000000-0005-0000-0000-000043350000}"/>
    <cellStyle name="Percent 2 2 2 11" xfId="10274" xr:uid="{00000000-0005-0000-0000-000044350000}"/>
    <cellStyle name="Percent 2 2 2 2" xfId="4245" xr:uid="{00000000-0005-0000-0000-000045350000}"/>
    <cellStyle name="Percent 2 2 2 2 2" xfId="4589" xr:uid="{00000000-0005-0000-0000-000046350000}"/>
    <cellStyle name="Percent 2 2 2 2 2 2" xfId="5032" xr:uid="{00000000-0005-0000-0000-000047350000}"/>
    <cellStyle name="Percent 2 2 2 2 2 2 2" xfId="8775" xr:uid="{00000000-0005-0000-0000-000048350000}"/>
    <cellStyle name="Percent 2 2 2 2 2 2 2 2" xfId="15323" xr:uid="{00000000-0005-0000-0000-000049350000}"/>
    <cellStyle name="Percent 2 2 2 2 2 2 3" xfId="7056" xr:uid="{00000000-0005-0000-0000-00004A350000}"/>
    <cellStyle name="Percent 2 2 2 2 2 2 3 2" xfId="13742" xr:uid="{00000000-0005-0000-0000-00004B350000}"/>
    <cellStyle name="Percent 2 2 2 2 2 2 4" xfId="11957" xr:uid="{00000000-0005-0000-0000-00004C350000}"/>
    <cellStyle name="Percent 2 2 2 2 2 3" xfId="5416" xr:uid="{00000000-0005-0000-0000-00004D350000}"/>
    <cellStyle name="Percent 2 2 2 2 2 3 2" xfId="9159" xr:uid="{00000000-0005-0000-0000-00004E350000}"/>
    <cellStyle name="Percent 2 2 2 2 2 3 2 2" xfId="15703" xr:uid="{00000000-0005-0000-0000-00004F350000}"/>
    <cellStyle name="Percent 2 2 2 2 2 3 3" xfId="7440" xr:uid="{00000000-0005-0000-0000-000050350000}"/>
    <cellStyle name="Percent 2 2 2 2 2 3 3 2" xfId="14122" xr:uid="{00000000-0005-0000-0000-000051350000}"/>
    <cellStyle name="Percent 2 2 2 2 2 3 4" xfId="12337" xr:uid="{00000000-0005-0000-0000-000052350000}"/>
    <cellStyle name="Percent 2 2 2 2 2 4" xfId="5854" xr:uid="{00000000-0005-0000-0000-000053350000}"/>
    <cellStyle name="Percent 2 2 2 2 2 4 2" xfId="9595" xr:uid="{00000000-0005-0000-0000-000054350000}"/>
    <cellStyle name="Percent 2 2 2 2 2 4 2 2" xfId="16097" xr:uid="{00000000-0005-0000-0000-000055350000}"/>
    <cellStyle name="Percent 2 2 2 2 2 4 3" xfId="7876" xr:uid="{00000000-0005-0000-0000-000056350000}"/>
    <cellStyle name="Percent 2 2 2 2 2 4 3 2" xfId="14516" xr:uid="{00000000-0005-0000-0000-000057350000}"/>
    <cellStyle name="Percent 2 2 2 2 2 4 4" xfId="12747" xr:uid="{00000000-0005-0000-0000-000058350000}"/>
    <cellStyle name="Percent 2 2 2 2 2 5" xfId="10028" xr:uid="{00000000-0005-0000-0000-000059350000}"/>
    <cellStyle name="Percent 2 2 2 2 2 5 2" xfId="16509" xr:uid="{00000000-0005-0000-0000-00005A350000}"/>
    <cellStyle name="Percent 2 2 2 2 2 6" xfId="8353" xr:uid="{00000000-0005-0000-0000-00005B350000}"/>
    <cellStyle name="Percent 2 2 2 2 2 6 2" xfId="14910" xr:uid="{00000000-0005-0000-0000-00005C350000}"/>
    <cellStyle name="Percent 2 2 2 2 2 7" xfId="6634" xr:uid="{00000000-0005-0000-0000-00005D350000}"/>
    <cellStyle name="Percent 2 2 2 2 2 7 2" xfId="13324" xr:uid="{00000000-0005-0000-0000-00005E350000}"/>
    <cellStyle name="Percent 2 2 2 2 2 8" xfId="11534" xr:uid="{00000000-0005-0000-0000-00005F350000}"/>
    <cellStyle name="Percent 2 2 2 2 3" xfId="4780" xr:uid="{00000000-0005-0000-0000-000060350000}"/>
    <cellStyle name="Percent 2 2 2 2 3 2" xfId="8523" xr:uid="{00000000-0005-0000-0000-000061350000}"/>
    <cellStyle name="Percent 2 2 2 2 3 2 2" xfId="15075" xr:uid="{00000000-0005-0000-0000-000062350000}"/>
    <cellStyle name="Percent 2 2 2 2 3 3" xfId="6804" xr:uid="{00000000-0005-0000-0000-000063350000}"/>
    <cellStyle name="Percent 2 2 2 2 3 3 2" xfId="13494" xr:uid="{00000000-0005-0000-0000-000064350000}"/>
    <cellStyle name="Percent 2 2 2 2 3 4" xfId="11709" xr:uid="{00000000-0005-0000-0000-000065350000}"/>
    <cellStyle name="Percent 2 2 2 2 4" xfId="5219" xr:uid="{00000000-0005-0000-0000-000066350000}"/>
    <cellStyle name="Percent 2 2 2 2 4 2" xfId="8962" xr:uid="{00000000-0005-0000-0000-000067350000}"/>
    <cellStyle name="Percent 2 2 2 2 4 2 2" xfId="15506" xr:uid="{00000000-0005-0000-0000-000068350000}"/>
    <cellStyle name="Percent 2 2 2 2 4 3" xfId="7243" xr:uid="{00000000-0005-0000-0000-000069350000}"/>
    <cellStyle name="Percent 2 2 2 2 4 3 2" xfId="13925" xr:uid="{00000000-0005-0000-0000-00006A350000}"/>
    <cellStyle name="Percent 2 2 2 2 4 4" xfId="12140" xr:uid="{00000000-0005-0000-0000-00006B350000}"/>
    <cellStyle name="Percent 2 2 2 2 5" xfId="5652" xr:uid="{00000000-0005-0000-0000-00006C350000}"/>
    <cellStyle name="Percent 2 2 2 2 5 2" xfId="9393" xr:uid="{00000000-0005-0000-0000-00006D350000}"/>
    <cellStyle name="Percent 2 2 2 2 5 2 2" xfId="15900" xr:uid="{00000000-0005-0000-0000-00006E350000}"/>
    <cellStyle name="Percent 2 2 2 2 5 3" xfId="7674" xr:uid="{00000000-0005-0000-0000-00006F350000}"/>
    <cellStyle name="Percent 2 2 2 2 5 3 2" xfId="14319" xr:uid="{00000000-0005-0000-0000-000070350000}"/>
    <cellStyle name="Percent 2 2 2 2 5 4" xfId="12545" xr:uid="{00000000-0005-0000-0000-000071350000}"/>
    <cellStyle name="Percent 2 2 2 2 6" xfId="9770" xr:uid="{00000000-0005-0000-0000-000072350000}"/>
    <cellStyle name="Percent 2 2 2 2 6 2" xfId="16261" xr:uid="{00000000-0005-0000-0000-000073350000}"/>
    <cellStyle name="Percent 2 2 2 2 7" xfId="8115" xr:uid="{00000000-0005-0000-0000-000074350000}"/>
    <cellStyle name="Percent 2 2 2 2 7 2" xfId="14713" xr:uid="{00000000-0005-0000-0000-000075350000}"/>
    <cellStyle name="Percent 2 2 2 2 8" xfId="6397" xr:uid="{00000000-0005-0000-0000-000076350000}"/>
    <cellStyle name="Percent 2 2 2 2 8 2" xfId="13118" xr:uid="{00000000-0005-0000-0000-000077350000}"/>
    <cellStyle name="Percent 2 2 2 2 9" xfId="11328" xr:uid="{00000000-0005-0000-0000-000078350000}"/>
    <cellStyle name="Percent 2 2 2 3" xfId="4246" xr:uid="{00000000-0005-0000-0000-000079350000}"/>
    <cellStyle name="Percent 2 2 2 3 2" xfId="4590" xr:uid="{00000000-0005-0000-0000-00007A350000}"/>
    <cellStyle name="Percent 2 2 2 3 2 2" xfId="5033" xr:uid="{00000000-0005-0000-0000-00007B350000}"/>
    <cellStyle name="Percent 2 2 2 3 2 2 2" xfId="8776" xr:uid="{00000000-0005-0000-0000-00007C350000}"/>
    <cellStyle name="Percent 2 2 2 3 2 2 2 2" xfId="15324" xr:uid="{00000000-0005-0000-0000-00007D350000}"/>
    <cellStyle name="Percent 2 2 2 3 2 2 3" xfId="7057" xr:uid="{00000000-0005-0000-0000-00007E350000}"/>
    <cellStyle name="Percent 2 2 2 3 2 2 3 2" xfId="13743" xr:uid="{00000000-0005-0000-0000-00007F350000}"/>
    <cellStyle name="Percent 2 2 2 3 2 2 4" xfId="11958" xr:uid="{00000000-0005-0000-0000-000080350000}"/>
    <cellStyle name="Percent 2 2 2 3 2 3" xfId="5417" xr:uid="{00000000-0005-0000-0000-000081350000}"/>
    <cellStyle name="Percent 2 2 2 3 2 3 2" xfId="9160" xr:uid="{00000000-0005-0000-0000-000082350000}"/>
    <cellStyle name="Percent 2 2 2 3 2 3 2 2" xfId="15704" xr:uid="{00000000-0005-0000-0000-000083350000}"/>
    <cellStyle name="Percent 2 2 2 3 2 3 3" xfId="7441" xr:uid="{00000000-0005-0000-0000-000084350000}"/>
    <cellStyle name="Percent 2 2 2 3 2 3 3 2" xfId="14123" xr:uid="{00000000-0005-0000-0000-000085350000}"/>
    <cellStyle name="Percent 2 2 2 3 2 3 4" xfId="12338" xr:uid="{00000000-0005-0000-0000-000086350000}"/>
    <cellStyle name="Percent 2 2 2 3 2 4" xfId="5855" xr:uid="{00000000-0005-0000-0000-000087350000}"/>
    <cellStyle name="Percent 2 2 2 3 2 4 2" xfId="9596" xr:uid="{00000000-0005-0000-0000-000088350000}"/>
    <cellStyle name="Percent 2 2 2 3 2 4 2 2" xfId="16098" xr:uid="{00000000-0005-0000-0000-000089350000}"/>
    <cellStyle name="Percent 2 2 2 3 2 4 3" xfId="7877" xr:uid="{00000000-0005-0000-0000-00008A350000}"/>
    <cellStyle name="Percent 2 2 2 3 2 4 3 2" xfId="14517" xr:uid="{00000000-0005-0000-0000-00008B350000}"/>
    <cellStyle name="Percent 2 2 2 3 2 4 4" xfId="12748" xr:uid="{00000000-0005-0000-0000-00008C350000}"/>
    <cellStyle name="Percent 2 2 2 3 2 5" xfId="10029" xr:uid="{00000000-0005-0000-0000-00008D350000}"/>
    <cellStyle name="Percent 2 2 2 3 2 5 2" xfId="16510" xr:uid="{00000000-0005-0000-0000-00008E350000}"/>
    <cellStyle name="Percent 2 2 2 3 2 6" xfId="8354" xr:uid="{00000000-0005-0000-0000-00008F350000}"/>
    <cellStyle name="Percent 2 2 2 3 2 6 2" xfId="14911" xr:uid="{00000000-0005-0000-0000-000090350000}"/>
    <cellStyle name="Percent 2 2 2 3 2 7" xfId="6635" xr:uid="{00000000-0005-0000-0000-000091350000}"/>
    <cellStyle name="Percent 2 2 2 3 2 7 2" xfId="13325" xr:uid="{00000000-0005-0000-0000-000092350000}"/>
    <cellStyle name="Percent 2 2 2 3 2 8" xfId="11535" xr:uid="{00000000-0005-0000-0000-000093350000}"/>
    <cellStyle name="Percent 2 2 2 3 3" xfId="4840" xr:uid="{00000000-0005-0000-0000-000094350000}"/>
    <cellStyle name="Percent 2 2 2 3 3 2" xfId="8583" xr:uid="{00000000-0005-0000-0000-000095350000}"/>
    <cellStyle name="Percent 2 2 2 3 3 2 2" xfId="15131" xr:uid="{00000000-0005-0000-0000-000096350000}"/>
    <cellStyle name="Percent 2 2 2 3 3 3" xfId="6864" xr:uid="{00000000-0005-0000-0000-000097350000}"/>
    <cellStyle name="Percent 2 2 2 3 3 3 2" xfId="13550" xr:uid="{00000000-0005-0000-0000-000098350000}"/>
    <cellStyle name="Percent 2 2 2 3 3 4" xfId="11765" xr:uid="{00000000-0005-0000-0000-000099350000}"/>
    <cellStyle name="Percent 2 2 2 3 4" xfId="5220" xr:uid="{00000000-0005-0000-0000-00009A350000}"/>
    <cellStyle name="Percent 2 2 2 3 4 2" xfId="8963" xr:uid="{00000000-0005-0000-0000-00009B350000}"/>
    <cellStyle name="Percent 2 2 2 3 4 2 2" xfId="15507" xr:uid="{00000000-0005-0000-0000-00009C350000}"/>
    <cellStyle name="Percent 2 2 2 3 4 3" xfId="7244" xr:uid="{00000000-0005-0000-0000-00009D350000}"/>
    <cellStyle name="Percent 2 2 2 3 4 3 2" xfId="13926" xr:uid="{00000000-0005-0000-0000-00009E350000}"/>
    <cellStyle name="Percent 2 2 2 3 4 4" xfId="12141" xr:uid="{00000000-0005-0000-0000-00009F350000}"/>
    <cellStyle name="Percent 2 2 2 3 5" xfId="5653" xr:uid="{00000000-0005-0000-0000-0000A0350000}"/>
    <cellStyle name="Percent 2 2 2 3 5 2" xfId="9394" xr:uid="{00000000-0005-0000-0000-0000A1350000}"/>
    <cellStyle name="Percent 2 2 2 3 5 2 2" xfId="15901" xr:uid="{00000000-0005-0000-0000-0000A2350000}"/>
    <cellStyle name="Percent 2 2 2 3 5 3" xfId="7675" xr:uid="{00000000-0005-0000-0000-0000A3350000}"/>
    <cellStyle name="Percent 2 2 2 3 5 3 2" xfId="14320" xr:uid="{00000000-0005-0000-0000-0000A4350000}"/>
    <cellStyle name="Percent 2 2 2 3 5 4" xfId="12546" xr:uid="{00000000-0005-0000-0000-0000A5350000}"/>
    <cellStyle name="Percent 2 2 2 3 6" xfId="9831" xr:uid="{00000000-0005-0000-0000-0000A6350000}"/>
    <cellStyle name="Percent 2 2 2 3 6 2" xfId="16317" xr:uid="{00000000-0005-0000-0000-0000A7350000}"/>
    <cellStyle name="Percent 2 2 2 3 7" xfId="8116" xr:uid="{00000000-0005-0000-0000-0000A8350000}"/>
    <cellStyle name="Percent 2 2 2 3 7 2" xfId="14714" xr:uid="{00000000-0005-0000-0000-0000A9350000}"/>
    <cellStyle name="Percent 2 2 2 3 8" xfId="6398" xr:uid="{00000000-0005-0000-0000-0000AA350000}"/>
    <cellStyle name="Percent 2 2 2 3 8 2" xfId="13119" xr:uid="{00000000-0005-0000-0000-0000AB350000}"/>
    <cellStyle name="Percent 2 2 2 3 9" xfId="11329" xr:uid="{00000000-0005-0000-0000-0000AC350000}"/>
    <cellStyle name="Percent 2 2 2 4" xfId="4475" xr:uid="{00000000-0005-0000-0000-0000AD350000}"/>
    <cellStyle name="Percent 2 2 2 4 2" xfId="5034" xr:uid="{00000000-0005-0000-0000-0000AE350000}"/>
    <cellStyle name="Percent 2 2 2 4 2 2" xfId="8777" xr:uid="{00000000-0005-0000-0000-0000AF350000}"/>
    <cellStyle name="Percent 2 2 2 4 2 2 2" xfId="15325" xr:uid="{00000000-0005-0000-0000-0000B0350000}"/>
    <cellStyle name="Percent 2 2 2 4 2 3" xfId="7058" xr:uid="{00000000-0005-0000-0000-0000B1350000}"/>
    <cellStyle name="Percent 2 2 2 4 2 3 2" xfId="13744" xr:uid="{00000000-0005-0000-0000-0000B2350000}"/>
    <cellStyle name="Percent 2 2 2 4 2 4" xfId="11959" xr:uid="{00000000-0005-0000-0000-0000B3350000}"/>
    <cellStyle name="Percent 2 2 2 4 3" xfId="5303" xr:uid="{00000000-0005-0000-0000-0000B4350000}"/>
    <cellStyle name="Percent 2 2 2 4 3 2" xfId="9046" xr:uid="{00000000-0005-0000-0000-0000B5350000}"/>
    <cellStyle name="Percent 2 2 2 4 3 2 2" xfId="15590" xr:uid="{00000000-0005-0000-0000-0000B6350000}"/>
    <cellStyle name="Percent 2 2 2 4 3 3" xfId="7327" xr:uid="{00000000-0005-0000-0000-0000B7350000}"/>
    <cellStyle name="Percent 2 2 2 4 3 3 2" xfId="14009" xr:uid="{00000000-0005-0000-0000-0000B8350000}"/>
    <cellStyle name="Percent 2 2 2 4 3 4" xfId="12224" xr:uid="{00000000-0005-0000-0000-0000B9350000}"/>
    <cellStyle name="Percent 2 2 2 4 4" xfId="5741" xr:uid="{00000000-0005-0000-0000-0000BA350000}"/>
    <cellStyle name="Percent 2 2 2 4 4 2" xfId="9482" xr:uid="{00000000-0005-0000-0000-0000BB350000}"/>
    <cellStyle name="Percent 2 2 2 4 4 2 2" xfId="15984" xr:uid="{00000000-0005-0000-0000-0000BC350000}"/>
    <cellStyle name="Percent 2 2 2 4 4 3" xfId="7763" xr:uid="{00000000-0005-0000-0000-0000BD350000}"/>
    <cellStyle name="Percent 2 2 2 4 4 3 2" xfId="14403" xr:uid="{00000000-0005-0000-0000-0000BE350000}"/>
    <cellStyle name="Percent 2 2 2 4 4 4" xfId="12634" xr:uid="{00000000-0005-0000-0000-0000BF350000}"/>
    <cellStyle name="Percent 2 2 2 4 5" xfId="10030" xr:uid="{00000000-0005-0000-0000-0000C0350000}"/>
    <cellStyle name="Percent 2 2 2 4 5 2" xfId="16511" xr:uid="{00000000-0005-0000-0000-0000C1350000}"/>
    <cellStyle name="Percent 2 2 2 4 6" xfId="8240" xr:uid="{00000000-0005-0000-0000-0000C2350000}"/>
    <cellStyle name="Percent 2 2 2 4 6 2" xfId="14797" xr:uid="{00000000-0005-0000-0000-0000C3350000}"/>
    <cellStyle name="Percent 2 2 2 4 7" xfId="6521" xr:uid="{00000000-0005-0000-0000-0000C4350000}"/>
    <cellStyle name="Percent 2 2 2 4 7 2" xfId="13211" xr:uid="{00000000-0005-0000-0000-0000C5350000}"/>
    <cellStyle name="Percent 2 2 2 4 8" xfId="11420" xr:uid="{00000000-0005-0000-0000-0000C6350000}"/>
    <cellStyle name="Percent 2 2 2 5" xfId="4689" xr:uid="{00000000-0005-0000-0000-0000C7350000}"/>
    <cellStyle name="Percent 2 2 2 5 2" xfId="8435" xr:uid="{00000000-0005-0000-0000-0000C8350000}"/>
    <cellStyle name="Percent 2 2 2 5 2 2" xfId="14987" xr:uid="{00000000-0005-0000-0000-0000C9350000}"/>
    <cellStyle name="Percent 2 2 2 5 3" xfId="6716" xr:uid="{00000000-0005-0000-0000-0000CA350000}"/>
    <cellStyle name="Percent 2 2 2 5 3 2" xfId="13406" xr:uid="{00000000-0005-0000-0000-0000CB350000}"/>
    <cellStyle name="Percent 2 2 2 5 4" xfId="11620" xr:uid="{00000000-0005-0000-0000-0000CC350000}"/>
    <cellStyle name="Percent 2 2 2 6" xfId="5102" xr:uid="{00000000-0005-0000-0000-0000CD350000}"/>
    <cellStyle name="Percent 2 2 2 6 2" xfId="8845" xr:uid="{00000000-0005-0000-0000-0000CE350000}"/>
    <cellStyle name="Percent 2 2 2 6 2 2" xfId="15393" xr:uid="{00000000-0005-0000-0000-0000CF350000}"/>
    <cellStyle name="Percent 2 2 2 6 3" xfId="7126" xr:uid="{00000000-0005-0000-0000-0000D0350000}"/>
    <cellStyle name="Percent 2 2 2 6 3 2" xfId="13812" xr:uid="{00000000-0005-0000-0000-0000D1350000}"/>
    <cellStyle name="Percent 2 2 2 6 4" xfId="12027" xr:uid="{00000000-0005-0000-0000-0000D2350000}"/>
    <cellStyle name="Percent 2 2 2 7" xfId="5539" xr:uid="{00000000-0005-0000-0000-0000D3350000}"/>
    <cellStyle name="Percent 2 2 2 7 2" xfId="9280" xr:uid="{00000000-0005-0000-0000-0000D4350000}"/>
    <cellStyle name="Percent 2 2 2 7 2 2" xfId="15787" xr:uid="{00000000-0005-0000-0000-0000D5350000}"/>
    <cellStyle name="Percent 2 2 2 7 3" xfId="7561" xr:uid="{00000000-0005-0000-0000-0000D6350000}"/>
    <cellStyle name="Percent 2 2 2 7 3 2" xfId="14206" xr:uid="{00000000-0005-0000-0000-0000D7350000}"/>
    <cellStyle name="Percent 2 2 2 7 4" xfId="12432" xr:uid="{00000000-0005-0000-0000-0000D8350000}"/>
    <cellStyle name="Percent 2 2 2 8" xfId="9669" xr:uid="{00000000-0005-0000-0000-0000D9350000}"/>
    <cellStyle name="Percent 2 2 2 8 2" xfId="16171" xr:uid="{00000000-0005-0000-0000-0000DA350000}"/>
    <cellStyle name="Percent 2 2 2 9" xfId="7960" xr:uid="{00000000-0005-0000-0000-0000DB350000}"/>
    <cellStyle name="Percent 2 2 2 9 2" xfId="14600" xr:uid="{00000000-0005-0000-0000-0000DC350000}"/>
    <cellStyle name="Percent 2 2 3" xfId="28" xr:uid="{00000000-0005-0000-0000-0000DD350000}"/>
    <cellStyle name="Percent 2 2 3 2" xfId="4463" xr:uid="{00000000-0005-0000-0000-0000DE350000}"/>
    <cellStyle name="Percent 2 2 3 2 2" xfId="5035" xr:uid="{00000000-0005-0000-0000-0000DF350000}"/>
    <cellStyle name="Percent 2 2 3 2 2 2" xfId="8778" xr:uid="{00000000-0005-0000-0000-0000E0350000}"/>
    <cellStyle name="Percent 2 2 3 2 2 2 2" xfId="15326" xr:uid="{00000000-0005-0000-0000-0000E1350000}"/>
    <cellStyle name="Percent 2 2 3 2 2 3" xfId="7059" xr:uid="{00000000-0005-0000-0000-0000E2350000}"/>
    <cellStyle name="Percent 2 2 3 2 2 3 2" xfId="13745" xr:uid="{00000000-0005-0000-0000-0000E3350000}"/>
    <cellStyle name="Percent 2 2 3 2 2 4" xfId="11960" xr:uid="{00000000-0005-0000-0000-0000E4350000}"/>
    <cellStyle name="Percent 2 2 3 2 3" xfId="5291" xr:uid="{00000000-0005-0000-0000-0000E5350000}"/>
    <cellStyle name="Percent 2 2 3 2 3 2" xfId="9034" xr:uid="{00000000-0005-0000-0000-0000E6350000}"/>
    <cellStyle name="Percent 2 2 3 2 3 2 2" xfId="15578" xr:uid="{00000000-0005-0000-0000-0000E7350000}"/>
    <cellStyle name="Percent 2 2 3 2 3 3" xfId="7315" xr:uid="{00000000-0005-0000-0000-0000E8350000}"/>
    <cellStyle name="Percent 2 2 3 2 3 3 2" xfId="13997" xr:uid="{00000000-0005-0000-0000-0000E9350000}"/>
    <cellStyle name="Percent 2 2 3 2 3 4" xfId="12212" xr:uid="{00000000-0005-0000-0000-0000EA350000}"/>
    <cellStyle name="Percent 2 2 3 2 4" xfId="5729" xr:uid="{00000000-0005-0000-0000-0000EB350000}"/>
    <cellStyle name="Percent 2 2 3 2 4 2" xfId="9470" xr:uid="{00000000-0005-0000-0000-0000EC350000}"/>
    <cellStyle name="Percent 2 2 3 2 4 2 2" xfId="15972" xr:uid="{00000000-0005-0000-0000-0000ED350000}"/>
    <cellStyle name="Percent 2 2 3 2 4 3" xfId="7751" xr:uid="{00000000-0005-0000-0000-0000EE350000}"/>
    <cellStyle name="Percent 2 2 3 2 4 3 2" xfId="14391" xr:uid="{00000000-0005-0000-0000-0000EF350000}"/>
    <cellStyle name="Percent 2 2 3 2 4 4" xfId="12622" xr:uid="{00000000-0005-0000-0000-0000F0350000}"/>
    <cellStyle name="Percent 2 2 3 2 5" xfId="10031" xr:uid="{00000000-0005-0000-0000-0000F1350000}"/>
    <cellStyle name="Percent 2 2 3 2 5 2" xfId="16512" xr:uid="{00000000-0005-0000-0000-0000F2350000}"/>
    <cellStyle name="Percent 2 2 3 2 6" xfId="8228" xr:uid="{00000000-0005-0000-0000-0000F3350000}"/>
    <cellStyle name="Percent 2 2 3 2 6 2" xfId="14785" xr:uid="{00000000-0005-0000-0000-0000F4350000}"/>
    <cellStyle name="Percent 2 2 3 2 7" xfId="6509" xr:uid="{00000000-0005-0000-0000-0000F5350000}"/>
    <cellStyle name="Percent 2 2 3 2 7 2" xfId="13199" xr:uid="{00000000-0005-0000-0000-0000F6350000}"/>
    <cellStyle name="Percent 2 2 3 2 8" xfId="11408" xr:uid="{00000000-0005-0000-0000-0000F7350000}"/>
    <cellStyle name="Percent 2 2 3 3" xfId="4779" xr:uid="{00000000-0005-0000-0000-0000F8350000}"/>
    <cellStyle name="Percent 2 2 3 3 2" xfId="8522" xr:uid="{00000000-0005-0000-0000-0000F9350000}"/>
    <cellStyle name="Percent 2 2 3 3 2 2" xfId="15074" xr:uid="{00000000-0005-0000-0000-0000FA350000}"/>
    <cellStyle name="Percent 2 2 3 3 3" xfId="6803" xr:uid="{00000000-0005-0000-0000-0000FB350000}"/>
    <cellStyle name="Percent 2 2 3 3 3 2" xfId="13493" xr:uid="{00000000-0005-0000-0000-0000FC350000}"/>
    <cellStyle name="Percent 2 2 3 3 4" xfId="11708" xr:uid="{00000000-0005-0000-0000-0000FD350000}"/>
    <cellStyle name="Percent 2 2 3 4" xfId="5090" xr:uid="{00000000-0005-0000-0000-0000FE350000}"/>
    <cellStyle name="Percent 2 2 3 4 2" xfId="8833" xr:uid="{00000000-0005-0000-0000-0000FF350000}"/>
    <cellStyle name="Percent 2 2 3 4 2 2" xfId="15381" xr:uid="{00000000-0005-0000-0000-000000360000}"/>
    <cellStyle name="Percent 2 2 3 4 3" xfId="7114" xr:uid="{00000000-0005-0000-0000-000001360000}"/>
    <cellStyle name="Percent 2 2 3 4 3 2" xfId="13800" xr:uid="{00000000-0005-0000-0000-000002360000}"/>
    <cellStyle name="Percent 2 2 3 4 4" xfId="12015" xr:uid="{00000000-0005-0000-0000-000003360000}"/>
    <cellStyle name="Percent 2 2 3 5" xfId="5527" xr:uid="{00000000-0005-0000-0000-000004360000}"/>
    <cellStyle name="Percent 2 2 3 5 2" xfId="9268" xr:uid="{00000000-0005-0000-0000-000005360000}"/>
    <cellStyle name="Percent 2 2 3 5 2 2" xfId="15775" xr:uid="{00000000-0005-0000-0000-000006360000}"/>
    <cellStyle name="Percent 2 2 3 5 3" xfId="7549" xr:uid="{00000000-0005-0000-0000-000007360000}"/>
    <cellStyle name="Percent 2 2 3 5 3 2" xfId="14194" xr:uid="{00000000-0005-0000-0000-000008360000}"/>
    <cellStyle name="Percent 2 2 3 5 4" xfId="12420" xr:uid="{00000000-0005-0000-0000-000009360000}"/>
    <cellStyle name="Percent 2 2 3 6" xfId="9769" xr:uid="{00000000-0005-0000-0000-00000A360000}"/>
    <cellStyle name="Percent 2 2 3 6 2" xfId="16260" xr:uid="{00000000-0005-0000-0000-00000B360000}"/>
    <cellStyle name="Percent 2 2 3 7" xfId="7948" xr:uid="{00000000-0005-0000-0000-00000C360000}"/>
    <cellStyle name="Percent 2 2 3 7 2" xfId="14588" xr:uid="{00000000-0005-0000-0000-00000D360000}"/>
    <cellStyle name="Percent 2 2 3 8" xfId="5927" xr:uid="{00000000-0005-0000-0000-00000E360000}"/>
    <cellStyle name="Percent 2 2 3 8 2" xfId="12820" xr:uid="{00000000-0005-0000-0000-00000F360000}"/>
    <cellStyle name="Percent 2 2 3 9" xfId="10262" xr:uid="{00000000-0005-0000-0000-000010360000}"/>
    <cellStyle name="Percent 2 2 4" xfId="4247" xr:uid="{00000000-0005-0000-0000-000011360000}"/>
    <cellStyle name="Percent 2 2 4 2" xfId="4591" xr:uid="{00000000-0005-0000-0000-000012360000}"/>
    <cellStyle name="Percent 2 2 4 2 2" xfId="5036" xr:uid="{00000000-0005-0000-0000-000013360000}"/>
    <cellStyle name="Percent 2 2 4 2 2 2" xfId="8779" xr:uid="{00000000-0005-0000-0000-000014360000}"/>
    <cellStyle name="Percent 2 2 4 2 2 2 2" xfId="15327" xr:uid="{00000000-0005-0000-0000-000015360000}"/>
    <cellStyle name="Percent 2 2 4 2 2 3" xfId="7060" xr:uid="{00000000-0005-0000-0000-000016360000}"/>
    <cellStyle name="Percent 2 2 4 2 2 3 2" xfId="13746" xr:uid="{00000000-0005-0000-0000-000017360000}"/>
    <cellStyle name="Percent 2 2 4 2 2 4" xfId="11961" xr:uid="{00000000-0005-0000-0000-000018360000}"/>
    <cellStyle name="Percent 2 2 4 2 3" xfId="5418" xr:uid="{00000000-0005-0000-0000-000019360000}"/>
    <cellStyle name="Percent 2 2 4 2 3 2" xfId="9161" xr:uid="{00000000-0005-0000-0000-00001A360000}"/>
    <cellStyle name="Percent 2 2 4 2 3 2 2" xfId="15705" xr:uid="{00000000-0005-0000-0000-00001B360000}"/>
    <cellStyle name="Percent 2 2 4 2 3 3" xfId="7442" xr:uid="{00000000-0005-0000-0000-00001C360000}"/>
    <cellStyle name="Percent 2 2 4 2 3 3 2" xfId="14124" xr:uid="{00000000-0005-0000-0000-00001D360000}"/>
    <cellStyle name="Percent 2 2 4 2 3 4" xfId="12339" xr:uid="{00000000-0005-0000-0000-00001E360000}"/>
    <cellStyle name="Percent 2 2 4 2 4" xfId="5856" xr:uid="{00000000-0005-0000-0000-00001F360000}"/>
    <cellStyle name="Percent 2 2 4 2 4 2" xfId="9597" xr:uid="{00000000-0005-0000-0000-000020360000}"/>
    <cellStyle name="Percent 2 2 4 2 4 2 2" xfId="16099" xr:uid="{00000000-0005-0000-0000-000021360000}"/>
    <cellStyle name="Percent 2 2 4 2 4 3" xfId="7878" xr:uid="{00000000-0005-0000-0000-000022360000}"/>
    <cellStyle name="Percent 2 2 4 2 4 3 2" xfId="14518" xr:uid="{00000000-0005-0000-0000-000023360000}"/>
    <cellStyle name="Percent 2 2 4 2 4 4" xfId="12749" xr:uid="{00000000-0005-0000-0000-000024360000}"/>
    <cellStyle name="Percent 2 2 4 2 5" xfId="10032" xr:uid="{00000000-0005-0000-0000-000025360000}"/>
    <cellStyle name="Percent 2 2 4 2 5 2" xfId="16513" xr:uid="{00000000-0005-0000-0000-000026360000}"/>
    <cellStyle name="Percent 2 2 4 2 6" xfId="8355" xr:uid="{00000000-0005-0000-0000-000027360000}"/>
    <cellStyle name="Percent 2 2 4 2 6 2" xfId="14912" xr:uid="{00000000-0005-0000-0000-000028360000}"/>
    <cellStyle name="Percent 2 2 4 2 7" xfId="6636" xr:uid="{00000000-0005-0000-0000-000029360000}"/>
    <cellStyle name="Percent 2 2 4 2 7 2" xfId="13326" xr:uid="{00000000-0005-0000-0000-00002A360000}"/>
    <cellStyle name="Percent 2 2 4 2 8" xfId="11536" xr:uid="{00000000-0005-0000-0000-00002B360000}"/>
    <cellStyle name="Percent 2 2 4 3" xfId="4828" xr:uid="{00000000-0005-0000-0000-00002C360000}"/>
    <cellStyle name="Percent 2 2 4 3 2" xfId="8571" xr:uid="{00000000-0005-0000-0000-00002D360000}"/>
    <cellStyle name="Percent 2 2 4 3 2 2" xfId="15119" xr:uid="{00000000-0005-0000-0000-00002E360000}"/>
    <cellStyle name="Percent 2 2 4 3 3" xfId="6852" xr:uid="{00000000-0005-0000-0000-00002F360000}"/>
    <cellStyle name="Percent 2 2 4 3 3 2" xfId="13538" xr:uid="{00000000-0005-0000-0000-000030360000}"/>
    <cellStyle name="Percent 2 2 4 3 4" xfId="11753" xr:uid="{00000000-0005-0000-0000-000031360000}"/>
    <cellStyle name="Percent 2 2 4 4" xfId="5221" xr:uid="{00000000-0005-0000-0000-000032360000}"/>
    <cellStyle name="Percent 2 2 4 4 2" xfId="8964" xr:uid="{00000000-0005-0000-0000-000033360000}"/>
    <cellStyle name="Percent 2 2 4 4 2 2" xfId="15508" xr:uid="{00000000-0005-0000-0000-000034360000}"/>
    <cellStyle name="Percent 2 2 4 4 3" xfId="7245" xr:uid="{00000000-0005-0000-0000-000035360000}"/>
    <cellStyle name="Percent 2 2 4 4 3 2" xfId="13927" xr:uid="{00000000-0005-0000-0000-000036360000}"/>
    <cellStyle name="Percent 2 2 4 4 4" xfId="12142" xr:uid="{00000000-0005-0000-0000-000037360000}"/>
    <cellStyle name="Percent 2 2 4 5" xfId="5654" xr:uid="{00000000-0005-0000-0000-000038360000}"/>
    <cellStyle name="Percent 2 2 4 5 2" xfId="9395" xr:uid="{00000000-0005-0000-0000-000039360000}"/>
    <cellStyle name="Percent 2 2 4 5 2 2" xfId="15902" xr:uid="{00000000-0005-0000-0000-00003A360000}"/>
    <cellStyle name="Percent 2 2 4 5 3" xfId="7676" xr:uid="{00000000-0005-0000-0000-00003B360000}"/>
    <cellStyle name="Percent 2 2 4 5 3 2" xfId="14321" xr:uid="{00000000-0005-0000-0000-00003C360000}"/>
    <cellStyle name="Percent 2 2 4 5 4" xfId="12547" xr:uid="{00000000-0005-0000-0000-00003D360000}"/>
    <cellStyle name="Percent 2 2 4 6" xfId="9819" xr:uid="{00000000-0005-0000-0000-00003E360000}"/>
    <cellStyle name="Percent 2 2 4 6 2" xfId="16305" xr:uid="{00000000-0005-0000-0000-00003F360000}"/>
    <cellStyle name="Percent 2 2 4 7" xfId="8117" xr:uid="{00000000-0005-0000-0000-000040360000}"/>
    <cellStyle name="Percent 2 2 4 7 2" xfId="14715" xr:uid="{00000000-0005-0000-0000-000041360000}"/>
    <cellStyle name="Percent 2 2 4 8" xfId="6399" xr:uid="{00000000-0005-0000-0000-000042360000}"/>
    <cellStyle name="Percent 2 2 4 8 2" xfId="13120" xr:uid="{00000000-0005-0000-0000-000043360000}"/>
    <cellStyle name="Percent 2 2 4 9" xfId="11330" xr:uid="{00000000-0005-0000-0000-000044360000}"/>
    <cellStyle name="Percent 2 2 5" xfId="4456" xr:uid="{00000000-0005-0000-0000-000045360000}"/>
    <cellStyle name="Percent 2 2 5 2" xfId="5037" xr:uid="{00000000-0005-0000-0000-000046360000}"/>
    <cellStyle name="Percent 2 2 5 2 2" xfId="8780" xr:uid="{00000000-0005-0000-0000-000047360000}"/>
    <cellStyle name="Percent 2 2 5 2 2 2" xfId="15328" xr:uid="{00000000-0005-0000-0000-000048360000}"/>
    <cellStyle name="Percent 2 2 5 2 3" xfId="7061" xr:uid="{00000000-0005-0000-0000-000049360000}"/>
    <cellStyle name="Percent 2 2 5 2 3 2" xfId="13747" xr:uid="{00000000-0005-0000-0000-00004A360000}"/>
    <cellStyle name="Percent 2 2 5 2 4" xfId="11962" xr:uid="{00000000-0005-0000-0000-00004B360000}"/>
    <cellStyle name="Percent 2 2 5 3" xfId="5284" xr:uid="{00000000-0005-0000-0000-00004C360000}"/>
    <cellStyle name="Percent 2 2 5 3 2" xfId="9027" xr:uid="{00000000-0005-0000-0000-00004D360000}"/>
    <cellStyle name="Percent 2 2 5 3 2 2" xfId="15571" xr:uid="{00000000-0005-0000-0000-00004E360000}"/>
    <cellStyle name="Percent 2 2 5 3 3" xfId="7308" xr:uid="{00000000-0005-0000-0000-00004F360000}"/>
    <cellStyle name="Percent 2 2 5 3 3 2" xfId="13990" xr:uid="{00000000-0005-0000-0000-000050360000}"/>
    <cellStyle name="Percent 2 2 5 3 4" xfId="12205" xr:uid="{00000000-0005-0000-0000-000051360000}"/>
    <cellStyle name="Percent 2 2 5 4" xfId="5722" xr:uid="{00000000-0005-0000-0000-000052360000}"/>
    <cellStyle name="Percent 2 2 5 4 2" xfId="9463" xr:uid="{00000000-0005-0000-0000-000053360000}"/>
    <cellStyle name="Percent 2 2 5 4 2 2" xfId="15965" xr:uid="{00000000-0005-0000-0000-000054360000}"/>
    <cellStyle name="Percent 2 2 5 4 3" xfId="7744" xr:uid="{00000000-0005-0000-0000-000055360000}"/>
    <cellStyle name="Percent 2 2 5 4 3 2" xfId="14384" xr:uid="{00000000-0005-0000-0000-000056360000}"/>
    <cellStyle name="Percent 2 2 5 4 4" xfId="12615" xr:uid="{00000000-0005-0000-0000-000057360000}"/>
    <cellStyle name="Percent 2 2 5 5" xfId="10033" xr:uid="{00000000-0005-0000-0000-000058360000}"/>
    <cellStyle name="Percent 2 2 5 5 2" xfId="16514" xr:uid="{00000000-0005-0000-0000-000059360000}"/>
    <cellStyle name="Percent 2 2 5 6" xfId="8221" xr:uid="{00000000-0005-0000-0000-00005A360000}"/>
    <cellStyle name="Percent 2 2 5 6 2" xfId="14778" xr:uid="{00000000-0005-0000-0000-00005B360000}"/>
    <cellStyle name="Percent 2 2 5 7" xfId="6502" xr:uid="{00000000-0005-0000-0000-00005C360000}"/>
    <cellStyle name="Percent 2 2 5 7 2" xfId="13192" xr:uid="{00000000-0005-0000-0000-00005D360000}"/>
    <cellStyle name="Percent 2 2 5 8" xfId="11401" xr:uid="{00000000-0005-0000-0000-00005E360000}"/>
    <cellStyle name="Percent 2 2 6" xfId="4688" xr:uid="{00000000-0005-0000-0000-00005F360000}"/>
    <cellStyle name="Percent 2 2 6 2" xfId="8434" xr:uid="{00000000-0005-0000-0000-000060360000}"/>
    <cellStyle name="Percent 2 2 6 2 2" xfId="14986" xr:uid="{00000000-0005-0000-0000-000061360000}"/>
    <cellStyle name="Percent 2 2 6 3" xfId="6715" xr:uid="{00000000-0005-0000-0000-000062360000}"/>
    <cellStyle name="Percent 2 2 6 3 2" xfId="13405" xr:uid="{00000000-0005-0000-0000-000063360000}"/>
    <cellStyle name="Percent 2 2 6 4" xfId="11619" xr:uid="{00000000-0005-0000-0000-000064360000}"/>
    <cellStyle name="Percent 2 2 7" xfId="5083" xr:uid="{00000000-0005-0000-0000-000065360000}"/>
    <cellStyle name="Percent 2 2 7 2" xfId="8826" xr:uid="{00000000-0005-0000-0000-000066360000}"/>
    <cellStyle name="Percent 2 2 7 2 2" xfId="15374" xr:uid="{00000000-0005-0000-0000-000067360000}"/>
    <cellStyle name="Percent 2 2 7 3" xfId="7107" xr:uid="{00000000-0005-0000-0000-000068360000}"/>
    <cellStyle name="Percent 2 2 7 3 2" xfId="13793" xr:uid="{00000000-0005-0000-0000-000069360000}"/>
    <cellStyle name="Percent 2 2 7 4" xfId="12008" xr:uid="{00000000-0005-0000-0000-00006A360000}"/>
    <cellStyle name="Percent 2 2 8" xfId="5520" xr:uid="{00000000-0005-0000-0000-00006B360000}"/>
    <cellStyle name="Percent 2 2 8 2" xfId="9261" xr:uid="{00000000-0005-0000-0000-00006C360000}"/>
    <cellStyle name="Percent 2 2 8 2 2" xfId="15768" xr:uid="{00000000-0005-0000-0000-00006D360000}"/>
    <cellStyle name="Percent 2 2 8 3" xfId="7542" xr:uid="{00000000-0005-0000-0000-00006E360000}"/>
    <cellStyle name="Percent 2 2 8 3 2" xfId="14187" xr:uid="{00000000-0005-0000-0000-00006F360000}"/>
    <cellStyle name="Percent 2 2 8 4" xfId="12413" xr:uid="{00000000-0005-0000-0000-000070360000}"/>
    <cellStyle name="Percent 2 2 9" xfId="9668" xr:uid="{00000000-0005-0000-0000-000071360000}"/>
    <cellStyle name="Percent 2 2 9 2" xfId="16170" xr:uid="{00000000-0005-0000-0000-000072360000}"/>
    <cellStyle name="Percent 2 3" xfId="34" xr:uid="{00000000-0005-0000-0000-000073360000}"/>
    <cellStyle name="Percent 2 3 10" xfId="5933" xr:uid="{00000000-0005-0000-0000-000074360000}"/>
    <cellStyle name="Percent 2 3 10 2" xfId="12826" xr:uid="{00000000-0005-0000-0000-000075360000}"/>
    <cellStyle name="Percent 2 3 11" xfId="10268" xr:uid="{00000000-0005-0000-0000-000076360000}"/>
    <cellStyle name="Percent 2 3 2" xfId="4248" xr:uid="{00000000-0005-0000-0000-000077360000}"/>
    <cellStyle name="Percent 2 3 2 2" xfId="4592" xr:uid="{00000000-0005-0000-0000-000078360000}"/>
    <cellStyle name="Percent 2 3 2 2 2" xfId="5038" xr:uid="{00000000-0005-0000-0000-000079360000}"/>
    <cellStyle name="Percent 2 3 2 2 2 2" xfId="8781" xr:uid="{00000000-0005-0000-0000-00007A360000}"/>
    <cellStyle name="Percent 2 3 2 2 2 2 2" xfId="15329" xr:uid="{00000000-0005-0000-0000-00007B360000}"/>
    <cellStyle name="Percent 2 3 2 2 2 3" xfId="7062" xr:uid="{00000000-0005-0000-0000-00007C360000}"/>
    <cellStyle name="Percent 2 3 2 2 2 3 2" xfId="13748" xr:uid="{00000000-0005-0000-0000-00007D360000}"/>
    <cellStyle name="Percent 2 3 2 2 2 4" xfId="11963" xr:uid="{00000000-0005-0000-0000-00007E360000}"/>
    <cellStyle name="Percent 2 3 2 2 3" xfId="5419" xr:uid="{00000000-0005-0000-0000-00007F360000}"/>
    <cellStyle name="Percent 2 3 2 2 3 2" xfId="9162" xr:uid="{00000000-0005-0000-0000-000080360000}"/>
    <cellStyle name="Percent 2 3 2 2 3 2 2" xfId="15706" xr:uid="{00000000-0005-0000-0000-000081360000}"/>
    <cellStyle name="Percent 2 3 2 2 3 3" xfId="7443" xr:uid="{00000000-0005-0000-0000-000082360000}"/>
    <cellStyle name="Percent 2 3 2 2 3 3 2" xfId="14125" xr:uid="{00000000-0005-0000-0000-000083360000}"/>
    <cellStyle name="Percent 2 3 2 2 3 4" xfId="12340" xr:uid="{00000000-0005-0000-0000-000084360000}"/>
    <cellStyle name="Percent 2 3 2 2 4" xfId="5857" xr:uid="{00000000-0005-0000-0000-000085360000}"/>
    <cellStyle name="Percent 2 3 2 2 4 2" xfId="9598" xr:uid="{00000000-0005-0000-0000-000086360000}"/>
    <cellStyle name="Percent 2 3 2 2 4 2 2" xfId="16100" xr:uid="{00000000-0005-0000-0000-000087360000}"/>
    <cellStyle name="Percent 2 3 2 2 4 3" xfId="7879" xr:uid="{00000000-0005-0000-0000-000088360000}"/>
    <cellStyle name="Percent 2 3 2 2 4 3 2" xfId="14519" xr:uid="{00000000-0005-0000-0000-000089360000}"/>
    <cellStyle name="Percent 2 3 2 2 4 4" xfId="12750" xr:uid="{00000000-0005-0000-0000-00008A360000}"/>
    <cellStyle name="Percent 2 3 2 2 5" xfId="10034" xr:uid="{00000000-0005-0000-0000-00008B360000}"/>
    <cellStyle name="Percent 2 3 2 2 5 2" xfId="16515" xr:uid="{00000000-0005-0000-0000-00008C360000}"/>
    <cellStyle name="Percent 2 3 2 2 6" xfId="8356" xr:uid="{00000000-0005-0000-0000-00008D360000}"/>
    <cellStyle name="Percent 2 3 2 2 6 2" xfId="14913" xr:uid="{00000000-0005-0000-0000-00008E360000}"/>
    <cellStyle name="Percent 2 3 2 2 7" xfId="6637" xr:uid="{00000000-0005-0000-0000-00008F360000}"/>
    <cellStyle name="Percent 2 3 2 2 7 2" xfId="13327" xr:uid="{00000000-0005-0000-0000-000090360000}"/>
    <cellStyle name="Percent 2 3 2 2 8" xfId="11537" xr:uid="{00000000-0005-0000-0000-000091360000}"/>
    <cellStyle name="Percent 2 3 2 3" xfId="4781" xr:uid="{00000000-0005-0000-0000-000092360000}"/>
    <cellStyle name="Percent 2 3 2 3 2" xfId="8524" xr:uid="{00000000-0005-0000-0000-000093360000}"/>
    <cellStyle name="Percent 2 3 2 3 2 2" xfId="15076" xr:uid="{00000000-0005-0000-0000-000094360000}"/>
    <cellStyle name="Percent 2 3 2 3 3" xfId="6805" xr:uid="{00000000-0005-0000-0000-000095360000}"/>
    <cellStyle name="Percent 2 3 2 3 3 2" xfId="13495" xr:uid="{00000000-0005-0000-0000-000096360000}"/>
    <cellStyle name="Percent 2 3 2 3 4" xfId="11710" xr:uid="{00000000-0005-0000-0000-000097360000}"/>
    <cellStyle name="Percent 2 3 2 4" xfId="5222" xr:uid="{00000000-0005-0000-0000-000098360000}"/>
    <cellStyle name="Percent 2 3 2 4 2" xfId="8965" xr:uid="{00000000-0005-0000-0000-000099360000}"/>
    <cellStyle name="Percent 2 3 2 4 2 2" xfId="15509" xr:uid="{00000000-0005-0000-0000-00009A360000}"/>
    <cellStyle name="Percent 2 3 2 4 3" xfId="7246" xr:uid="{00000000-0005-0000-0000-00009B360000}"/>
    <cellStyle name="Percent 2 3 2 4 3 2" xfId="13928" xr:uid="{00000000-0005-0000-0000-00009C360000}"/>
    <cellStyle name="Percent 2 3 2 4 4" xfId="12143" xr:uid="{00000000-0005-0000-0000-00009D360000}"/>
    <cellStyle name="Percent 2 3 2 5" xfId="5655" xr:uid="{00000000-0005-0000-0000-00009E360000}"/>
    <cellStyle name="Percent 2 3 2 5 2" xfId="9396" xr:uid="{00000000-0005-0000-0000-00009F360000}"/>
    <cellStyle name="Percent 2 3 2 5 2 2" xfId="15903" xr:uid="{00000000-0005-0000-0000-0000A0360000}"/>
    <cellStyle name="Percent 2 3 2 5 3" xfId="7677" xr:uid="{00000000-0005-0000-0000-0000A1360000}"/>
    <cellStyle name="Percent 2 3 2 5 3 2" xfId="14322" xr:uid="{00000000-0005-0000-0000-0000A2360000}"/>
    <cellStyle name="Percent 2 3 2 5 4" xfId="12548" xr:uid="{00000000-0005-0000-0000-0000A3360000}"/>
    <cellStyle name="Percent 2 3 2 6" xfId="9771" xr:uid="{00000000-0005-0000-0000-0000A4360000}"/>
    <cellStyle name="Percent 2 3 2 6 2" xfId="16262" xr:uid="{00000000-0005-0000-0000-0000A5360000}"/>
    <cellStyle name="Percent 2 3 2 7" xfId="8118" xr:uid="{00000000-0005-0000-0000-0000A6360000}"/>
    <cellStyle name="Percent 2 3 2 7 2" xfId="14716" xr:uid="{00000000-0005-0000-0000-0000A7360000}"/>
    <cellStyle name="Percent 2 3 2 8" xfId="6400" xr:uid="{00000000-0005-0000-0000-0000A8360000}"/>
    <cellStyle name="Percent 2 3 2 8 2" xfId="13121" xr:uid="{00000000-0005-0000-0000-0000A9360000}"/>
    <cellStyle name="Percent 2 3 2 9" xfId="11331" xr:uid="{00000000-0005-0000-0000-0000AA360000}"/>
    <cellStyle name="Percent 2 3 3" xfId="4249" xr:uid="{00000000-0005-0000-0000-0000AB360000}"/>
    <cellStyle name="Percent 2 3 3 2" xfId="4593" xr:uid="{00000000-0005-0000-0000-0000AC360000}"/>
    <cellStyle name="Percent 2 3 3 2 2" xfId="5039" xr:uid="{00000000-0005-0000-0000-0000AD360000}"/>
    <cellStyle name="Percent 2 3 3 2 2 2" xfId="8782" xr:uid="{00000000-0005-0000-0000-0000AE360000}"/>
    <cellStyle name="Percent 2 3 3 2 2 2 2" xfId="15330" xr:uid="{00000000-0005-0000-0000-0000AF360000}"/>
    <cellStyle name="Percent 2 3 3 2 2 3" xfId="7063" xr:uid="{00000000-0005-0000-0000-0000B0360000}"/>
    <cellStyle name="Percent 2 3 3 2 2 3 2" xfId="13749" xr:uid="{00000000-0005-0000-0000-0000B1360000}"/>
    <cellStyle name="Percent 2 3 3 2 2 4" xfId="11964" xr:uid="{00000000-0005-0000-0000-0000B2360000}"/>
    <cellStyle name="Percent 2 3 3 2 3" xfId="5420" xr:uid="{00000000-0005-0000-0000-0000B3360000}"/>
    <cellStyle name="Percent 2 3 3 2 3 2" xfId="9163" xr:uid="{00000000-0005-0000-0000-0000B4360000}"/>
    <cellStyle name="Percent 2 3 3 2 3 2 2" xfId="15707" xr:uid="{00000000-0005-0000-0000-0000B5360000}"/>
    <cellStyle name="Percent 2 3 3 2 3 3" xfId="7444" xr:uid="{00000000-0005-0000-0000-0000B6360000}"/>
    <cellStyle name="Percent 2 3 3 2 3 3 2" xfId="14126" xr:uid="{00000000-0005-0000-0000-0000B7360000}"/>
    <cellStyle name="Percent 2 3 3 2 3 4" xfId="12341" xr:uid="{00000000-0005-0000-0000-0000B8360000}"/>
    <cellStyle name="Percent 2 3 3 2 4" xfId="5858" xr:uid="{00000000-0005-0000-0000-0000B9360000}"/>
    <cellStyle name="Percent 2 3 3 2 4 2" xfId="9599" xr:uid="{00000000-0005-0000-0000-0000BA360000}"/>
    <cellStyle name="Percent 2 3 3 2 4 2 2" xfId="16101" xr:uid="{00000000-0005-0000-0000-0000BB360000}"/>
    <cellStyle name="Percent 2 3 3 2 4 3" xfId="7880" xr:uid="{00000000-0005-0000-0000-0000BC360000}"/>
    <cellStyle name="Percent 2 3 3 2 4 3 2" xfId="14520" xr:uid="{00000000-0005-0000-0000-0000BD360000}"/>
    <cellStyle name="Percent 2 3 3 2 4 4" xfId="12751" xr:uid="{00000000-0005-0000-0000-0000BE360000}"/>
    <cellStyle name="Percent 2 3 3 2 5" xfId="10035" xr:uid="{00000000-0005-0000-0000-0000BF360000}"/>
    <cellStyle name="Percent 2 3 3 2 5 2" xfId="16516" xr:uid="{00000000-0005-0000-0000-0000C0360000}"/>
    <cellStyle name="Percent 2 3 3 2 6" xfId="8357" xr:uid="{00000000-0005-0000-0000-0000C1360000}"/>
    <cellStyle name="Percent 2 3 3 2 6 2" xfId="14914" xr:uid="{00000000-0005-0000-0000-0000C2360000}"/>
    <cellStyle name="Percent 2 3 3 2 7" xfId="6638" xr:uid="{00000000-0005-0000-0000-0000C3360000}"/>
    <cellStyle name="Percent 2 3 3 2 7 2" xfId="13328" xr:uid="{00000000-0005-0000-0000-0000C4360000}"/>
    <cellStyle name="Percent 2 3 3 2 8" xfId="11538" xr:uid="{00000000-0005-0000-0000-0000C5360000}"/>
    <cellStyle name="Percent 2 3 3 3" xfId="4834" xr:uid="{00000000-0005-0000-0000-0000C6360000}"/>
    <cellStyle name="Percent 2 3 3 3 2" xfId="8577" xr:uid="{00000000-0005-0000-0000-0000C7360000}"/>
    <cellStyle name="Percent 2 3 3 3 2 2" xfId="15125" xr:uid="{00000000-0005-0000-0000-0000C8360000}"/>
    <cellStyle name="Percent 2 3 3 3 3" xfId="6858" xr:uid="{00000000-0005-0000-0000-0000C9360000}"/>
    <cellStyle name="Percent 2 3 3 3 3 2" xfId="13544" xr:uid="{00000000-0005-0000-0000-0000CA360000}"/>
    <cellStyle name="Percent 2 3 3 3 4" xfId="11759" xr:uid="{00000000-0005-0000-0000-0000CB360000}"/>
    <cellStyle name="Percent 2 3 3 4" xfId="5223" xr:uid="{00000000-0005-0000-0000-0000CC360000}"/>
    <cellStyle name="Percent 2 3 3 4 2" xfId="8966" xr:uid="{00000000-0005-0000-0000-0000CD360000}"/>
    <cellStyle name="Percent 2 3 3 4 2 2" xfId="15510" xr:uid="{00000000-0005-0000-0000-0000CE360000}"/>
    <cellStyle name="Percent 2 3 3 4 3" xfId="7247" xr:uid="{00000000-0005-0000-0000-0000CF360000}"/>
    <cellStyle name="Percent 2 3 3 4 3 2" xfId="13929" xr:uid="{00000000-0005-0000-0000-0000D0360000}"/>
    <cellStyle name="Percent 2 3 3 4 4" xfId="12144" xr:uid="{00000000-0005-0000-0000-0000D1360000}"/>
    <cellStyle name="Percent 2 3 3 5" xfId="5656" xr:uid="{00000000-0005-0000-0000-0000D2360000}"/>
    <cellStyle name="Percent 2 3 3 5 2" xfId="9397" xr:uid="{00000000-0005-0000-0000-0000D3360000}"/>
    <cellStyle name="Percent 2 3 3 5 2 2" xfId="15904" xr:uid="{00000000-0005-0000-0000-0000D4360000}"/>
    <cellStyle name="Percent 2 3 3 5 3" xfId="7678" xr:uid="{00000000-0005-0000-0000-0000D5360000}"/>
    <cellStyle name="Percent 2 3 3 5 3 2" xfId="14323" xr:uid="{00000000-0005-0000-0000-0000D6360000}"/>
    <cellStyle name="Percent 2 3 3 5 4" xfId="12549" xr:uid="{00000000-0005-0000-0000-0000D7360000}"/>
    <cellStyle name="Percent 2 3 3 6" xfId="9825" xr:uid="{00000000-0005-0000-0000-0000D8360000}"/>
    <cellStyle name="Percent 2 3 3 6 2" xfId="16311" xr:uid="{00000000-0005-0000-0000-0000D9360000}"/>
    <cellStyle name="Percent 2 3 3 7" xfId="8119" xr:uid="{00000000-0005-0000-0000-0000DA360000}"/>
    <cellStyle name="Percent 2 3 3 7 2" xfId="14717" xr:uid="{00000000-0005-0000-0000-0000DB360000}"/>
    <cellStyle name="Percent 2 3 3 8" xfId="6401" xr:uid="{00000000-0005-0000-0000-0000DC360000}"/>
    <cellStyle name="Percent 2 3 3 8 2" xfId="13122" xr:uid="{00000000-0005-0000-0000-0000DD360000}"/>
    <cellStyle name="Percent 2 3 3 9" xfId="11332" xr:uid="{00000000-0005-0000-0000-0000DE360000}"/>
    <cellStyle name="Percent 2 3 4" xfId="4469" xr:uid="{00000000-0005-0000-0000-0000DF360000}"/>
    <cellStyle name="Percent 2 3 4 2" xfId="5040" xr:uid="{00000000-0005-0000-0000-0000E0360000}"/>
    <cellStyle name="Percent 2 3 4 2 2" xfId="8783" xr:uid="{00000000-0005-0000-0000-0000E1360000}"/>
    <cellStyle name="Percent 2 3 4 2 2 2" xfId="15331" xr:uid="{00000000-0005-0000-0000-0000E2360000}"/>
    <cellStyle name="Percent 2 3 4 2 3" xfId="7064" xr:uid="{00000000-0005-0000-0000-0000E3360000}"/>
    <cellStyle name="Percent 2 3 4 2 3 2" xfId="13750" xr:uid="{00000000-0005-0000-0000-0000E4360000}"/>
    <cellStyle name="Percent 2 3 4 2 4" xfId="11965" xr:uid="{00000000-0005-0000-0000-0000E5360000}"/>
    <cellStyle name="Percent 2 3 4 3" xfId="5297" xr:uid="{00000000-0005-0000-0000-0000E6360000}"/>
    <cellStyle name="Percent 2 3 4 3 2" xfId="9040" xr:uid="{00000000-0005-0000-0000-0000E7360000}"/>
    <cellStyle name="Percent 2 3 4 3 2 2" xfId="15584" xr:uid="{00000000-0005-0000-0000-0000E8360000}"/>
    <cellStyle name="Percent 2 3 4 3 3" xfId="7321" xr:uid="{00000000-0005-0000-0000-0000E9360000}"/>
    <cellStyle name="Percent 2 3 4 3 3 2" xfId="14003" xr:uid="{00000000-0005-0000-0000-0000EA360000}"/>
    <cellStyle name="Percent 2 3 4 3 4" xfId="12218" xr:uid="{00000000-0005-0000-0000-0000EB360000}"/>
    <cellStyle name="Percent 2 3 4 4" xfId="5735" xr:uid="{00000000-0005-0000-0000-0000EC360000}"/>
    <cellStyle name="Percent 2 3 4 4 2" xfId="9476" xr:uid="{00000000-0005-0000-0000-0000ED360000}"/>
    <cellStyle name="Percent 2 3 4 4 2 2" xfId="15978" xr:uid="{00000000-0005-0000-0000-0000EE360000}"/>
    <cellStyle name="Percent 2 3 4 4 3" xfId="7757" xr:uid="{00000000-0005-0000-0000-0000EF360000}"/>
    <cellStyle name="Percent 2 3 4 4 3 2" xfId="14397" xr:uid="{00000000-0005-0000-0000-0000F0360000}"/>
    <cellStyle name="Percent 2 3 4 4 4" xfId="12628" xr:uid="{00000000-0005-0000-0000-0000F1360000}"/>
    <cellStyle name="Percent 2 3 4 5" xfId="10036" xr:uid="{00000000-0005-0000-0000-0000F2360000}"/>
    <cellStyle name="Percent 2 3 4 5 2" xfId="16517" xr:uid="{00000000-0005-0000-0000-0000F3360000}"/>
    <cellStyle name="Percent 2 3 4 6" xfId="8234" xr:uid="{00000000-0005-0000-0000-0000F4360000}"/>
    <cellStyle name="Percent 2 3 4 6 2" xfId="14791" xr:uid="{00000000-0005-0000-0000-0000F5360000}"/>
    <cellStyle name="Percent 2 3 4 7" xfId="6515" xr:uid="{00000000-0005-0000-0000-0000F6360000}"/>
    <cellStyle name="Percent 2 3 4 7 2" xfId="13205" xr:uid="{00000000-0005-0000-0000-0000F7360000}"/>
    <cellStyle name="Percent 2 3 4 8" xfId="11414" xr:uid="{00000000-0005-0000-0000-0000F8360000}"/>
    <cellStyle name="Percent 2 3 5" xfId="4690" xr:uid="{00000000-0005-0000-0000-0000F9360000}"/>
    <cellStyle name="Percent 2 3 5 2" xfId="8436" xr:uid="{00000000-0005-0000-0000-0000FA360000}"/>
    <cellStyle name="Percent 2 3 5 2 2" xfId="14988" xr:uid="{00000000-0005-0000-0000-0000FB360000}"/>
    <cellStyle name="Percent 2 3 5 3" xfId="6717" xr:uid="{00000000-0005-0000-0000-0000FC360000}"/>
    <cellStyle name="Percent 2 3 5 3 2" xfId="13407" xr:uid="{00000000-0005-0000-0000-0000FD360000}"/>
    <cellStyle name="Percent 2 3 5 4" xfId="11621" xr:uid="{00000000-0005-0000-0000-0000FE360000}"/>
    <cellStyle name="Percent 2 3 6" xfId="5096" xr:uid="{00000000-0005-0000-0000-0000FF360000}"/>
    <cellStyle name="Percent 2 3 6 2" xfId="8839" xr:uid="{00000000-0005-0000-0000-000000370000}"/>
    <cellStyle name="Percent 2 3 6 2 2" xfId="15387" xr:uid="{00000000-0005-0000-0000-000001370000}"/>
    <cellStyle name="Percent 2 3 6 3" xfId="7120" xr:uid="{00000000-0005-0000-0000-000002370000}"/>
    <cellStyle name="Percent 2 3 6 3 2" xfId="13806" xr:uid="{00000000-0005-0000-0000-000003370000}"/>
    <cellStyle name="Percent 2 3 6 4" xfId="12021" xr:uid="{00000000-0005-0000-0000-000004370000}"/>
    <cellStyle name="Percent 2 3 7" xfId="5533" xr:uid="{00000000-0005-0000-0000-000005370000}"/>
    <cellStyle name="Percent 2 3 7 2" xfId="9274" xr:uid="{00000000-0005-0000-0000-000006370000}"/>
    <cellStyle name="Percent 2 3 7 2 2" xfId="15781" xr:uid="{00000000-0005-0000-0000-000007370000}"/>
    <cellStyle name="Percent 2 3 7 3" xfId="7555" xr:uid="{00000000-0005-0000-0000-000008370000}"/>
    <cellStyle name="Percent 2 3 7 3 2" xfId="14200" xr:uid="{00000000-0005-0000-0000-000009370000}"/>
    <cellStyle name="Percent 2 3 7 4" xfId="12426" xr:uid="{00000000-0005-0000-0000-00000A370000}"/>
    <cellStyle name="Percent 2 3 8" xfId="9670" xr:uid="{00000000-0005-0000-0000-00000B370000}"/>
    <cellStyle name="Percent 2 3 8 2" xfId="16172" xr:uid="{00000000-0005-0000-0000-00000C370000}"/>
    <cellStyle name="Percent 2 3 9" xfId="7954" xr:uid="{00000000-0005-0000-0000-00000D370000}"/>
    <cellStyle name="Percent 2 3 9 2" xfId="14594" xr:uid="{00000000-0005-0000-0000-00000E370000}"/>
    <cellStyle name="Percent 2 4" xfId="25" xr:uid="{00000000-0005-0000-0000-00000F370000}"/>
    <cellStyle name="Percent 2 4 2" xfId="4460" xr:uid="{00000000-0005-0000-0000-000010370000}"/>
    <cellStyle name="Percent 2 4 2 2" xfId="5041" xr:uid="{00000000-0005-0000-0000-000011370000}"/>
    <cellStyle name="Percent 2 4 2 2 2" xfId="8784" xr:uid="{00000000-0005-0000-0000-000012370000}"/>
    <cellStyle name="Percent 2 4 2 2 2 2" xfId="15332" xr:uid="{00000000-0005-0000-0000-000013370000}"/>
    <cellStyle name="Percent 2 4 2 2 3" xfId="7065" xr:uid="{00000000-0005-0000-0000-000014370000}"/>
    <cellStyle name="Percent 2 4 2 2 3 2" xfId="13751" xr:uid="{00000000-0005-0000-0000-000015370000}"/>
    <cellStyle name="Percent 2 4 2 2 4" xfId="11966" xr:uid="{00000000-0005-0000-0000-000016370000}"/>
    <cellStyle name="Percent 2 4 2 3" xfId="5288" xr:uid="{00000000-0005-0000-0000-000017370000}"/>
    <cellStyle name="Percent 2 4 2 3 2" xfId="9031" xr:uid="{00000000-0005-0000-0000-000018370000}"/>
    <cellStyle name="Percent 2 4 2 3 2 2" xfId="15575" xr:uid="{00000000-0005-0000-0000-000019370000}"/>
    <cellStyle name="Percent 2 4 2 3 3" xfId="7312" xr:uid="{00000000-0005-0000-0000-00001A370000}"/>
    <cellStyle name="Percent 2 4 2 3 3 2" xfId="13994" xr:uid="{00000000-0005-0000-0000-00001B370000}"/>
    <cellStyle name="Percent 2 4 2 3 4" xfId="12209" xr:uid="{00000000-0005-0000-0000-00001C370000}"/>
    <cellStyle name="Percent 2 4 2 4" xfId="5726" xr:uid="{00000000-0005-0000-0000-00001D370000}"/>
    <cellStyle name="Percent 2 4 2 4 2" xfId="9467" xr:uid="{00000000-0005-0000-0000-00001E370000}"/>
    <cellStyle name="Percent 2 4 2 4 2 2" xfId="15969" xr:uid="{00000000-0005-0000-0000-00001F370000}"/>
    <cellStyle name="Percent 2 4 2 4 3" xfId="7748" xr:uid="{00000000-0005-0000-0000-000020370000}"/>
    <cellStyle name="Percent 2 4 2 4 3 2" xfId="14388" xr:uid="{00000000-0005-0000-0000-000021370000}"/>
    <cellStyle name="Percent 2 4 2 4 4" xfId="12619" xr:uid="{00000000-0005-0000-0000-000022370000}"/>
    <cellStyle name="Percent 2 4 2 5" xfId="10037" xr:uid="{00000000-0005-0000-0000-000023370000}"/>
    <cellStyle name="Percent 2 4 2 5 2" xfId="16518" xr:uid="{00000000-0005-0000-0000-000024370000}"/>
    <cellStyle name="Percent 2 4 2 6" xfId="8225" xr:uid="{00000000-0005-0000-0000-000025370000}"/>
    <cellStyle name="Percent 2 4 2 6 2" xfId="14782" xr:uid="{00000000-0005-0000-0000-000026370000}"/>
    <cellStyle name="Percent 2 4 2 7" xfId="6506" xr:uid="{00000000-0005-0000-0000-000027370000}"/>
    <cellStyle name="Percent 2 4 2 7 2" xfId="13196" xr:uid="{00000000-0005-0000-0000-000028370000}"/>
    <cellStyle name="Percent 2 4 2 8" xfId="11405" xr:uid="{00000000-0005-0000-0000-000029370000}"/>
    <cellStyle name="Percent 2 4 3" xfId="4700" xr:uid="{00000000-0005-0000-0000-00002A370000}"/>
    <cellStyle name="Percent 2 4 4" xfId="5087" xr:uid="{00000000-0005-0000-0000-00002B370000}"/>
    <cellStyle name="Percent 2 4 4 2" xfId="8830" xr:uid="{00000000-0005-0000-0000-00002C370000}"/>
    <cellStyle name="Percent 2 4 4 2 2" xfId="15378" xr:uid="{00000000-0005-0000-0000-00002D370000}"/>
    <cellStyle name="Percent 2 4 4 3" xfId="7111" xr:uid="{00000000-0005-0000-0000-00002E370000}"/>
    <cellStyle name="Percent 2 4 4 3 2" xfId="13797" xr:uid="{00000000-0005-0000-0000-00002F370000}"/>
    <cellStyle name="Percent 2 4 4 4" xfId="12012" xr:uid="{00000000-0005-0000-0000-000030370000}"/>
    <cellStyle name="Percent 2 4 5" xfId="5524" xr:uid="{00000000-0005-0000-0000-000031370000}"/>
    <cellStyle name="Percent 2 4 5 2" xfId="9265" xr:uid="{00000000-0005-0000-0000-000032370000}"/>
    <cellStyle name="Percent 2 4 5 2 2" xfId="15772" xr:uid="{00000000-0005-0000-0000-000033370000}"/>
    <cellStyle name="Percent 2 4 5 3" xfId="7546" xr:uid="{00000000-0005-0000-0000-000034370000}"/>
    <cellStyle name="Percent 2 4 5 3 2" xfId="14191" xr:uid="{00000000-0005-0000-0000-000035370000}"/>
    <cellStyle name="Percent 2 4 5 4" xfId="12417" xr:uid="{00000000-0005-0000-0000-000036370000}"/>
    <cellStyle name="Percent 2 4 6" xfId="7945" xr:uid="{00000000-0005-0000-0000-000037370000}"/>
    <cellStyle name="Percent 2 4 6 2" xfId="14585" xr:uid="{00000000-0005-0000-0000-000038370000}"/>
    <cellStyle name="Percent 2 4 7" xfId="5924" xr:uid="{00000000-0005-0000-0000-000039370000}"/>
    <cellStyle name="Percent 2 4 7 2" xfId="12817" xr:uid="{00000000-0005-0000-0000-00003A370000}"/>
    <cellStyle name="Percent 2 4 8" xfId="10259" xr:uid="{00000000-0005-0000-0000-00003B370000}"/>
    <cellStyle name="Percent 2 5" xfId="4250" xr:uid="{00000000-0005-0000-0000-00003C370000}"/>
    <cellStyle name="Percent 2 5 2" xfId="4594" xr:uid="{00000000-0005-0000-0000-00003D370000}"/>
    <cellStyle name="Percent 2 5 2 2" xfId="5042" xr:uid="{00000000-0005-0000-0000-00003E370000}"/>
    <cellStyle name="Percent 2 5 2 2 2" xfId="8785" xr:uid="{00000000-0005-0000-0000-00003F370000}"/>
    <cellStyle name="Percent 2 5 2 2 2 2" xfId="15333" xr:uid="{00000000-0005-0000-0000-000040370000}"/>
    <cellStyle name="Percent 2 5 2 2 3" xfId="7066" xr:uid="{00000000-0005-0000-0000-000041370000}"/>
    <cellStyle name="Percent 2 5 2 2 3 2" xfId="13752" xr:uid="{00000000-0005-0000-0000-000042370000}"/>
    <cellStyle name="Percent 2 5 2 2 4" xfId="11967" xr:uid="{00000000-0005-0000-0000-000043370000}"/>
    <cellStyle name="Percent 2 5 2 3" xfId="5421" xr:uid="{00000000-0005-0000-0000-000044370000}"/>
    <cellStyle name="Percent 2 5 2 3 2" xfId="9164" xr:uid="{00000000-0005-0000-0000-000045370000}"/>
    <cellStyle name="Percent 2 5 2 3 2 2" xfId="15708" xr:uid="{00000000-0005-0000-0000-000046370000}"/>
    <cellStyle name="Percent 2 5 2 3 3" xfId="7445" xr:uid="{00000000-0005-0000-0000-000047370000}"/>
    <cellStyle name="Percent 2 5 2 3 3 2" xfId="14127" xr:uid="{00000000-0005-0000-0000-000048370000}"/>
    <cellStyle name="Percent 2 5 2 3 4" xfId="12342" xr:uid="{00000000-0005-0000-0000-000049370000}"/>
    <cellStyle name="Percent 2 5 2 4" xfId="5859" xr:uid="{00000000-0005-0000-0000-00004A370000}"/>
    <cellStyle name="Percent 2 5 2 4 2" xfId="9600" xr:uid="{00000000-0005-0000-0000-00004B370000}"/>
    <cellStyle name="Percent 2 5 2 4 2 2" xfId="16102" xr:uid="{00000000-0005-0000-0000-00004C370000}"/>
    <cellStyle name="Percent 2 5 2 4 3" xfId="7881" xr:uid="{00000000-0005-0000-0000-00004D370000}"/>
    <cellStyle name="Percent 2 5 2 4 3 2" xfId="14521" xr:uid="{00000000-0005-0000-0000-00004E370000}"/>
    <cellStyle name="Percent 2 5 2 4 4" xfId="12752" xr:uid="{00000000-0005-0000-0000-00004F370000}"/>
    <cellStyle name="Percent 2 5 2 5" xfId="10038" xr:uid="{00000000-0005-0000-0000-000050370000}"/>
    <cellStyle name="Percent 2 5 2 5 2" xfId="16519" xr:uid="{00000000-0005-0000-0000-000051370000}"/>
    <cellStyle name="Percent 2 5 2 6" xfId="8358" xr:uid="{00000000-0005-0000-0000-000052370000}"/>
    <cellStyle name="Percent 2 5 2 6 2" xfId="14915" xr:uid="{00000000-0005-0000-0000-000053370000}"/>
    <cellStyle name="Percent 2 5 2 7" xfId="6639" xr:uid="{00000000-0005-0000-0000-000054370000}"/>
    <cellStyle name="Percent 2 5 2 7 2" xfId="13329" xr:uid="{00000000-0005-0000-0000-000055370000}"/>
    <cellStyle name="Percent 2 5 2 8" xfId="11539" xr:uid="{00000000-0005-0000-0000-000056370000}"/>
    <cellStyle name="Percent 2 5 3" xfId="4778" xr:uid="{00000000-0005-0000-0000-000057370000}"/>
    <cellStyle name="Percent 2 5 3 2" xfId="8521" xr:uid="{00000000-0005-0000-0000-000058370000}"/>
    <cellStyle name="Percent 2 5 3 2 2" xfId="15073" xr:uid="{00000000-0005-0000-0000-000059370000}"/>
    <cellStyle name="Percent 2 5 3 3" xfId="6802" xr:uid="{00000000-0005-0000-0000-00005A370000}"/>
    <cellStyle name="Percent 2 5 3 3 2" xfId="13492" xr:uid="{00000000-0005-0000-0000-00005B370000}"/>
    <cellStyle name="Percent 2 5 3 4" xfId="11707" xr:uid="{00000000-0005-0000-0000-00005C370000}"/>
    <cellStyle name="Percent 2 5 4" xfId="5224" xr:uid="{00000000-0005-0000-0000-00005D370000}"/>
    <cellStyle name="Percent 2 5 4 2" xfId="8967" xr:uid="{00000000-0005-0000-0000-00005E370000}"/>
    <cellStyle name="Percent 2 5 4 2 2" xfId="15511" xr:uid="{00000000-0005-0000-0000-00005F370000}"/>
    <cellStyle name="Percent 2 5 4 3" xfId="7248" xr:uid="{00000000-0005-0000-0000-000060370000}"/>
    <cellStyle name="Percent 2 5 4 3 2" xfId="13930" xr:uid="{00000000-0005-0000-0000-000061370000}"/>
    <cellStyle name="Percent 2 5 4 4" xfId="12145" xr:uid="{00000000-0005-0000-0000-000062370000}"/>
    <cellStyle name="Percent 2 5 5" xfId="5657" xr:uid="{00000000-0005-0000-0000-000063370000}"/>
    <cellStyle name="Percent 2 5 5 2" xfId="9398" xr:uid="{00000000-0005-0000-0000-000064370000}"/>
    <cellStyle name="Percent 2 5 5 2 2" xfId="15905" xr:uid="{00000000-0005-0000-0000-000065370000}"/>
    <cellStyle name="Percent 2 5 5 3" xfId="7679" xr:uid="{00000000-0005-0000-0000-000066370000}"/>
    <cellStyle name="Percent 2 5 5 3 2" xfId="14324" xr:uid="{00000000-0005-0000-0000-000067370000}"/>
    <cellStyle name="Percent 2 5 5 4" xfId="12550" xr:uid="{00000000-0005-0000-0000-000068370000}"/>
    <cellStyle name="Percent 2 5 6" xfId="9768" xr:uid="{00000000-0005-0000-0000-000069370000}"/>
    <cellStyle name="Percent 2 5 6 2" xfId="16259" xr:uid="{00000000-0005-0000-0000-00006A370000}"/>
    <cellStyle name="Percent 2 5 7" xfId="8120" xr:uid="{00000000-0005-0000-0000-00006B370000}"/>
    <cellStyle name="Percent 2 5 7 2" xfId="14718" xr:uid="{00000000-0005-0000-0000-00006C370000}"/>
    <cellStyle name="Percent 2 5 8" xfId="6402" xr:uid="{00000000-0005-0000-0000-00006D370000}"/>
    <cellStyle name="Percent 2 5 8 2" xfId="13123" xr:uid="{00000000-0005-0000-0000-00006E370000}"/>
    <cellStyle name="Percent 2 5 9" xfId="11333" xr:uid="{00000000-0005-0000-0000-00006F370000}"/>
    <cellStyle name="Percent 2 6" xfId="4251" xr:uid="{00000000-0005-0000-0000-000070370000}"/>
    <cellStyle name="Percent 2 6 2" xfId="4595" xr:uid="{00000000-0005-0000-0000-000071370000}"/>
    <cellStyle name="Percent 2 6 2 2" xfId="5043" xr:uid="{00000000-0005-0000-0000-000072370000}"/>
    <cellStyle name="Percent 2 6 2 2 2" xfId="8786" xr:uid="{00000000-0005-0000-0000-000073370000}"/>
    <cellStyle name="Percent 2 6 2 2 2 2" xfId="15334" xr:uid="{00000000-0005-0000-0000-000074370000}"/>
    <cellStyle name="Percent 2 6 2 2 3" xfId="7067" xr:uid="{00000000-0005-0000-0000-000075370000}"/>
    <cellStyle name="Percent 2 6 2 2 3 2" xfId="13753" xr:uid="{00000000-0005-0000-0000-000076370000}"/>
    <cellStyle name="Percent 2 6 2 2 4" xfId="11968" xr:uid="{00000000-0005-0000-0000-000077370000}"/>
    <cellStyle name="Percent 2 6 2 3" xfId="5422" xr:uid="{00000000-0005-0000-0000-000078370000}"/>
    <cellStyle name="Percent 2 6 2 3 2" xfId="9165" xr:uid="{00000000-0005-0000-0000-000079370000}"/>
    <cellStyle name="Percent 2 6 2 3 2 2" xfId="15709" xr:uid="{00000000-0005-0000-0000-00007A370000}"/>
    <cellStyle name="Percent 2 6 2 3 3" xfId="7446" xr:uid="{00000000-0005-0000-0000-00007B370000}"/>
    <cellStyle name="Percent 2 6 2 3 3 2" xfId="14128" xr:uid="{00000000-0005-0000-0000-00007C370000}"/>
    <cellStyle name="Percent 2 6 2 3 4" xfId="12343" xr:uid="{00000000-0005-0000-0000-00007D370000}"/>
    <cellStyle name="Percent 2 6 2 4" xfId="5860" xr:uid="{00000000-0005-0000-0000-00007E370000}"/>
    <cellStyle name="Percent 2 6 2 4 2" xfId="9601" xr:uid="{00000000-0005-0000-0000-00007F370000}"/>
    <cellStyle name="Percent 2 6 2 4 2 2" xfId="16103" xr:uid="{00000000-0005-0000-0000-000080370000}"/>
    <cellStyle name="Percent 2 6 2 4 3" xfId="7882" xr:uid="{00000000-0005-0000-0000-000081370000}"/>
    <cellStyle name="Percent 2 6 2 4 3 2" xfId="14522" xr:uid="{00000000-0005-0000-0000-000082370000}"/>
    <cellStyle name="Percent 2 6 2 4 4" xfId="12753" xr:uid="{00000000-0005-0000-0000-000083370000}"/>
    <cellStyle name="Percent 2 6 2 5" xfId="10039" xr:uid="{00000000-0005-0000-0000-000084370000}"/>
    <cellStyle name="Percent 2 6 2 5 2" xfId="16520" xr:uid="{00000000-0005-0000-0000-000085370000}"/>
    <cellStyle name="Percent 2 6 2 6" xfId="8359" xr:uid="{00000000-0005-0000-0000-000086370000}"/>
    <cellStyle name="Percent 2 6 2 6 2" xfId="14916" xr:uid="{00000000-0005-0000-0000-000087370000}"/>
    <cellStyle name="Percent 2 6 2 7" xfId="6640" xr:uid="{00000000-0005-0000-0000-000088370000}"/>
    <cellStyle name="Percent 2 6 2 7 2" xfId="13330" xr:uid="{00000000-0005-0000-0000-000089370000}"/>
    <cellStyle name="Percent 2 6 2 8" xfId="11540" xr:uid="{00000000-0005-0000-0000-00008A370000}"/>
    <cellStyle name="Percent 2 6 3" xfId="4825" xr:uid="{00000000-0005-0000-0000-00008B370000}"/>
    <cellStyle name="Percent 2 6 3 2" xfId="8568" xr:uid="{00000000-0005-0000-0000-00008C370000}"/>
    <cellStyle name="Percent 2 6 3 2 2" xfId="15116" xr:uid="{00000000-0005-0000-0000-00008D370000}"/>
    <cellStyle name="Percent 2 6 3 3" xfId="6849" xr:uid="{00000000-0005-0000-0000-00008E370000}"/>
    <cellStyle name="Percent 2 6 3 3 2" xfId="13535" xr:uid="{00000000-0005-0000-0000-00008F370000}"/>
    <cellStyle name="Percent 2 6 3 4" xfId="11750" xr:uid="{00000000-0005-0000-0000-000090370000}"/>
    <cellStyle name="Percent 2 6 4" xfId="5225" xr:uid="{00000000-0005-0000-0000-000091370000}"/>
    <cellStyle name="Percent 2 6 4 2" xfId="8968" xr:uid="{00000000-0005-0000-0000-000092370000}"/>
    <cellStyle name="Percent 2 6 4 2 2" xfId="15512" xr:uid="{00000000-0005-0000-0000-000093370000}"/>
    <cellStyle name="Percent 2 6 4 3" xfId="7249" xr:uid="{00000000-0005-0000-0000-000094370000}"/>
    <cellStyle name="Percent 2 6 4 3 2" xfId="13931" xr:uid="{00000000-0005-0000-0000-000095370000}"/>
    <cellStyle name="Percent 2 6 4 4" xfId="12146" xr:uid="{00000000-0005-0000-0000-000096370000}"/>
    <cellStyle name="Percent 2 6 5" xfId="5658" xr:uid="{00000000-0005-0000-0000-000097370000}"/>
    <cellStyle name="Percent 2 6 5 2" xfId="9399" xr:uid="{00000000-0005-0000-0000-000098370000}"/>
    <cellStyle name="Percent 2 6 5 2 2" xfId="15906" xr:uid="{00000000-0005-0000-0000-000099370000}"/>
    <cellStyle name="Percent 2 6 5 3" xfId="7680" xr:uid="{00000000-0005-0000-0000-00009A370000}"/>
    <cellStyle name="Percent 2 6 5 3 2" xfId="14325" xr:uid="{00000000-0005-0000-0000-00009B370000}"/>
    <cellStyle name="Percent 2 6 5 4" xfId="12551" xr:uid="{00000000-0005-0000-0000-00009C370000}"/>
    <cellStyle name="Percent 2 6 6" xfId="9816" xr:uid="{00000000-0005-0000-0000-00009D370000}"/>
    <cellStyle name="Percent 2 6 6 2" xfId="16302" xr:uid="{00000000-0005-0000-0000-00009E370000}"/>
    <cellStyle name="Percent 2 6 7" xfId="8121" xr:uid="{00000000-0005-0000-0000-00009F370000}"/>
    <cellStyle name="Percent 2 6 7 2" xfId="14719" xr:uid="{00000000-0005-0000-0000-0000A0370000}"/>
    <cellStyle name="Percent 2 6 8" xfId="6403" xr:uid="{00000000-0005-0000-0000-0000A1370000}"/>
    <cellStyle name="Percent 2 6 8 2" xfId="13124" xr:uid="{00000000-0005-0000-0000-0000A2370000}"/>
    <cellStyle name="Percent 2 6 9" xfId="11334" xr:uid="{00000000-0005-0000-0000-0000A3370000}"/>
    <cellStyle name="Percent 2 7" xfId="4406" xr:uid="{00000000-0005-0000-0000-0000A4370000}"/>
    <cellStyle name="Percent 2 7 2" xfId="4620" xr:uid="{00000000-0005-0000-0000-0000A5370000}"/>
    <cellStyle name="Percent 2 7 2 2" xfId="5045" xr:uid="{00000000-0005-0000-0000-0000A6370000}"/>
    <cellStyle name="Percent 2 7 2 2 2" xfId="8788" xr:uid="{00000000-0005-0000-0000-0000A7370000}"/>
    <cellStyle name="Percent 2 7 2 2 2 2" xfId="15336" xr:uid="{00000000-0005-0000-0000-0000A8370000}"/>
    <cellStyle name="Percent 2 7 2 2 3" xfId="7069" xr:uid="{00000000-0005-0000-0000-0000A9370000}"/>
    <cellStyle name="Percent 2 7 2 2 3 2" xfId="13755" xr:uid="{00000000-0005-0000-0000-0000AA370000}"/>
    <cellStyle name="Percent 2 7 2 2 4" xfId="11970" xr:uid="{00000000-0005-0000-0000-0000AB370000}"/>
    <cellStyle name="Percent 2 7 2 3" xfId="5447" xr:uid="{00000000-0005-0000-0000-0000AC370000}"/>
    <cellStyle name="Percent 2 7 2 3 2" xfId="9190" xr:uid="{00000000-0005-0000-0000-0000AD370000}"/>
    <cellStyle name="Percent 2 7 2 3 2 2" xfId="15734" xr:uid="{00000000-0005-0000-0000-0000AE370000}"/>
    <cellStyle name="Percent 2 7 2 3 3" xfId="7471" xr:uid="{00000000-0005-0000-0000-0000AF370000}"/>
    <cellStyle name="Percent 2 7 2 3 3 2" xfId="14153" xr:uid="{00000000-0005-0000-0000-0000B0370000}"/>
    <cellStyle name="Percent 2 7 2 3 4" xfId="12368" xr:uid="{00000000-0005-0000-0000-0000B1370000}"/>
    <cellStyle name="Percent 2 7 2 4" xfId="5885" xr:uid="{00000000-0005-0000-0000-0000B2370000}"/>
    <cellStyle name="Percent 2 7 2 4 2" xfId="9626" xr:uid="{00000000-0005-0000-0000-0000B3370000}"/>
    <cellStyle name="Percent 2 7 2 4 2 2" xfId="16128" xr:uid="{00000000-0005-0000-0000-0000B4370000}"/>
    <cellStyle name="Percent 2 7 2 4 3" xfId="7907" xr:uid="{00000000-0005-0000-0000-0000B5370000}"/>
    <cellStyle name="Percent 2 7 2 4 3 2" xfId="14547" xr:uid="{00000000-0005-0000-0000-0000B6370000}"/>
    <cellStyle name="Percent 2 7 2 4 4" xfId="12778" xr:uid="{00000000-0005-0000-0000-0000B7370000}"/>
    <cellStyle name="Percent 2 7 2 5" xfId="10041" xr:uid="{00000000-0005-0000-0000-0000B8370000}"/>
    <cellStyle name="Percent 2 7 2 5 2" xfId="16522" xr:uid="{00000000-0005-0000-0000-0000B9370000}"/>
    <cellStyle name="Percent 2 7 2 6" xfId="8384" xr:uid="{00000000-0005-0000-0000-0000BA370000}"/>
    <cellStyle name="Percent 2 7 2 6 2" xfId="14941" xr:uid="{00000000-0005-0000-0000-0000BB370000}"/>
    <cellStyle name="Percent 2 7 2 7" xfId="6665" xr:uid="{00000000-0005-0000-0000-0000BC370000}"/>
    <cellStyle name="Percent 2 7 2 7 2" xfId="13355" xr:uid="{00000000-0005-0000-0000-0000BD370000}"/>
    <cellStyle name="Percent 2 7 2 8" xfId="11565" xr:uid="{00000000-0005-0000-0000-0000BE370000}"/>
    <cellStyle name="Percent 2 7 3" xfId="5044" xr:uid="{00000000-0005-0000-0000-0000BF370000}"/>
    <cellStyle name="Percent 2 7 3 2" xfId="8787" xr:uid="{00000000-0005-0000-0000-0000C0370000}"/>
    <cellStyle name="Percent 2 7 3 2 2" xfId="15335" xr:uid="{00000000-0005-0000-0000-0000C1370000}"/>
    <cellStyle name="Percent 2 7 3 3" xfId="7068" xr:uid="{00000000-0005-0000-0000-0000C2370000}"/>
    <cellStyle name="Percent 2 7 3 3 2" xfId="13754" xr:uid="{00000000-0005-0000-0000-0000C3370000}"/>
    <cellStyle name="Percent 2 7 3 4" xfId="11969" xr:uid="{00000000-0005-0000-0000-0000C4370000}"/>
    <cellStyle name="Percent 2 7 4" xfId="5250" xr:uid="{00000000-0005-0000-0000-0000C5370000}"/>
    <cellStyle name="Percent 2 7 4 2" xfId="8993" xr:uid="{00000000-0005-0000-0000-0000C6370000}"/>
    <cellStyle name="Percent 2 7 4 2 2" xfId="15537" xr:uid="{00000000-0005-0000-0000-0000C7370000}"/>
    <cellStyle name="Percent 2 7 4 3" xfId="7274" xr:uid="{00000000-0005-0000-0000-0000C8370000}"/>
    <cellStyle name="Percent 2 7 4 3 2" xfId="13956" xr:uid="{00000000-0005-0000-0000-0000C9370000}"/>
    <cellStyle name="Percent 2 7 4 4" xfId="12171" xr:uid="{00000000-0005-0000-0000-0000CA370000}"/>
    <cellStyle name="Percent 2 7 5" xfId="5688" xr:uid="{00000000-0005-0000-0000-0000CB370000}"/>
    <cellStyle name="Percent 2 7 5 2" xfId="9429" xr:uid="{00000000-0005-0000-0000-0000CC370000}"/>
    <cellStyle name="Percent 2 7 5 2 2" xfId="15931" xr:uid="{00000000-0005-0000-0000-0000CD370000}"/>
    <cellStyle name="Percent 2 7 5 3" xfId="7710" xr:uid="{00000000-0005-0000-0000-0000CE370000}"/>
    <cellStyle name="Percent 2 7 5 3 2" xfId="14350" xr:uid="{00000000-0005-0000-0000-0000CF370000}"/>
    <cellStyle name="Percent 2 7 5 4" xfId="12581" xr:uid="{00000000-0005-0000-0000-0000D0370000}"/>
    <cellStyle name="Percent 2 7 6" xfId="10040" xr:uid="{00000000-0005-0000-0000-0000D1370000}"/>
    <cellStyle name="Percent 2 7 6 2" xfId="16521" xr:uid="{00000000-0005-0000-0000-0000D2370000}"/>
    <cellStyle name="Percent 2 7 7" xfId="8187" xr:uid="{00000000-0005-0000-0000-0000D3370000}"/>
    <cellStyle name="Percent 2 7 7 2" xfId="14744" xr:uid="{00000000-0005-0000-0000-0000D4370000}"/>
    <cellStyle name="Percent 2 7 8" xfId="6468" xr:uid="{00000000-0005-0000-0000-0000D5370000}"/>
    <cellStyle name="Percent 2 7 8 2" xfId="13158" xr:uid="{00000000-0005-0000-0000-0000D6370000}"/>
    <cellStyle name="Percent 2 7 9" xfId="11364" xr:uid="{00000000-0005-0000-0000-0000D7370000}"/>
    <cellStyle name="Percent 2 8" xfId="4423" xr:uid="{00000000-0005-0000-0000-0000D8370000}"/>
    <cellStyle name="Percent 2 8 2" xfId="4632" xr:uid="{00000000-0005-0000-0000-0000D9370000}"/>
    <cellStyle name="Percent 2 8 2 2" xfId="5047" xr:uid="{00000000-0005-0000-0000-0000DA370000}"/>
    <cellStyle name="Percent 2 8 2 2 2" xfId="8790" xr:uid="{00000000-0005-0000-0000-0000DB370000}"/>
    <cellStyle name="Percent 2 8 2 2 2 2" xfId="15338" xr:uid="{00000000-0005-0000-0000-0000DC370000}"/>
    <cellStyle name="Percent 2 8 2 2 3" xfId="7071" xr:uid="{00000000-0005-0000-0000-0000DD370000}"/>
    <cellStyle name="Percent 2 8 2 2 3 2" xfId="13757" xr:uid="{00000000-0005-0000-0000-0000DE370000}"/>
    <cellStyle name="Percent 2 8 2 2 4" xfId="11972" xr:uid="{00000000-0005-0000-0000-0000DF370000}"/>
    <cellStyle name="Percent 2 8 2 3" xfId="5459" xr:uid="{00000000-0005-0000-0000-0000E0370000}"/>
    <cellStyle name="Percent 2 8 2 3 2" xfId="9202" xr:uid="{00000000-0005-0000-0000-0000E1370000}"/>
    <cellStyle name="Percent 2 8 2 3 2 2" xfId="15746" xr:uid="{00000000-0005-0000-0000-0000E2370000}"/>
    <cellStyle name="Percent 2 8 2 3 3" xfId="7483" xr:uid="{00000000-0005-0000-0000-0000E3370000}"/>
    <cellStyle name="Percent 2 8 2 3 3 2" xfId="14165" xr:uid="{00000000-0005-0000-0000-0000E4370000}"/>
    <cellStyle name="Percent 2 8 2 3 4" xfId="12380" xr:uid="{00000000-0005-0000-0000-0000E5370000}"/>
    <cellStyle name="Percent 2 8 2 4" xfId="5897" xr:uid="{00000000-0005-0000-0000-0000E6370000}"/>
    <cellStyle name="Percent 2 8 2 4 2" xfId="9638" xr:uid="{00000000-0005-0000-0000-0000E7370000}"/>
    <cellStyle name="Percent 2 8 2 4 2 2" xfId="16140" xr:uid="{00000000-0005-0000-0000-0000E8370000}"/>
    <cellStyle name="Percent 2 8 2 4 3" xfId="7919" xr:uid="{00000000-0005-0000-0000-0000E9370000}"/>
    <cellStyle name="Percent 2 8 2 4 3 2" xfId="14559" xr:uid="{00000000-0005-0000-0000-0000EA370000}"/>
    <cellStyle name="Percent 2 8 2 4 4" xfId="12790" xr:uid="{00000000-0005-0000-0000-0000EB370000}"/>
    <cellStyle name="Percent 2 8 2 5" xfId="10043" xr:uid="{00000000-0005-0000-0000-0000EC370000}"/>
    <cellStyle name="Percent 2 8 2 5 2" xfId="16524" xr:uid="{00000000-0005-0000-0000-0000ED370000}"/>
    <cellStyle name="Percent 2 8 2 6" xfId="8396" xr:uid="{00000000-0005-0000-0000-0000EE370000}"/>
    <cellStyle name="Percent 2 8 2 6 2" xfId="14953" xr:uid="{00000000-0005-0000-0000-0000EF370000}"/>
    <cellStyle name="Percent 2 8 2 7" xfId="6677" xr:uid="{00000000-0005-0000-0000-0000F0370000}"/>
    <cellStyle name="Percent 2 8 2 7 2" xfId="13367" xr:uid="{00000000-0005-0000-0000-0000F1370000}"/>
    <cellStyle name="Percent 2 8 2 8" xfId="11577" xr:uid="{00000000-0005-0000-0000-0000F2370000}"/>
    <cellStyle name="Percent 2 8 3" xfId="5046" xr:uid="{00000000-0005-0000-0000-0000F3370000}"/>
    <cellStyle name="Percent 2 8 3 2" xfId="8789" xr:uid="{00000000-0005-0000-0000-0000F4370000}"/>
    <cellStyle name="Percent 2 8 3 2 2" xfId="15337" xr:uid="{00000000-0005-0000-0000-0000F5370000}"/>
    <cellStyle name="Percent 2 8 3 3" xfId="7070" xr:uid="{00000000-0005-0000-0000-0000F6370000}"/>
    <cellStyle name="Percent 2 8 3 3 2" xfId="13756" xr:uid="{00000000-0005-0000-0000-0000F7370000}"/>
    <cellStyle name="Percent 2 8 3 4" xfId="11971" xr:uid="{00000000-0005-0000-0000-0000F8370000}"/>
    <cellStyle name="Percent 2 8 4" xfId="5262" xr:uid="{00000000-0005-0000-0000-0000F9370000}"/>
    <cellStyle name="Percent 2 8 4 2" xfId="9005" xr:uid="{00000000-0005-0000-0000-0000FA370000}"/>
    <cellStyle name="Percent 2 8 4 2 2" xfId="15549" xr:uid="{00000000-0005-0000-0000-0000FB370000}"/>
    <cellStyle name="Percent 2 8 4 3" xfId="7286" xr:uid="{00000000-0005-0000-0000-0000FC370000}"/>
    <cellStyle name="Percent 2 8 4 3 2" xfId="13968" xr:uid="{00000000-0005-0000-0000-0000FD370000}"/>
    <cellStyle name="Percent 2 8 4 4" xfId="12183" xr:uid="{00000000-0005-0000-0000-0000FE370000}"/>
    <cellStyle name="Percent 2 8 5" xfId="5700" xr:uid="{00000000-0005-0000-0000-0000FF370000}"/>
    <cellStyle name="Percent 2 8 5 2" xfId="9441" xr:uid="{00000000-0005-0000-0000-000000380000}"/>
    <cellStyle name="Percent 2 8 5 2 2" xfId="15943" xr:uid="{00000000-0005-0000-0000-000001380000}"/>
    <cellStyle name="Percent 2 8 5 3" xfId="7722" xr:uid="{00000000-0005-0000-0000-000002380000}"/>
    <cellStyle name="Percent 2 8 5 3 2" xfId="14362" xr:uid="{00000000-0005-0000-0000-000003380000}"/>
    <cellStyle name="Percent 2 8 5 4" xfId="12593" xr:uid="{00000000-0005-0000-0000-000004380000}"/>
    <cellStyle name="Percent 2 8 6" xfId="10042" xr:uid="{00000000-0005-0000-0000-000005380000}"/>
    <cellStyle name="Percent 2 8 6 2" xfId="16523" xr:uid="{00000000-0005-0000-0000-000006380000}"/>
    <cellStyle name="Percent 2 8 7" xfId="8199" xr:uid="{00000000-0005-0000-0000-000007380000}"/>
    <cellStyle name="Percent 2 8 7 2" xfId="14756" xr:uid="{00000000-0005-0000-0000-000008380000}"/>
    <cellStyle name="Percent 2 8 8" xfId="6480" xr:uid="{00000000-0005-0000-0000-000009380000}"/>
    <cellStyle name="Percent 2 8 8 2" xfId="13170" xr:uid="{00000000-0005-0000-0000-00000A380000}"/>
    <cellStyle name="Percent 2 8 9" xfId="11378" xr:uid="{00000000-0005-0000-0000-00000B380000}"/>
    <cellStyle name="Percent 2 9" xfId="4450" xr:uid="{00000000-0005-0000-0000-00000C380000}"/>
    <cellStyle name="Percent 2 9 2" xfId="5048" xr:uid="{00000000-0005-0000-0000-00000D380000}"/>
    <cellStyle name="Percent 2 9 2 2" xfId="8791" xr:uid="{00000000-0005-0000-0000-00000E380000}"/>
    <cellStyle name="Percent 2 9 2 2 2" xfId="15339" xr:uid="{00000000-0005-0000-0000-00000F380000}"/>
    <cellStyle name="Percent 2 9 2 3" xfId="7072" xr:uid="{00000000-0005-0000-0000-000010380000}"/>
    <cellStyle name="Percent 2 9 2 3 2" xfId="13758" xr:uid="{00000000-0005-0000-0000-000011380000}"/>
    <cellStyle name="Percent 2 9 2 4" xfId="11973" xr:uid="{00000000-0005-0000-0000-000012380000}"/>
    <cellStyle name="Percent 2 9 3" xfId="5278" xr:uid="{00000000-0005-0000-0000-000013380000}"/>
    <cellStyle name="Percent 2 9 3 2" xfId="9021" xr:uid="{00000000-0005-0000-0000-000014380000}"/>
    <cellStyle name="Percent 2 9 3 2 2" xfId="15565" xr:uid="{00000000-0005-0000-0000-000015380000}"/>
    <cellStyle name="Percent 2 9 3 3" xfId="7302" xr:uid="{00000000-0005-0000-0000-000016380000}"/>
    <cellStyle name="Percent 2 9 3 3 2" xfId="13984" xr:uid="{00000000-0005-0000-0000-000017380000}"/>
    <cellStyle name="Percent 2 9 3 4" xfId="12199" xr:uid="{00000000-0005-0000-0000-000018380000}"/>
    <cellStyle name="Percent 2 9 4" xfId="5716" xr:uid="{00000000-0005-0000-0000-000019380000}"/>
    <cellStyle name="Percent 2 9 4 2" xfId="9457" xr:uid="{00000000-0005-0000-0000-00001A380000}"/>
    <cellStyle name="Percent 2 9 4 2 2" xfId="15959" xr:uid="{00000000-0005-0000-0000-00001B380000}"/>
    <cellStyle name="Percent 2 9 4 3" xfId="7738" xr:uid="{00000000-0005-0000-0000-00001C380000}"/>
    <cellStyle name="Percent 2 9 4 3 2" xfId="14378" xr:uid="{00000000-0005-0000-0000-00001D380000}"/>
    <cellStyle name="Percent 2 9 4 4" xfId="12609" xr:uid="{00000000-0005-0000-0000-00001E380000}"/>
    <cellStyle name="Percent 2 9 5" xfId="10044" xr:uid="{00000000-0005-0000-0000-00001F380000}"/>
    <cellStyle name="Percent 2 9 5 2" xfId="16525" xr:uid="{00000000-0005-0000-0000-000020380000}"/>
    <cellStyle name="Percent 2 9 6" xfId="8215" xr:uid="{00000000-0005-0000-0000-000021380000}"/>
    <cellStyle name="Percent 2 9 6 2" xfId="14772" xr:uid="{00000000-0005-0000-0000-000022380000}"/>
    <cellStyle name="Percent 2 9 7" xfId="6496" xr:uid="{00000000-0005-0000-0000-000023380000}"/>
    <cellStyle name="Percent 2 9 7 2" xfId="13186" xr:uid="{00000000-0005-0000-0000-000024380000}"/>
    <cellStyle name="Percent 2 9 8" xfId="11395" xr:uid="{00000000-0005-0000-0000-000025380000}"/>
    <cellStyle name="Percent 20" xfId="4252" xr:uid="{00000000-0005-0000-0000-000026380000}"/>
    <cellStyle name="Percent 20 2" xfId="4596" xr:uid="{00000000-0005-0000-0000-000027380000}"/>
    <cellStyle name="Percent 20 2 2" xfId="5049" xr:uid="{00000000-0005-0000-0000-000028380000}"/>
    <cellStyle name="Percent 20 2 2 2" xfId="8792" xr:uid="{00000000-0005-0000-0000-000029380000}"/>
    <cellStyle name="Percent 20 2 2 2 2" xfId="15340" xr:uid="{00000000-0005-0000-0000-00002A380000}"/>
    <cellStyle name="Percent 20 2 2 3" xfId="7073" xr:uid="{00000000-0005-0000-0000-00002B380000}"/>
    <cellStyle name="Percent 20 2 2 3 2" xfId="13759" xr:uid="{00000000-0005-0000-0000-00002C380000}"/>
    <cellStyle name="Percent 20 2 2 4" xfId="11974" xr:uid="{00000000-0005-0000-0000-00002D380000}"/>
    <cellStyle name="Percent 20 2 3" xfId="5423" xr:uid="{00000000-0005-0000-0000-00002E380000}"/>
    <cellStyle name="Percent 20 2 3 2" xfId="9166" xr:uid="{00000000-0005-0000-0000-00002F380000}"/>
    <cellStyle name="Percent 20 2 3 2 2" xfId="15710" xr:uid="{00000000-0005-0000-0000-000030380000}"/>
    <cellStyle name="Percent 20 2 3 3" xfId="7447" xr:uid="{00000000-0005-0000-0000-000031380000}"/>
    <cellStyle name="Percent 20 2 3 3 2" xfId="14129" xr:uid="{00000000-0005-0000-0000-000032380000}"/>
    <cellStyle name="Percent 20 2 3 4" xfId="12344" xr:uid="{00000000-0005-0000-0000-000033380000}"/>
    <cellStyle name="Percent 20 2 4" xfId="5861" xr:uid="{00000000-0005-0000-0000-000034380000}"/>
    <cellStyle name="Percent 20 2 4 2" xfId="9602" xr:uid="{00000000-0005-0000-0000-000035380000}"/>
    <cellStyle name="Percent 20 2 4 2 2" xfId="16104" xr:uid="{00000000-0005-0000-0000-000036380000}"/>
    <cellStyle name="Percent 20 2 4 3" xfId="7883" xr:uid="{00000000-0005-0000-0000-000037380000}"/>
    <cellStyle name="Percent 20 2 4 3 2" xfId="14523" xr:uid="{00000000-0005-0000-0000-000038380000}"/>
    <cellStyle name="Percent 20 2 4 4" xfId="12754" xr:uid="{00000000-0005-0000-0000-000039380000}"/>
    <cellStyle name="Percent 20 2 5" xfId="10045" xr:uid="{00000000-0005-0000-0000-00003A380000}"/>
    <cellStyle name="Percent 20 2 5 2" xfId="16526" xr:uid="{00000000-0005-0000-0000-00003B380000}"/>
    <cellStyle name="Percent 20 2 6" xfId="8360" xr:uid="{00000000-0005-0000-0000-00003C380000}"/>
    <cellStyle name="Percent 20 2 6 2" xfId="14917" xr:uid="{00000000-0005-0000-0000-00003D380000}"/>
    <cellStyle name="Percent 20 2 7" xfId="6641" xr:uid="{00000000-0005-0000-0000-00003E380000}"/>
    <cellStyle name="Percent 20 2 7 2" xfId="13331" xr:uid="{00000000-0005-0000-0000-00003F380000}"/>
    <cellStyle name="Percent 20 2 8" xfId="11541" xr:uid="{00000000-0005-0000-0000-000040380000}"/>
    <cellStyle name="Percent 20 3" xfId="4736" xr:uid="{00000000-0005-0000-0000-000041380000}"/>
    <cellStyle name="Percent 20 3 2" xfId="8479" xr:uid="{00000000-0005-0000-0000-000042380000}"/>
    <cellStyle name="Percent 20 3 2 2" xfId="15031" xr:uid="{00000000-0005-0000-0000-000043380000}"/>
    <cellStyle name="Percent 20 3 3" xfId="6760" xr:uid="{00000000-0005-0000-0000-000044380000}"/>
    <cellStyle name="Percent 20 3 3 2" xfId="13450" xr:uid="{00000000-0005-0000-0000-000045380000}"/>
    <cellStyle name="Percent 20 3 4" xfId="11665" xr:uid="{00000000-0005-0000-0000-000046380000}"/>
    <cellStyle name="Percent 20 4" xfId="5226" xr:uid="{00000000-0005-0000-0000-000047380000}"/>
    <cellStyle name="Percent 20 4 2" xfId="8969" xr:uid="{00000000-0005-0000-0000-000048380000}"/>
    <cellStyle name="Percent 20 4 2 2" xfId="15513" xr:uid="{00000000-0005-0000-0000-000049380000}"/>
    <cellStyle name="Percent 20 4 3" xfId="7250" xr:uid="{00000000-0005-0000-0000-00004A380000}"/>
    <cellStyle name="Percent 20 4 3 2" xfId="13932" xr:uid="{00000000-0005-0000-0000-00004B380000}"/>
    <cellStyle name="Percent 20 4 4" xfId="12147" xr:uid="{00000000-0005-0000-0000-00004C380000}"/>
    <cellStyle name="Percent 20 5" xfId="5659" xr:uid="{00000000-0005-0000-0000-00004D380000}"/>
    <cellStyle name="Percent 20 5 2" xfId="9400" xr:uid="{00000000-0005-0000-0000-00004E380000}"/>
    <cellStyle name="Percent 20 5 2 2" xfId="15907" xr:uid="{00000000-0005-0000-0000-00004F380000}"/>
    <cellStyle name="Percent 20 5 3" xfId="7681" xr:uid="{00000000-0005-0000-0000-000050380000}"/>
    <cellStyle name="Percent 20 5 3 2" xfId="14326" xr:uid="{00000000-0005-0000-0000-000051380000}"/>
    <cellStyle name="Percent 20 5 4" xfId="12552" xr:uid="{00000000-0005-0000-0000-000052380000}"/>
    <cellStyle name="Percent 20 6" xfId="9724" xr:uid="{00000000-0005-0000-0000-000053380000}"/>
    <cellStyle name="Percent 20 6 2" xfId="16217" xr:uid="{00000000-0005-0000-0000-000054380000}"/>
    <cellStyle name="Percent 20 7" xfId="8122" xr:uid="{00000000-0005-0000-0000-000055380000}"/>
    <cellStyle name="Percent 20 7 2" xfId="14720" xr:uid="{00000000-0005-0000-0000-000056380000}"/>
    <cellStyle name="Percent 20 8" xfId="6404" xr:uid="{00000000-0005-0000-0000-000057380000}"/>
    <cellStyle name="Percent 20 8 2" xfId="13125" xr:uid="{00000000-0005-0000-0000-000058380000}"/>
    <cellStyle name="Percent 20 9" xfId="11335" xr:uid="{00000000-0005-0000-0000-000059380000}"/>
    <cellStyle name="Percent 21" xfId="4253" xr:uid="{00000000-0005-0000-0000-00005A380000}"/>
    <cellStyle name="Percent 21 2" xfId="4597" xr:uid="{00000000-0005-0000-0000-00005B380000}"/>
    <cellStyle name="Percent 21 2 2" xfId="5050" xr:uid="{00000000-0005-0000-0000-00005C380000}"/>
    <cellStyle name="Percent 21 2 2 2" xfId="8793" xr:uid="{00000000-0005-0000-0000-00005D380000}"/>
    <cellStyle name="Percent 21 2 2 2 2" xfId="15341" xr:uid="{00000000-0005-0000-0000-00005E380000}"/>
    <cellStyle name="Percent 21 2 2 3" xfId="7074" xr:uid="{00000000-0005-0000-0000-00005F380000}"/>
    <cellStyle name="Percent 21 2 2 3 2" xfId="13760" xr:uid="{00000000-0005-0000-0000-000060380000}"/>
    <cellStyle name="Percent 21 2 2 4" xfId="11975" xr:uid="{00000000-0005-0000-0000-000061380000}"/>
    <cellStyle name="Percent 21 2 3" xfId="5424" xr:uid="{00000000-0005-0000-0000-000062380000}"/>
    <cellStyle name="Percent 21 2 3 2" xfId="9167" xr:uid="{00000000-0005-0000-0000-000063380000}"/>
    <cellStyle name="Percent 21 2 3 2 2" xfId="15711" xr:uid="{00000000-0005-0000-0000-000064380000}"/>
    <cellStyle name="Percent 21 2 3 3" xfId="7448" xr:uid="{00000000-0005-0000-0000-000065380000}"/>
    <cellStyle name="Percent 21 2 3 3 2" xfId="14130" xr:uid="{00000000-0005-0000-0000-000066380000}"/>
    <cellStyle name="Percent 21 2 3 4" xfId="12345" xr:uid="{00000000-0005-0000-0000-000067380000}"/>
    <cellStyle name="Percent 21 2 4" xfId="5862" xr:uid="{00000000-0005-0000-0000-000068380000}"/>
    <cellStyle name="Percent 21 2 4 2" xfId="9603" xr:uid="{00000000-0005-0000-0000-000069380000}"/>
    <cellStyle name="Percent 21 2 4 2 2" xfId="16105" xr:uid="{00000000-0005-0000-0000-00006A380000}"/>
    <cellStyle name="Percent 21 2 4 3" xfId="7884" xr:uid="{00000000-0005-0000-0000-00006B380000}"/>
    <cellStyle name="Percent 21 2 4 3 2" xfId="14524" xr:uid="{00000000-0005-0000-0000-00006C380000}"/>
    <cellStyle name="Percent 21 2 4 4" xfId="12755" xr:uid="{00000000-0005-0000-0000-00006D380000}"/>
    <cellStyle name="Percent 21 2 5" xfId="10046" xr:uid="{00000000-0005-0000-0000-00006E380000}"/>
    <cellStyle name="Percent 21 2 5 2" xfId="16527" xr:uid="{00000000-0005-0000-0000-00006F380000}"/>
    <cellStyle name="Percent 21 2 6" xfId="8361" xr:uid="{00000000-0005-0000-0000-000070380000}"/>
    <cellStyle name="Percent 21 2 6 2" xfId="14918" xr:uid="{00000000-0005-0000-0000-000071380000}"/>
    <cellStyle name="Percent 21 2 7" xfId="6642" xr:uid="{00000000-0005-0000-0000-000072380000}"/>
    <cellStyle name="Percent 21 2 7 2" xfId="13332" xr:uid="{00000000-0005-0000-0000-000073380000}"/>
    <cellStyle name="Percent 21 2 8" xfId="11542" xr:uid="{00000000-0005-0000-0000-000074380000}"/>
    <cellStyle name="Percent 21 3" xfId="4738" xr:uid="{00000000-0005-0000-0000-000075380000}"/>
    <cellStyle name="Percent 21 3 2" xfId="8481" xr:uid="{00000000-0005-0000-0000-000076380000}"/>
    <cellStyle name="Percent 21 3 2 2" xfId="15033" xr:uid="{00000000-0005-0000-0000-000077380000}"/>
    <cellStyle name="Percent 21 3 3" xfId="6762" xr:uid="{00000000-0005-0000-0000-000078380000}"/>
    <cellStyle name="Percent 21 3 3 2" xfId="13452" xr:uid="{00000000-0005-0000-0000-000079380000}"/>
    <cellStyle name="Percent 21 3 4" xfId="11667" xr:uid="{00000000-0005-0000-0000-00007A380000}"/>
    <cellStyle name="Percent 21 4" xfId="5227" xr:uid="{00000000-0005-0000-0000-00007B380000}"/>
    <cellStyle name="Percent 21 4 2" xfId="8970" xr:uid="{00000000-0005-0000-0000-00007C380000}"/>
    <cellStyle name="Percent 21 4 2 2" xfId="15514" xr:uid="{00000000-0005-0000-0000-00007D380000}"/>
    <cellStyle name="Percent 21 4 3" xfId="7251" xr:uid="{00000000-0005-0000-0000-00007E380000}"/>
    <cellStyle name="Percent 21 4 3 2" xfId="13933" xr:uid="{00000000-0005-0000-0000-00007F380000}"/>
    <cellStyle name="Percent 21 4 4" xfId="12148" xr:uid="{00000000-0005-0000-0000-000080380000}"/>
    <cellStyle name="Percent 21 5" xfId="5660" xr:uid="{00000000-0005-0000-0000-000081380000}"/>
    <cellStyle name="Percent 21 5 2" xfId="9401" xr:uid="{00000000-0005-0000-0000-000082380000}"/>
    <cellStyle name="Percent 21 5 2 2" xfId="15908" xr:uid="{00000000-0005-0000-0000-000083380000}"/>
    <cellStyle name="Percent 21 5 3" xfId="7682" xr:uid="{00000000-0005-0000-0000-000084380000}"/>
    <cellStyle name="Percent 21 5 3 2" xfId="14327" xr:uid="{00000000-0005-0000-0000-000085380000}"/>
    <cellStyle name="Percent 21 5 4" xfId="12553" xr:uid="{00000000-0005-0000-0000-000086380000}"/>
    <cellStyle name="Percent 21 6" xfId="9726" xr:uid="{00000000-0005-0000-0000-000087380000}"/>
    <cellStyle name="Percent 21 6 2" xfId="16219" xr:uid="{00000000-0005-0000-0000-000088380000}"/>
    <cellStyle name="Percent 21 7" xfId="8123" xr:uid="{00000000-0005-0000-0000-000089380000}"/>
    <cellStyle name="Percent 21 7 2" xfId="14721" xr:uid="{00000000-0005-0000-0000-00008A380000}"/>
    <cellStyle name="Percent 21 8" xfId="6405" xr:uid="{00000000-0005-0000-0000-00008B380000}"/>
    <cellStyle name="Percent 21 8 2" xfId="13126" xr:uid="{00000000-0005-0000-0000-00008C380000}"/>
    <cellStyle name="Percent 21 9" xfId="11336" xr:uid="{00000000-0005-0000-0000-00008D380000}"/>
    <cellStyle name="Percent 22" xfId="4254" xr:uid="{00000000-0005-0000-0000-00008E380000}"/>
    <cellStyle name="Percent 22 2" xfId="4598" xr:uid="{00000000-0005-0000-0000-00008F380000}"/>
    <cellStyle name="Percent 22 2 2" xfId="5051" xr:uid="{00000000-0005-0000-0000-000090380000}"/>
    <cellStyle name="Percent 22 2 2 2" xfId="8794" xr:uid="{00000000-0005-0000-0000-000091380000}"/>
    <cellStyle name="Percent 22 2 2 2 2" xfId="15342" xr:uid="{00000000-0005-0000-0000-000092380000}"/>
    <cellStyle name="Percent 22 2 2 3" xfId="7075" xr:uid="{00000000-0005-0000-0000-000093380000}"/>
    <cellStyle name="Percent 22 2 2 3 2" xfId="13761" xr:uid="{00000000-0005-0000-0000-000094380000}"/>
    <cellStyle name="Percent 22 2 2 4" xfId="11976" xr:uid="{00000000-0005-0000-0000-000095380000}"/>
    <cellStyle name="Percent 22 2 3" xfId="5425" xr:uid="{00000000-0005-0000-0000-000096380000}"/>
    <cellStyle name="Percent 22 2 3 2" xfId="9168" xr:uid="{00000000-0005-0000-0000-000097380000}"/>
    <cellStyle name="Percent 22 2 3 2 2" xfId="15712" xr:uid="{00000000-0005-0000-0000-000098380000}"/>
    <cellStyle name="Percent 22 2 3 3" xfId="7449" xr:uid="{00000000-0005-0000-0000-000099380000}"/>
    <cellStyle name="Percent 22 2 3 3 2" xfId="14131" xr:uid="{00000000-0005-0000-0000-00009A380000}"/>
    <cellStyle name="Percent 22 2 3 4" xfId="12346" xr:uid="{00000000-0005-0000-0000-00009B380000}"/>
    <cellStyle name="Percent 22 2 4" xfId="5863" xr:uid="{00000000-0005-0000-0000-00009C380000}"/>
    <cellStyle name="Percent 22 2 4 2" xfId="9604" xr:uid="{00000000-0005-0000-0000-00009D380000}"/>
    <cellStyle name="Percent 22 2 4 2 2" xfId="16106" xr:uid="{00000000-0005-0000-0000-00009E380000}"/>
    <cellStyle name="Percent 22 2 4 3" xfId="7885" xr:uid="{00000000-0005-0000-0000-00009F380000}"/>
    <cellStyle name="Percent 22 2 4 3 2" xfId="14525" xr:uid="{00000000-0005-0000-0000-0000A0380000}"/>
    <cellStyle name="Percent 22 2 4 4" xfId="12756" xr:uid="{00000000-0005-0000-0000-0000A1380000}"/>
    <cellStyle name="Percent 22 2 5" xfId="10047" xr:uid="{00000000-0005-0000-0000-0000A2380000}"/>
    <cellStyle name="Percent 22 2 5 2" xfId="16528" xr:uid="{00000000-0005-0000-0000-0000A3380000}"/>
    <cellStyle name="Percent 22 2 6" xfId="8362" xr:uid="{00000000-0005-0000-0000-0000A4380000}"/>
    <cellStyle name="Percent 22 2 6 2" xfId="14919" xr:uid="{00000000-0005-0000-0000-0000A5380000}"/>
    <cellStyle name="Percent 22 2 7" xfId="6643" xr:uid="{00000000-0005-0000-0000-0000A6380000}"/>
    <cellStyle name="Percent 22 2 7 2" xfId="13333" xr:uid="{00000000-0005-0000-0000-0000A7380000}"/>
    <cellStyle name="Percent 22 2 8" xfId="11543" xr:uid="{00000000-0005-0000-0000-0000A8380000}"/>
    <cellStyle name="Percent 22 3" xfId="4740" xr:uid="{00000000-0005-0000-0000-0000A9380000}"/>
    <cellStyle name="Percent 22 3 2" xfId="8483" xr:uid="{00000000-0005-0000-0000-0000AA380000}"/>
    <cellStyle name="Percent 22 3 2 2" xfId="15035" xr:uid="{00000000-0005-0000-0000-0000AB380000}"/>
    <cellStyle name="Percent 22 3 3" xfId="6764" xr:uid="{00000000-0005-0000-0000-0000AC380000}"/>
    <cellStyle name="Percent 22 3 3 2" xfId="13454" xr:uid="{00000000-0005-0000-0000-0000AD380000}"/>
    <cellStyle name="Percent 22 3 4" xfId="11669" xr:uid="{00000000-0005-0000-0000-0000AE380000}"/>
    <cellStyle name="Percent 22 4" xfId="5228" xr:uid="{00000000-0005-0000-0000-0000AF380000}"/>
    <cellStyle name="Percent 22 4 2" xfId="8971" xr:uid="{00000000-0005-0000-0000-0000B0380000}"/>
    <cellStyle name="Percent 22 4 2 2" xfId="15515" xr:uid="{00000000-0005-0000-0000-0000B1380000}"/>
    <cellStyle name="Percent 22 4 3" xfId="7252" xr:uid="{00000000-0005-0000-0000-0000B2380000}"/>
    <cellStyle name="Percent 22 4 3 2" xfId="13934" xr:uid="{00000000-0005-0000-0000-0000B3380000}"/>
    <cellStyle name="Percent 22 4 4" xfId="12149" xr:uid="{00000000-0005-0000-0000-0000B4380000}"/>
    <cellStyle name="Percent 22 5" xfId="5661" xr:uid="{00000000-0005-0000-0000-0000B5380000}"/>
    <cellStyle name="Percent 22 5 2" xfId="9402" xr:uid="{00000000-0005-0000-0000-0000B6380000}"/>
    <cellStyle name="Percent 22 5 2 2" xfId="15909" xr:uid="{00000000-0005-0000-0000-0000B7380000}"/>
    <cellStyle name="Percent 22 5 3" xfId="7683" xr:uid="{00000000-0005-0000-0000-0000B8380000}"/>
    <cellStyle name="Percent 22 5 3 2" xfId="14328" xr:uid="{00000000-0005-0000-0000-0000B9380000}"/>
    <cellStyle name="Percent 22 5 4" xfId="12554" xr:uid="{00000000-0005-0000-0000-0000BA380000}"/>
    <cellStyle name="Percent 22 6" xfId="9728" xr:uid="{00000000-0005-0000-0000-0000BB380000}"/>
    <cellStyle name="Percent 22 6 2" xfId="16221" xr:uid="{00000000-0005-0000-0000-0000BC380000}"/>
    <cellStyle name="Percent 22 7" xfId="8124" xr:uid="{00000000-0005-0000-0000-0000BD380000}"/>
    <cellStyle name="Percent 22 7 2" xfId="14722" xr:uid="{00000000-0005-0000-0000-0000BE380000}"/>
    <cellStyle name="Percent 22 8" xfId="6406" xr:uid="{00000000-0005-0000-0000-0000BF380000}"/>
    <cellStyle name="Percent 22 8 2" xfId="13127" xr:uid="{00000000-0005-0000-0000-0000C0380000}"/>
    <cellStyle name="Percent 22 9" xfId="11337" xr:uid="{00000000-0005-0000-0000-0000C1380000}"/>
    <cellStyle name="Percent 23" xfId="4255" xr:uid="{00000000-0005-0000-0000-0000C2380000}"/>
    <cellStyle name="Percent 23 2" xfId="4599" xr:uid="{00000000-0005-0000-0000-0000C3380000}"/>
    <cellStyle name="Percent 23 2 2" xfId="5052" xr:uid="{00000000-0005-0000-0000-0000C4380000}"/>
    <cellStyle name="Percent 23 2 2 2" xfId="8795" xr:uid="{00000000-0005-0000-0000-0000C5380000}"/>
    <cellStyle name="Percent 23 2 2 2 2" xfId="15343" xr:uid="{00000000-0005-0000-0000-0000C6380000}"/>
    <cellStyle name="Percent 23 2 2 3" xfId="7076" xr:uid="{00000000-0005-0000-0000-0000C7380000}"/>
    <cellStyle name="Percent 23 2 2 3 2" xfId="13762" xr:uid="{00000000-0005-0000-0000-0000C8380000}"/>
    <cellStyle name="Percent 23 2 2 4" xfId="11977" xr:uid="{00000000-0005-0000-0000-0000C9380000}"/>
    <cellStyle name="Percent 23 2 3" xfId="5426" xr:uid="{00000000-0005-0000-0000-0000CA380000}"/>
    <cellStyle name="Percent 23 2 3 2" xfId="9169" xr:uid="{00000000-0005-0000-0000-0000CB380000}"/>
    <cellStyle name="Percent 23 2 3 2 2" xfId="15713" xr:uid="{00000000-0005-0000-0000-0000CC380000}"/>
    <cellStyle name="Percent 23 2 3 3" xfId="7450" xr:uid="{00000000-0005-0000-0000-0000CD380000}"/>
    <cellStyle name="Percent 23 2 3 3 2" xfId="14132" xr:uid="{00000000-0005-0000-0000-0000CE380000}"/>
    <cellStyle name="Percent 23 2 3 4" xfId="12347" xr:uid="{00000000-0005-0000-0000-0000CF380000}"/>
    <cellStyle name="Percent 23 2 4" xfId="5864" xr:uid="{00000000-0005-0000-0000-0000D0380000}"/>
    <cellStyle name="Percent 23 2 4 2" xfId="9605" xr:uid="{00000000-0005-0000-0000-0000D1380000}"/>
    <cellStyle name="Percent 23 2 4 2 2" xfId="16107" xr:uid="{00000000-0005-0000-0000-0000D2380000}"/>
    <cellStyle name="Percent 23 2 4 3" xfId="7886" xr:uid="{00000000-0005-0000-0000-0000D3380000}"/>
    <cellStyle name="Percent 23 2 4 3 2" xfId="14526" xr:uid="{00000000-0005-0000-0000-0000D4380000}"/>
    <cellStyle name="Percent 23 2 4 4" xfId="12757" xr:uid="{00000000-0005-0000-0000-0000D5380000}"/>
    <cellStyle name="Percent 23 2 5" xfId="10048" xr:uid="{00000000-0005-0000-0000-0000D6380000}"/>
    <cellStyle name="Percent 23 2 5 2" xfId="16529" xr:uid="{00000000-0005-0000-0000-0000D7380000}"/>
    <cellStyle name="Percent 23 2 6" xfId="8363" xr:uid="{00000000-0005-0000-0000-0000D8380000}"/>
    <cellStyle name="Percent 23 2 6 2" xfId="14920" xr:uid="{00000000-0005-0000-0000-0000D9380000}"/>
    <cellStyle name="Percent 23 2 7" xfId="6644" xr:uid="{00000000-0005-0000-0000-0000DA380000}"/>
    <cellStyle name="Percent 23 2 7 2" xfId="13334" xr:uid="{00000000-0005-0000-0000-0000DB380000}"/>
    <cellStyle name="Percent 23 2 8" xfId="11544" xr:uid="{00000000-0005-0000-0000-0000DC380000}"/>
    <cellStyle name="Percent 23 3" xfId="4742" xr:uid="{00000000-0005-0000-0000-0000DD380000}"/>
    <cellStyle name="Percent 23 3 2" xfId="8485" xr:uid="{00000000-0005-0000-0000-0000DE380000}"/>
    <cellStyle name="Percent 23 3 2 2" xfId="15037" xr:uid="{00000000-0005-0000-0000-0000DF380000}"/>
    <cellStyle name="Percent 23 3 3" xfId="6766" xr:uid="{00000000-0005-0000-0000-0000E0380000}"/>
    <cellStyle name="Percent 23 3 3 2" xfId="13456" xr:uid="{00000000-0005-0000-0000-0000E1380000}"/>
    <cellStyle name="Percent 23 3 4" xfId="11671" xr:uid="{00000000-0005-0000-0000-0000E2380000}"/>
    <cellStyle name="Percent 23 4" xfId="5229" xr:uid="{00000000-0005-0000-0000-0000E3380000}"/>
    <cellStyle name="Percent 23 4 2" xfId="8972" xr:uid="{00000000-0005-0000-0000-0000E4380000}"/>
    <cellStyle name="Percent 23 4 2 2" xfId="15516" xr:uid="{00000000-0005-0000-0000-0000E5380000}"/>
    <cellStyle name="Percent 23 4 3" xfId="7253" xr:uid="{00000000-0005-0000-0000-0000E6380000}"/>
    <cellStyle name="Percent 23 4 3 2" xfId="13935" xr:uid="{00000000-0005-0000-0000-0000E7380000}"/>
    <cellStyle name="Percent 23 4 4" xfId="12150" xr:uid="{00000000-0005-0000-0000-0000E8380000}"/>
    <cellStyle name="Percent 23 5" xfId="5662" xr:uid="{00000000-0005-0000-0000-0000E9380000}"/>
    <cellStyle name="Percent 23 5 2" xfId="9403" xr:uid="{00000000-0005-0000-0000-0000EA380000}"/>
    <cellStyle name="Percent 23 5 2 2" xfId="15910" xr:uid="{00000000-0005-0000-0000-0000EB380000}"/>
    <cellStyle name="Percent 23 5 3" xfId="7684" xr:uid="{00000000-0005-0000-0000-0000EC380000}"/>
    <cellStyle name="Percent 23 5 3 2" xfId="14329" xr:uid="{00000000-0005-0000-0000-0000ED380000}"/>
    <cellStyle name="Percent 23 5 4" xfId="12555" xr:uid="{00000000-0005-0000-0000-0000EE380000}"/>
    <cellStyle name="Percent 23 6" xfId="9730" xr:uid="{00000000-0005-0000-0000-0000EF380000}"/>
    <cellStyle name="Percent 23 6 2" xfId="16223" xr:uid="{00000000-0005-0000-0000-0000F0380000}"/>
    <cellStyle name="Percent 23 7" xfId="8125" xr:uid="{00000000-0005-0000-0000-0000F1380000}"/>
    <cellStyle name="Percent 23 7 2" xfId="14723" xr:uid="{00000000-0005-0000-0000-0000F2380000}"/>
    <cellStyle name="Percent 23 8" xfId="6407" xr:uid="{00000000-0005-0000-0000-0000F3380000}"/>
    <cellStyle name="Percent 23 8 2" xfId="13128" xr:uid="{00000000-0005-0000-0000-0000F4380000}"/>
    <cellStyle name="Percent 23 9" xfId="11338" xr:uid="{00000000-0005-0000-0000-0000F5380000}"/>
    <cellStyle name="Percent 24" xfId="4256" xr:uid="{00000000-0005-0000-0000-0000F6380000}"/>
    <cellStyle name="Percent 24 2" xfId="4600" xr:uid="{00000000-0005-0000-0000-0000F7380000}"/>
    <cellStyle name="Percent 24 2 2" xfId="5053" xr:uid="{00000000-0005-0000-0000-0000F8380000}"/>
    <cellStyle name="Percent 24 2 2 2" xfId="8796" xr:uid="{00000000-0005-0000-0000-0000F9380000}"/>
    <cellStyle name="Percent 24 2 2 2 2" xfId="15344" xr:uid="{00000000-0005-0000-0000-0000FA380000}"/>
    <cellStyle name="Percent 24 2 2 3" xfId="7077" xr:uid="{00000000-0005-0000-0000-0000FB380000}"/>
    <cellStyle name="Percent 24 2 2 3 2" xfId="13763" xr:uid="{00000000-0005-0000-0000-0000FC380000}"/>
    <cellStyle name="Percent 24 2 2 4" xfId="11978" xr:uid="{00000000-0005-0000-0000-0000FD380000}"/>
    <cellStyle name="Percent 24 2 3" xfId="5427" xr:uid="{00000000-0005-0000-0000-0000FE380000}"/>
    <cellStyle name="Percent 24 2 3 2" xfId="9170" xr:uid="{00000000-0005-0000-0000-0000FF380000}"/>
    <cellStyle name="Percent 24 2 3 2 2" xfId="15714" xr:uid="{00000000-0005-0000-0000-000000390000}"/>
    <cellStyle name="Percent 24 2 3 3" xfId="7451" xr:uid="{00000000-0005-0000-0000-000001390000}"/>
    <cellStyle name="Percent 24 2 3 3 2" xfId="14133" xr:uid="{00000000-0005-0000-0000-000002390000}"/>
    <cellStyle name="Percent 24 2 3 4" xfId="12348" xr:uid="{00000000-0005-0000-0000-000003390000}"/>
    <cellStyle name="Percent 24 2 4" xfId="5865" xr:uid="{00000000-0005-0000-0000-000004390000}"/>
    <cellStyle name="Percent 24 2 4 2" xfId="9606" xr:uid="{00000000-0005-0000-0000-000005390000}"/>
    <cellStyle name="Percent 24 2 4 2 2" xfId="16108" xr:uid="{00000000-0005-0000-0000-000006390000}"/>
    <cellStyle name="Percent 24 2 4 3" xfId="7887" xr:uid="{00000000-0005-0000-0000-000007390000}"/>
    <cellStyle name="Percent 24 2 4 3 2" xfId="14527" xr:uid="{00000000-0005-0000-0000-000008390000}"/>
    <cellStyle name="Percent 24 2 4 4" xfId="12758" xr:uid="{00000000-0005-0000-0000-000009390000}"/>
    <cellStyle name="Percent 24 2 5" xfId="10049" xr:uid="{00000000-0005-0000-0000-00000A390000}"/>
    <cellStyle name="Percent 24 2 5 2" xfId="16530" xr:uid="{00000000-0005-0000-0000-00000B390000}"/>
    <cellStyle name="Percent 24 2 6" xfId="8364" xr:uid="{00000000-0005-0000-0000-00000C390000}"/>
    <cellStyle name="Percent 24 2 6 2" xfId="14921" xr:uid="{00000000-0005-0000-0000-00000D390000}"/>
    <cellStyle name="Percent 24 2 7" xfId="6645" xr:uid="{00000000-0005-0000-0000-00000E390000}"/>
    <cellStyle name="Percent 24 2 7 2" xfId="13335" xr:uid="{00000000-0005-0000-0000-00000F390000}"/>
    <cellStyle name="Percent 24 2 8" xfId="11545" xr:uid="{00000000-0005-0000-0000-000010390000}"/>
    <cellStyle name="Percent 24 3" xfId="4744" xr:uid="{00000000-0005-0000-0000-000011390000}"/>
    <cellStyle name="Percent 24 3 2" xfId="8487" xr:uid="{00000000-0005-0000-0000-000012390000}"/>
    <cellStyle name="Percent 24 3 2 2" xfId="15039" xr:uid="{00000000-0005-0000-0000-000013390000}"/>
    <cellStyle name="Percent 24 3 3" xfId="6768" xr:uid="{00000000-0005-0000-0000-000014390000}"/>
    <cellStyle name="Percent 24 3 3 2" xfId="13458" xr:uid="{00000000-0005-0000-0000-000015390000}"/>
    <cellStyle name="Percent 24 3 4" xfId="11673" xr:uid="{00000000-0005-0000-0000-000016390000}"/>
    <cellStyle name="Percent 24 4" xfId="5230" xr:uid="{00000000-0005-0000-0000-000017390000}"/>
    <cellStyle name="Percent 24 4 2" xfId="8973" xr:uid="{00000000-0005-0000-0000-000018390000}"/>
    <cellStyle name="Percent 24 4 2 2" xfId="15517" xr:uid="{00000000-0005-0000-0000-000019390000}"/>
    <cellStyle name="Percent 24 4 3" xfId="7254" xr:uid="{00000000-0005-0000-0000-00001A390000}"/>
    <cellStyle name="Percent 24 4 3 2" xfId="13936" xr:uid="{00000000-0005-0000-0000-00001B390000}"/>
    <cellStyle name="Percent 24 4 4" xfId="12151" xr:uid="{00000000-0005-0000-0000-00001C390000}"/>
    <cellStyle name="Percent 24 5" xfId="5663" xr:uid="{00000000-0005-0000-0000-00001D390000}"/>
    <cellStyle name="Percent 24 5 2" xfId="9404" xr:uid="{00000000-0005-0000-0000-00001E390000}"/>
    <cellStyle name="Percent 24 5 2 2" xfId="15911" xr:uid="{00000000-0005-0000-0000-00001F390000}"/>
    <cellStyle name="Percent 24 5 3" xfId="7685" xr:uid="{00000000-0005-0000-0000-000020390000}"/>
    <cellStyle name="Percent 24 5 3 2" xfId="14330" xr:uid="{00000000-0005-0000-0000-000021390000}"/>
    <cellStyle name="Percent 24 5 4" xfId="12556" xr:uid="{00000000-0005-0000-0000-000022390000}"/>
    <cellStyle name="Percent 24 6" xfId="9732" xr:uid="{00000000-0005-0000-0000-000023390000}"/>
    <cellStyle name="Percent 24 6 2" xfId="16225" xr:uid="{00000000-0005-0000-0000-000024390000}"/>
    <cellStyle name="Percent 24 7" xfId="8126" xr:uid="{00000000-0005-0000-0000-000025390000}"/>
    <cellStyle name="Percent 24 7 2" xfId="14724" xr:uid="{00000000-0005-0000-0000-000026390000}"/>
    <cellStyle name="Percent 24 8" xfId="6408" xr:uid="{00000000-0005-0000-0000-000027390000}"/>
    <cellStyle name="Percent 24 8 2" xfId="13129" xr:uid="{00000000-0005-0000-0000-000028390000}"/>
    <cellStyle name="Percent 24 9" xfId="11339" xr:uid="{00000000-0005-0000-0000-000029390000}"/>
    <cellStyle name="Percent 25" xfId="4257" xr:uid="{00000000-0005-0000-0000-00002A390000}"/>
    <cellStyle name="Percent 25 2" xfId="4601" xr:uid="{00000000-0005-0000-0000-00002B390000}"/>
    <cellStyle name="Percent 25 2 2" xfId="5054" xr:uid="{00000000-0005-0000-0000-00002C390000}"/>
    <cellStyle name="Percent 25 2 2 2" xfId="8797" xr:uid="{00000000-0005-0000-0000-00002D390000}"/>
    <cellStyle name="Percent 25 2 2 2 2" xfId="15345" xr:uid="{00000000-0005-0000-0000-00002E390000}"/>
    <cellStyle name="Percent 25 2 2 3" xfId="7078" xr:uid="{00000000-0005-0000-0000-00002F390000}"/>
    <cellStyle name="Percent 25 2 2 3 2" xfId="13764" xr:uid="{00000000-0005-0000-0000-000030390000}"/>
    <cellStyle name="Percent 25 2 2 4" xfId="11979" xr:uid="{00000000-0005-0000-0000-000031390000}"/>
    <cellStyle name="Percent 25 2 3" xfId="5428" xr:uid="{00000000-0005-0000-0000-000032390000}"/>
    <cellStyle name="Percent 25 2 3 2" xfId="9171" xr:uid="{00000000-0005-0000-0000-000033390000}"/>
    <cellStyle name="Percent 25 2 3 2 2" xfId="15715" xr:uid="{00000000-0005-0000-0000-000034390000}"/>
    <cellStyle name="Percent 25 2 3 3" xfId="7452" xr:uid="{00000000-0005-0000-0000-000035390000}"/>
    <cellStyle name="Percent 25 2 3 3 2" xfId="14134" xr:uid="{00000000-0005-0000-0000-000036390000}"/>
    <cellStyle name="Percent 25 2 3 4" xfId="12349" xr:uid="{00000000-0005-0000-0000-000037390000}"/>
    <cellStyle name="Percent 25 2 4" xfId="5866" xr:uid="{00000000-0005-0000-0000-000038390000}"/>
    <cellStyle name="Percent 25 2 4 2" xfId="9607" xr:uid="{00000000-0005-0000-0000-000039390000}"/>
    <cellStyle name="Percent 25 2 4 2 2" xfId="16109" xr:uid="{00000000-0005-0000-0000-00003A390000}"/>
    <cellStyle name="Percent 25 2 4 3" xfId="7888" xr:uid="{00000000-0005-0000-0000-00003B390000}"/>
    <cellStyle name="Percent 25 2 4 3 2" xfId="14528" xr:uid="{00000000-0005-0000-0000-00003C390000}"/>
    <cellStyle name="Percent 25 2 4 4" xfId="12759" xr:uid="{00000000-0005-0000-0000-00003D390000}"/>
    <cellStyle name="Percent 25 2 5" xfId="10050" xr:uid="{00000000-0005-0000-0000-00003E390000}"/>
    <cellStyle name="Percent 25 2 5 2" xfId="16531" xr:uid="{00000000-0005-0000-0000-00003F390000}"/>
    <cellStyle name="Percent 25 2 6" xfId="8365" xr:uid="{00000000-0005-0000-0000-000040390000}"/>
    <cellStyle name="Percent 25 2 6 2" xfId="14922" xr:uid="{00000000-0005-0000-0000-000041390000}"/>
    <cellStyle name="Percent 25 2 7" xfId="6646" xr:uid="{00000000-0005-0000-0000-000042390000}"/>
    <cellStyle name="Percent 25 2 7 2" xfId="13336" xr:uid="{00000000-0005-0000-0000-000043390000}"/>
    <cellStyle name="Percent 25 2 8" xfId="11546" xr:uid="{00000000-0005-0000-0000-000044390000}"/>
    <cellStyle name="Percent 25 3" xfId="4746" xr:uid="{00000000-0005-0000-0000-000045390000}"/>
    <cellStyle name="Percent 25 3 2" xfId="8489" xr:uid="{00000000-0005-0000-0000-000046390000}"/>
    <cellStyle name="Percent 25 3 2 2" xfId="15041" xr:uid="{00000000-0005-0000-0000-000047390000}"/>
    <cellStyle name="Percent 25 3 3" xfId="6770" xr:uid="{00000000-0005-0000-0000-000048390000}"/>
    <cellStyle name="Percent 25 3 3 2" xfId="13460" xr:uid="{00000000-0005-0000-0000-000049390000}"/>
    <cellStyle name="Percent 25 3 4" xfId="11675" xr:uid="{00000000-0005-0000-0000-00004A390000}"/>
    <cellStyle name="Percent 25 4" xfId="5231" xr:uid="{00000000-0005-0000-0000-00004B390000}"/>
    <cellStyle name="Percent 25 4 2" xfId="8974" xr:uid="{00000000-0005-0000-0000-00004C390000}"/>
    <cellStyle name="Percent 25 4 2 2" xfId="15518" xr:uid="{00000000-0005-0000-0000-00004D390000}"/>
    <cellStyle name="Percent 25 4 3" xfId="7255" xr:uid="{00000000-0005-0000-0000-00004E390000}"/>
    <cellStyle name="Percent 25 4 3 2" xfId="13937" xr:uid="{00000000-0005-0000-0000-00004F390000}"/>
    <cellStyle name="Percent 25 4 4" xfId="12152" xr:uid="{00000000-0005-0000-0000-000050390000}"/>
    <cellStyle name="Percent 25 5" xfId="5664" xr:uid="{00000000-0005-0000-0000-000051390000}"/>
    <cellStyle name="Percent 25 5 2" xfId="9405" xr:uid="{00000000-0005-0000-0000-000052390000}"/>
    <cellStyle name="Percent 25 5 2 2" xfId="15912" xr:uid="{00000000-0005-0000-0000-000053390000}"/>
    <cellStyle name="Percent 25 5 3" xfId="7686" xr:uid="{00000000-0005-0000-0000-000054390000}"/>
    <cellStyle name="Percent 25 5 3 2" xfId="14331" xr:uid="{00000000-0005-0000-0000-000055390000}"/>
    <cellStyle name="Percent 25 5 4" xfId="12557" xr:uid="{00000000-0005-0000-0000-000056390000}"/>
    <cellStyle name="Percent 25 6" xfId="9734" xr:uid="{00000000-0005-0000-0000-000057390000}"/>
    <cellStyle name="Percent 25 6 2" xfId="16227" xr:uid="{00000000-0005-0000-0000-000058390000}"/>
    <cellStyle name="Percent 25 7" xfId="8127" xr:uid="{00000000-0005-0000-0000-000059390000}"/>
    <cellStyle name="Percent 25 7 2" xfId="14725" xr:uid="{00000000-0005-0000-0000-00005A390000}"/>
    <cellStyle name="Percent 25 8" xfId="6409" xr:uid="{00000000-0005-0000-0000-00005B390000}"/>
    <cellStyle name="Percent 25 8 2" xfId="13130" xr:uid="{00000000-0005-0000-0000-00005C390000}"/>
    <cellStyle name="Percent 25 9" xfId="11340" xr:uid="{00000000-0005-0000-0000-00005D390000}"/>
    <cellStyle name="Percent 26" xfId="4258" xr:uid="{00000000-0005-0000-0000-00005E390000}"/>
    <cellStyle name="Percent 26 2" xfId="4602" xr:uid="{00000000-0005-0000-0000-00005F390000}"/>
    <cellStyle name="Percent 26 2 2" xfId="5055" xr:uid="{00000000-0005-0000-0000-000060390000}"/>
    <cellStyle name="Percent 26 2 2 2" xfId="8798" xr:uid="{00000000-0005-0000-0000-000061390000}"/>
    <cellStyle name="Percent 26 2 2 2 2" xfId="15346" xr:uid="{00000000-0005-0000-0000-000062390000}"/>
    <cellStyle name="Percent 26 2 2 3" xfId="7079" xr:uid="{00000000-0005-0000-0000-000063390000}"/>
    <cellStyle name="Percent 26 2 2 3 2" xfId="13765" xr:uid="{00000000-0005-0000-0000-000064390000}"/>
    <cellStyle name="Percent 26 2 2 4" xfId="11980" xr:uid="{00000000-0005-0000-0000-000065390000}"/>
    <cellStyle name="Percent 26 2 3" xfId="5429" xr:uid="{00000000-0005-0000-0000-000066390000}"/>
    <cellStyle name="Percent 26 2 3 2" xfId="9172" xr:uid="{00000000-0005-0000-0000-000067390000}"/>
    <cellStyle name="Percent 26 2 3 2 2" xfId="15716" xr:uid="{00000000-0005-0000-0000-000068390000}"/>
    <cellStyle name="Percent 26 2 3 3" xfId="7453" xr:uid="{00000000-0005-0000-0000-000069390000}"/>
    <cellStyle name="Percent 26 2 3 3 2" xfId="14135" xr:uid="{00000000-0005-0000-0000-00006A390000}"/>
    <cellStyle name="Percent 26 2 3 4" xfId="12350" xr:uid="{00000000-0005-0000-0000-00006B390000}"/>
    <cellStyle name="Percent 26 2 4" xfId="5867" xr:uid="{00000000-0005-0000-0000-00006C390000}"/>
    <cellStyle name="Percent 26 2 4 2" xfId="9608" xr:uid="{00000000-0005-0000-0000-00006D390000}"/>
    <cellStyle name="Percent 26 2 4 2 2" xfId="16110" xr:uid="{00000000-0005-0000-0000-00006E390000}"/>
    <cellStyle name="Percent 26 2 4 3" xfId="7889" xr:uid="{00000000-0005-0000-0000-00006F390000}"/>
    <cellStyle name="Percent 26 2 4 3 2" xfId="14529" xr:uid="{00000000-0005-0000-0000-000070390000}"/>
    <cellStyle name="Percent 26 2 4 4" xfId="12760" xr:uid="{00000000-0005-0000-0000-000071390000}"/>
    <cellStyle name="Percent 26 2 5" xfId="10051" xr:uid="{00000000-0005-0000-0000-000072390000}"/>
    <cellStyle name="Percent 26 2 5 2" xfId="16532" xr:uid="{00000000-0005-0000-0000-000073390000}"/>
    <cellStyle name="Percent 26 2 6" xfId="8366" xr:uid="{00000000-0005-0000-0000-000074390000}"/>
    <cellStyle name="Percent 26 2 6 2" xfId="14923" xr:uid="{00000000-0005-0000-0000-000075390000}"/>
    <cellStyle name="Percent 26 2 7" xfId="6647" xr:uid="{00000000-0005-0000-0000-000076390000}"/>
    <cellStyle name="Percent 26 2 7 2" xfId="13337" xr:uid="{00000000-0005-0000-0000-000077390000}"/>
    <cellStyle name="Percent 26 2 8" xfId="11547" xr:uid="{00000000-0005-0000-0000-000078390000}"/>
    <cellStyle name="Percent 26 3" xfId="4748" xr:uid="{00000000-0005-0000-0000-000079390000}"/>
    <cellStyle name="Percent 26 3 2" xfId="8491" xr:uid="{00000000-0005-0000-0000-00007A390000}"/>
    <cellStyle name="Percent 26 3 2 2" xfId="15043" xr:uid="{00000000-0005-0000-0000-00007B390000}"/>
    <cellStyle name="Percent 26 3 3" xfId="6772" xr:uid="{00000000-0005-0000-0000-00007C390000}"/>
    <cellStyle name="Percent 26 3 3 2" xfId="13462" xr:uid="{00000000-0005-0000-0000-00007D390000}"/>
    <cellStyle name="Percent 26 3 4" xfId="11677" xr:uid="{00000000-0005-0000-0000-00007E390000}"/>
    <cellStyle name="Percent 26 4" xfId="5232" xr:uid="{00000000-0005-0000-0000-00007F390000}"/>
    <cellStyle name="Percent 26 4 2" xfId="8975" xr:uid="{00000000-0005-0000-0000-000080390000}"/>
    <cellStyle name="Percent 26 4 2 2" xfId="15519" xr:uid="{00000000-0005-0000-0000-000081390000}"/>
    <cellStyle name="Percent 26 4 3" xfId="7256" xr:uid="{00000000-0005-0000-0000-000082390000}"/>
    <cellStyle name="Percent 26 4 3 2" xfId="13938" xr:uid="{00000000-0005-0000-0000-000083390000}"/>
    <cellStyle name="Percent 26 4 4" xfId="12153" xr:uid="{00000000-0005-0000-0000-000084390000}"/>
    <cellStyle name="Percent 26 5" xfId="5665" xr:uid="{00000000-0005-0000-0000-000085390000}"/>
    <cellStyle name="Percent 26 5 2" xfId="9406" xr:uid="{00000000-0005-0000-0000-000086390000}"/>
    <cellStyle name="Percent 26 5 2 2" xfId="15913" xr:uid="{00000000-0005-0000-0000-000087390000}"/>
    <cellStyle name="Percent 26 5 3" xfId="7687" xr:uid="{00000000-0005-0000-0000-000088390000}"/>
    <cellStyle name="Percent 26 5 3 2" xfId="14332" xr:uid="{00000000-0005-0000-0000-000089390000}"/>
    <cellStyle name="Percent 26 5 4" xfId="12558" xr:uid="{00000000-0005-0000-0000-00008A390000}"/>
    <cellStyle name="Percent 26 6" xfId="9736" xr:uid="{00000000-0005-0000-0000-00008B390000}"/>
    <cellStyle name="Percent 26 6 2" xfId="16229" xr:uid="{00000000-0005-0000-0000-00008C390000}"/>
    <cellStyle name="Percent 26 7" xfId="8128" xr:uid="{00000000-0005-0000-0000-00008D390000}"/>
    <cellStyle name="Percent 26 7 2" xfId="14726" xr:uid="{00000000-0005-0000-0000-00008E390000}"/>
    <cellStyle name="Percent 26 8" xfId="6410" xr:uid="{00000000-0005-0000-0000-00008F390000}"/>
    <cellStyle name="Percent 26 8 2" xfId="13131" xr:uid="{00000000-0005-0000-0000-000090390000}"/>
    <cellStyle name="Percent 26 9" xfId="11341" xr:uid="{00000000-0005-0000-0000-000091390000}"/>
    <cellStyle name="Percent 27" xfId="4259" xr:uid="{00000000-0005-0000-0000-000092390000}"/>
    <cellStyle name="Percent 27 2" xfId="4603" xr:uid="{00000000-0005-0000-0000-000093390000}"/>
    <cellStyle name="Percent 27 2 2" xfId="5056" xr:uid="{00000000-0005-0000-0000-000094390000}"/>
    <cellStyle name="Percent 27 2 2 2" xfId="8799" xr:uid="{00000000-0005-0000-0000-000095390000}"/>
    <cellStyle name="Percent 27 2 2 2 2" xfId="15347" xr:uid="{00000000-0005-0000-0000-000096390000}"/>
    <cellStyle name="Percent 27 2 2 3" xfId="7080" xr:uid="{00000000-0005-0000-0000-000097390000}"/>
    <cellStyle name="Percent 27 2 2 3 2" xfId="13766" xr:uid="{00000000-0005-0000-0000-000098390000}"/>
    <cellStyle name="Percent 27 2 2 4" xfId="11981" xr:uid="{00000000-0005-0000-0000-000099390000}"/>
    <cellStyle name="Percent 27 2 3" xfId="5430" xr:uid="{00000000-0005-0000-0000-00009A390000}"/>
    <cellStyle name="Percent 27 2 3 2" xfId="9173" xr:uid="{00000000-0005-0000-0000-00009B390000}"/>
    <cellStyle name="Percent 27 2 3 2 2" xfId="15717" xr:uid="{00000000-0005-0000-0000-00009C390000}"/>
    <cellStyle name="Percent 27 2 3 3" xfId="7454" xr:uid="{00000000-0005-0000-0000-00009D390000}"/>
    <cellStyle name="Percent 27 2 3 3 2" xfId="14136" xr:uid="{00000000-0005-0000-0000-00009E390000}"/>
    <cellStyle name="Percent 27 2 3 4" xfId="12351" xr:uid="{00000000-0005-0000-0000-00009F390000}"/>
    <cellStyle name="Percent 27 2 4" xfId="5868" xr:uid="{00000000-0005-0000-0000-0000A0390000}"/>
    <cellStyle name="Percent 27 2 4 2" xfId="9609" xr:uid="{00000000-0005-0000-0000-0000A1390000}"/>
    <cellStyle name="Percent 27 2 4 2 2" xfId="16111" xr:uid="{00000000-0005-0000-0000-0000A2390000}"/>
    <cellStyle name="Percent 27 2 4 3" xfId="7890" xr:uid="{00000000-0005-0000-0000-0000A3390000}"/>
    <cellStyle name="Percent 27 2 4 3 2" xfId="14530" xr:uid="{00000000-0005-0000-0000-0000A4390000}"/>
    <cellStyle name="Percent 27 2 4 4" xfId="12761" xr:uid="{00000000-0005-0000-0000-0000A5390000}"/>
    <cellStyle name="Percent 27 2 5" xfId="10052" xr:uid="{00000000-0005-0000-0000-0000A6390000}"/>
    <cellStyle name="Percent 27 2 5 2" xfId="16533" xr:uid="{00000000-0005-0000-0000-0000A7390000}"/>
    <cellStyle name="Percent 27 2 6" xfId="8367" xr:uid="{00000000-0005-0000-0000-0000A8390000}"/>
    <cellStyle name="Percent 27 2 6 2" xfId="14924" xr:uid="{00000000-0005-0000-0000-0000A9390000}"/>
    <cellStyle name="Percent 27 2 7" xfId="6648" xr:uid="{00000000-0005-0000-0000-0000AA390000}"/>
    <cellStyle name="Percent 27 2 7 2" xfId="13338" xr:uid="{00000000-0005-0000-0000-0000AB390000}"/>
    <cellStyle name="Percent 27 2 8" xfId="11548" xr:uid="{00000000-0005-0000-0000-0000AC390000}"/>
    <cellStyle name="Percent 27 3" xfId="4751" xr:uid="{00000000-0005-0000-0000-0000AD390000}"/>
    <cellStyle name="Percent 27 3 2" xfId="8494" xr:uid="{00000000-0005-0000-0000-0000AE390000}"/>
    <cellStyle name="Percent 27 3 2 2" xfId="15046" xr:uid="{00000000-0005-0000-0000-0000AF390000}"/>
    <cellStyle name="Percent 27 3 3" xfId="6775" xr:uid="{00000000-0005-0000-0000-0000B0390000}"/>
    <cellStyle name="Percent 27 3 3 2" xfId="13465" xr:uid="{00000000-0005-0000-0000-0000B1390000}"/>
    <cellStyle name="Percent 27 3 4" xfId="11680" xr:uid="{00000000-0005-0000-0000-0000B2390000}"/>
    <cellStyle name="Percent 27 4" xfId="5233" xr:uid="{00000000-0005-0000-0000-0000B3390000}"/>
    <cellStyle name="Percent 27 4 2" xfId="8976" xr:uid="{00000000-0005-0000-0000-0000B4390000}"/>
    <cellStyle name="Percent 27 4 2 2" xfId="15520" xr:uid="{00000000-0005-0000-0000-0000B5390000}"/>
    <cellStyle name="Percent 27 4 3" xfId="7257" xr:uid="{00000000-0005-0000-0000-0000B6390000}"/>
    <cellStyle name="Percent 27 4 3 2" xfId="13939" xr:uid="{00000000-0005-0000-0000-0000B7390000}"/>
    <cellStyle name="Percent 27 4 4" xfId="12154" xr:uid="{00000000-0005-0000-0000-0000B8390000}"/>
    <cellStyle name="Percent 27 5" xfId="5666" xr:uid="{00000000-0005-0000-0000-0000B9390000}"/>
    <cellStyle name="Percent 27 5 2" xfId="9407" xr:uid="{00000000-0005-0000-0000-0000BA390000}"/>
    <cellStyle name="Percent 27 5 2 2" xfId="15914" xr:uid="{00000000-0005-0000-0000-0000BB390000}"/>
    <cellStyle name="Percent 27 5 3" xfId="7688" xr:uid="{00000000-0005-0000-0000-0000BC390000}"/>
    <cellStyle name="Percent 27 5 3 2" xfId="14333" xr:uid="{00000000-0005-0000-0000-0000BD390000}"/>
    <cellStyle name="Percent 27 5 4" xfId="12559" xr:uid="{00000000-0005-0000-0000-0000BE390000}"/>
    <cellStyle name="Percent 27 6" xfId="9739" xr:uid="{00000000-0005-0000-0000-0000BF390000}"/>
    <cellStyle name="Percent 27 6 2" xfId="16232" xr:uid="{00000000-0005-0000-0000-0000C0390000}"/>
    <cellStyle name="Percent 27 7" xfId="8129" xr:uid="{00000000-0005-0000-0000-0000C1390000}"/>
    <cellStyle name="Percent 27 7 2" xfId="14727" xr:uid="{00000000-0005-0000-0000-0000C2390000}"/>
    <cellStyle name="Percent 27 8" xfId="6411" xr:uid="{00000000-0005-0000-0000-0000C3390000}"/>
    <cellStyle name="Percent 27 8 2" xfId="13132" xr:uid="{00000000-0005-0000-0000-0000C4390000}"/>
    <cellStyle name="Percent 27 9" xfId="11342" xr:uid="{00000000-0005-0000-0000-0000C5390000}"/>
    <cellStyle name="Percent 28" xfId="4260" xr:uid="{00000000-0005-0000-0000-0000C6390000}"/>
    <cellStyle name="Percent 28 2" xfId="4604" xr:uid="{00000000-0005-0000-0000-0000C7390000}"/>
    <cellStyle name="Percent 28 2 2" xfId="5057" xr:uid="{00000000-0005-0000-0000-0000C8390000}"/>
    <cellStyle name="Percent 28 2 2 2" xfId="8800" xr:uid="{00000000-0005-0000-0000-0000C9390000}"/>
    <cellStyle name="Percent 28 2 2 2 2" xfId="15348" xr:uid="{00000000-0005-0000-0000-0000CA390000}"/>
    <cellStyle name="Percent 28 2 2 3" xfId="7081" xr:uid="{00000000-0005-0000-0000-0000CB390000}"/>
    <cellStyle name="Percent 28 2 2 3 2" xfId="13767" xr:uid="{00000000-0005-0000-0000-0000CC390000}"/>
    <cellStyle name="Percent 28 2 2 4" xfId="11982" xr:uid="{00000000-0005-0000-0000-0000CD390000}"/>
    <cellStyle name="Percent 28 2 3" xfId="5431" xr:uid="{00000000-0005-0000-0000-0000CE390000}"/>
    <cellStyle name="Percent 28 2 3 2" xfId="9174" xr:uid="{00000000-0005-0000-0000-0000CF390000}"/>
    <cellStyle name="Percent 28 2 3 2 2" xfId="15718" xr:uid="{00000000-0005-0000-0000-0000D0390000}"/>
    <cellStyle name="Percent 28 2 3 3" xfId="7455" xr:uid="{00000000-0005-0000-0000-0000D1390000}"/>
    <cellStyle name="Percent 28 2 3 3 2" xfId="14137" xr:uid="{00000000-0005-0000-0000-0000D2390000}"/>
    <cellStyle name="Percent 28 2 3 4" xfId="12352" xr:uid="{00000000-0005-0000-0000-0000D3390000}"/>
    <cellStyle name="Percent 28 2 4" xfId="5869" xr:uid="{00000000-0005-0000-0000-0000D4390000}"/>
    <cellStyle name="Percent 28 2 4 2" xfId="9610" xr:uid="{00000000-0005-0000-0000-0000D5390000}"/>
    <cellStyle name="Percent 28 2 4 2 2" xfId="16112" xr:uid="{00000000-0005-0000-0000-0000D6390000}"/>
    <cellStyle name="Percent 28 2 4 3" xfId="7891" xr:uid="{00000000-0005-0000-0000-0000D7390000}"/>
    <cellStyle name="Percent 28 2 4 3 2" xfId="14531" xr:uid="{00000000-0005-0000-0000-0000D8390000}"/>
    <cellStyle name="Percent 28 2 4 4" xfId="12762" xr:uid="{00000000-0005-0000-0000-0000D9390000}"/>
    <cellStyle name="Percent 28 2 5" xfId="10053" xr:uid="{00000000-0005-0000-0000-0000DA390000}"/>
    <cellStyle name="Percent 28 2 5 2" xfId="16534" xr:uid="{00000000-0005-0000-0000-0000DB390000}"/>
    <cellStyle name="Percent 28 2 6" xfId="8368" xr:uid="{00000000-0005-0000-0000-0000DC390000}"/>
    <cellStyle name="Percent 28 2 6 2" xfId="14925" xr:uid="{00000000-0005-0000-0000-0000DD390000}"/>
    <cellStyle name="Percent 28 2 7" xfId="6649" xr:uid="{00000000-0005-0000-0000-0000DE390000}"/>
    <cellStyle name="Percent 28 2 7 2" xfId="13339" xr:uid="{00000000-0005-0000-0000-0000DF390000}"/>
    <cellStyle name="Percent 28 2 8" xfId="11549" xr:uid="{00000000-0005-0000-0000-0000E0390000}"/>
    <cellStyle name="Percent 28 3" xfId="4752" xr:uid="{00000000-0005-0000-0000-0000E1390000}"/>
    <cellStyle name="Percent 28 3 2" xfId="8495" xr:uid="{00000000-0005-0000-0000-0000E2390000}"/>
    <cellStyle name="Percent 28 3 2 2" xfId="15047" xr:uid="{00000000-0005-0000-0000-0000E3390000}"/>
    <cellStyle name="Percent 28 3 3" xfId="6776" xr:uid="{00000000-0005-0000-0000-0000E4390000}"/>
    <cellStyle name="Percent 28 3 3 2" xfId="13466" xr:uid="{00000000-0005-0000-0000-0000E5390000}"/>
    <cellStyle name="Percent 28 3 4" xfId="11681" xr:uid="{00000000-0005-0000-0000-0000E6390000}"/>
    <cellStyle name="Percent 28 4" xfId="5234" xr:uid="{00000000-0005-0000-0000-0000E7390000}"/>
    <cellStyle name="Percent 28 4 2" xfId="8977" xr:uid="{00000000-0005-0000-0000-0000E8390000}"/>
    <cellStyle name="Percent 28 4 2 2" xfId="15521" xr:uid="{00000000-0005-0000-0000-0000E9390000}"/>
    <cellStyle name="Percent 28 4 3" xfId="7258" xr:uid="{00000000-0005-0000-0000-0000EA390000}"/>
    <cellStyle name="Percent 28 4 3 2" xfId="13940" xr:uid="{00000000-0005-0000-0000-0000EB390000}"/>
    <cellStyle name="Percent 28 4 4" xfId="12155" xr:uid="{00000000-0005-0000-0000-0000EC390000}"/>
    <cellStyle name="Percent 28 5" xfId="5667" xr:uid="{00000000-0005-0000-0000-0000ED390000}"/>
    <cellStyle name="Percent 28 5 2" xfId="9408" xr:uid="{00000000-0005-0000-0000-0000EE390000}"/>
    <cellStyle name="Percent 28 5 2 2" xfId="15915" xr:uid="{00000000-0005-0000-0000-0000EF390000}"/>
    <cellStyle name="Percent 28 5 3" xfId="7689" xr:uid="{00000000-0005-0000-0000-0000F0390000}"/>
    <cellStyle name="Percent 28 5 3 2" xfId="14334" xr:uid="{00000000-0005-0000-0000-0000F1390000}"/>
    <cellStyle name="Percent 28 5 4" xfId="12560" xr:uid="{00000000-0005-0000-0000-0000F2390000}"/>
    <cellStyle name="Percent 28 6" xfId="9740" xr:uid="{00000000-0005-0000-0000-0000F3390000}"/>
    <cellStyle name="Percent 28 6 2" xfId="16233" xr:uid="{00000000-0005-0000-0000-0000F4390000}"/>
    <cellStyle name="Percent 28 7" xfId="8130" xr:uid="{00000000-0005-0000-0000-0000F5390000}"/>
    <cellStyle name="Percent 28 7 2" xfId="14728" xr:uid="{00000000-0005-0000-0000-0000F6390000}"/>
    <cellStyle name="Percent 28 8" xfId="6412" xr:uid="{00000000-0005-0000-0000-0000F7390000}"/>
    <cellStyle name="Percent 28 8 2" xfId="13133" xr:uid="{00000000-0005-0000-0000-0000F8390000}"/>
    <cellStyle name="Percent 28 9" xfId="11343" xr:uid="{00000000-0005-0000-0000-0000F9390000}"/>
    <cellStyle name="Percent 29" xfId="4261" xr:uid="{00000000-0005-0000-0000-0000FA390000}"/>
    <cellStyle name="Percent 29 2" xfId="4605" xr:uid="{00000000-0005-0000-0000-0000FB390000}"/>
    <cellStyle name="Percent 29 2 2" xfId="5058" xr:uid="{00000000-0005-0000-0000-0000FC390000}"/>
    <cellStyle name="Percent 29 2 2 2" xfId="8801" xr:uid="{00000000-0005-0000-0000-0000FD390000}"/>
    <cellStyle name="Percent 29 2 2 2 2" xfId="15349" xr:uid="{00000000-0005-0000-0000-0000FE390000}"/>
    <cellStyle name="Percent 29 2 2 3" xfId="7082" xr:uid="{00000000-0005-0000-0000-0000FF390000}"/>
    <cellStyle name="Percent 29 2 2 3 2" xfId="13768" xr:uid="{00000000-0005-0000-0000-0000003A0000}"/>
    <cellStyle name="Percent 29 2 2 4" xfId="11983" xr:uid="{00000000-0005-0000-0000-0000013A0000}"/>
    <cellStyle name="Percent 29 2 3" xfId="5432" xr:uid="{00000000-0005-0000-0000-0000023A0000}"/>
    <cellStyle name="Percent 29 2 3 2" xfId="9175" xr:uid="{00000000-0005-0000-0000-0000033A0000}"/>
    <cellStyle name="Percent 29 2 3 2 2" xfId="15719" xr:uid="{00000000-0005-0000-0000-0000043A0000}"/>
    <cellStyle name="Percent 29 2 3 3" xfId="7456" xr:uid="{00000000-0005-0000-0000-0000053A0000}"/>
    <cellStyle name="Percent 29 2 3 3 2" xfId="14138" xr:uid="{00000000-0005-0000-0000-0000063A0000}"/>
    <cellStyle name="Percent 29 2 3 4" xfId="12353" xr:uid="{00000000-0005-0000-0000-0000073A0000}"/>
    <cellStyle name="Percent 29 2 4" xfId="5870" xr:uid="{00000000-0005-0000-0000-0000083A0000}"/>
    <cellStyle name="Percent 29 2 4 2" xfId="9611" xr:uid="{00000000-0005-0000-0000-0000093A0000}"/>
    <cellStyle name="Percent 29 2 4 2 2" xfId="16113" xr:uid="{00000000-0005-0000-0000-00000A3A0000}"/>
    <cellStyle name="Percent 29 2 4 3" xfId="7892" xr:uid="{00000000-0005-0000-0000-00000B3A0000}"/>
    <cellStyle name="Percent 29 2 4 3 2" xfId="14532" xr:uid="{00000000-0005-0000-0000-00000C3A0000}"/>
    <cellStyle name="Percent 29 2 4 4" xfId="12763" xr:uid="{00000000-0005-0000-0000-00000D3A0000}"/>
    <cellStyle name="Percent 29 2 5" xfId="10054" xr:uid="{00000000-0005-0000-0000-00000E3A0000}"/>
    <cellStyle name="Percent 29 2 5 2" xfId="16535" xr:uid="{00000000-0005-0000-0000-00000F3A0000}"/>
    <cellStyle name="Percent 29 2 6" xfId="8369" xr:uid="{00000000-0005-0000-0000-0000103A0000}"/>
    <cellStyle name="Percent 29 2 6 2" xfId="14926" xr:uid="{00000000-0005-0000-0000-0000113A0000}"/>
    <cellStyle name="Percent 29 2 7" xfId="6650" xr:uid="{00000000-0005-0000-0000-0000123A0000}"/>
    <cellStyle name="Percent 29 2 7 2" xfId="13340" xr:uid="{00000000-0005-0000-0000-0000133A0000}"/>
    <cellStyle name="Percent 29 2 8" xfId="11550" xr:uid="{00000000-0005-0000-0000-0000143A0000}"/>
    <cellStyle name="Percent 29 3" xfId="4820" xr:uid="{00000000-0005-0000-0000-0000153A0000}"/>
    <cellStyle name="Percent 29 3 2" xfId="8563" xr:uid="{00000000-0005-0000-0000-0000163A0000}"/>
    <cellStyle name="Percent 29 3 2 2" xfId="15111" xr:uid="{00000000-0005-0000-0000-0000173A0000}"/>
    <cellStyle name="Percent 29 3 3" xfId="6844" xr:uid="{00000000-0005-0000-0000-0000183A0000}"/>
    <cellStyle name="Percent 29 3 3 2" xfId="13530" xr:uid="{00000000-0005-0000-0000-0000193A0000}"/>
    <cellStyle name="Percent 29 3 4" xfId="11745" xr:uid="{00000000-0005-0000-0000-00001A3A0000}"/>
    <cellStyle name="Percent 29 4" xfId="5235" xr:uid="{00000000-0005-0000-0000-00001B3A0000}"/>
    <cellStyle name="Percent 29 4 2" xfId="8978" xr:uid="{00000000-0005-0000-0000-00001C3A0000}"/>
    <cellStyle name="Percent 29 4 2 2" xfId="15522" xr:uid="{00000000-0005-0000-0000-00001D3A0000}"/>
    <cellStyle name="Percent 29 4 3" xfId="7259" xr:uid="{00000000-0005-0000-0000-00001E3A0000}"/>
    <cellStyle name="Percent 29 4 3 2" xfId="13941" xr:uid="{00000000-0005-0000-0000-00001F3A0000}"/>
    <cellStyle name="Percent 29 4 4" xfId="12156" xr:uid="{00000000-0005-0000-0000-0000203A0000}"/>
    <cellStyle name="Percent 29 5" xfId="5668" xr:uid="{00000000-0005-0000-0000-0000213A0000}"/>
    <cellStyle name="Percent 29 5 2" xfId="9409" xr:uid="{00000000-0005-0000-0000-0000223A0000}"/>
    <cellStyle name="Percent 29 5 2 2" xfId="15916" xr:uid="{00000000-0005-0000-0000-0000233A0000}"/>
    <cellStyle name="Percent 29 5 3" xfId="7690" xr:uid="{00000000-0005-0000-0000-0000243A0000}"/>
    <cellStyle name="Percent 29 5 3 2" xfId="14335" xr:uid="{00000000-0005-0000-0000-0000253A0000}"/>
    <cellStyle name="Percent 29 5 4" xfId="12561" xr:uid="{00000000-0005-0000-0000-0000263A0000}"/>
    <cellStyle name="Percent 29 6" xfId="9811" xr:uid="{00000000-0005-0000-0000-0000273A0000}"/>
    <cellStyle name="Percent 29 6 2" xfId="16297" xr:uid="{00000000-0005-0000-0000-0000283A0000}"/>
    <cellStyle name="Percent 29 7" xfId="8131" xr:uid="{00000000-0005-0000-0000-0000293A0000}"/>
    <cellStyle name="Percent 29 7 2" xfId="14729" xr:uid="{00000000-0005-0000-0000-00002A3A0000}"/>
    <cellStyle name="Percent 29 8" xfId="6413" xr:uid="{00000000-0005-0000-0000-00002B3A0000}"/>
    <cellStyle name="Percent 29 8 2" xfId="13134" xr:uid="{00000000-0005-0000-0000-00002C3A0000}"/>
    <cellStyle name="Percent 29 9" xfId="11344" xr:uid="{00000000-0005-0000-0000-00002D3A0000}"/>
    <cellStyle name="Percent 3" xfId="4262" xr:uid="{00000000-0005-0000-0000-00002E3A0000}"/>
    <cellStyle name="Percent 30" xfId="4447" xr:uid="{00000000-0005-0000-0000-00002F3A0000}"/>
    <cellStyle name="Percent 30 2" xfId="4645" xr:uid="{00000000-0005-0000-0000-0000303A0000}"/>
    <cellStyle name="Percent 30 2 2" xfId="5059" xr:uid="{00000000-0005-0000-0000-0000313A0000}"/>
    <cellStyle name="Percent 30 2 2 2" xfId="8802" xr:uid="{00000000-0005-0000-0000-0000323A0000}"/>
    <cellStyle name="Percent 30 2 2 2 2" xfId="15350" xr:uid="{00000000-0005-0000-0000-0000333A0000}"/>
    <cellStyle name="Percent 30 2 2 3" xfId="7083" xr:uid="{00000000-0005-0000-0000-0000343A0000}"/>
    <cellStyle name="Percent 30 2 2 3 2" xfId="13769" xr:uid="{00000000-0005-0000-0000-0000353A0000}"/>
    <cellStyle name="Percent 30 2 2 4" xfId="11984" xr:uid="{00000000-0005-0000-0000-0000363A0000}"/>
    <cellStyle name="Percent 30 2 3" xfId="5472" xr:uid="{00000000-0005-0000-0000-0000373A0000}"/>
    <cellStyle name="Percent 30 2 3 2" xfId="9215" xr:uid="{00000000-0005-0000-0000-0000383A0000}"/>
    <cellStyle name="Percent 30 2 3 2 2" xfId="15759" xr:uid="{00000000-0005-0000-0000-0000393A0000}"/>
    <cellStyle name="Percent 30 2 3 3" xfId="7496" xr:uid="{00000000-0005-0000-0000-00003A3A0000}"/>
    <cellStyle name="Percent 30 2 3 3 2" xfId="14178" xr:uid="{00000000-0005-0000-0000-00003B3A0000}"/>
    <cellStyle name="Percent 30 2 3 4" xfId="12393" xr:uid="{00000000-0005-0000-0000-00003C3A0000}"/>
    <cellStyle name="Percent 30 2 4" xfId="5910" xr:uid="{00000000-0005-0000-0000-00003D3A0000}"/>
    <cellStyle name="Percent 30 2 4 2" xfId="9651" xr:uid="{00000000-0005-0000-0000-00003E3A0000}"/>
    <cellStyle name="Percent 30 2 4 2 2" xfId="16153" xr:uid="{00000000-0005-0000-0000-00003F3A0000}"/>
    <cellStyle name="Percent 30 2 4 3" xfId="7932" xr:uid="{00000000-0005-0000-0000-0000403A0000}"/>
    <cellStyle name="Percent 30 2 4 3 2" xfId="14572" xr:uid="{00000000-0005-0000-0000-0000413A0000}"/>
    <cellStyle name="Percent 30 2 4 4" xfId="12803" xr:uid="{00000000-0005-0000-0000-0000423A0000}"/>
    <cellStyle name="Percent 30 2 5" xfId="10055" xr:uid="{00000000-0005-0000-0000-0000433A0000}"/>
    <cellStyle name="Percent 30 2 5 2" xfId="16536" xr:uid="{00000000-0005-0000-0000-0000443A0000}"/>
    <cellStyle name="Percent 30 2 6" xfId="8409" xr:uid="{00000000-0005-0000-0000-0000453A0000}"/>
    <cellStyle name="Percent 30 2 6 2" xfId="14966" xr:uid="{00000000-0005-0000-0000-0000463A0000}"/>
    <cellStyle name="Percent 30 2 7" xfId="6690" xr:uid="{00000000-0005-0000-0000-0000473A0000}"/>
    <cellStyle name="Percent 30 2 7 2" xfId="13380" xr:uid="{00000000-0005-0000-0000-0000483A0000}"/>
    <cellStyle name="Percent 30 2 8" xfId="11590" xr:uid="{00000000-0005-0000-0000-0000493A0000}"/>
    <cellStyle name="Percent 30 3" xfId="4847" xr:uid="{00000000-0005-0000-0000-00004A3A0000}"/>
    <cellStyle name="Percent 30 3 2" xfId="8590" xr:uid="{00000000-0005-0000-0000-00004B3A0000}"/>
    <cellStyle name="Percent 30 3 2 2" xfId="15138" xr:uid="{00000000-0005-0000-0000-00004C3A0000}"/>
    <cellStyle name="Percent 30 3 3" xfId="6871" xr:uid="{00000000-0005-0000-0000-00004D3A0000}"/>
    <cellStyle name="Percent 30 3 3 2" xfId="13557" xr:uid="{00000000-0005-0000-0000-00004E3A0000}"/>
    <cellStyle name="Percent 30 3 4" xfId="11772" xr:uid="{00000000-0005-0000-0000-00004F3A0000}"/>
    <cellStyle name="Percent 30 4" xfId="5275" xr:uid="{00000000-0005-0000-0000-0000503A0000}"/>
    <cellStyle name="Percent 30 4 2" xfId="9018" xr:uid="{00000000-0005-0000-0000-0000513A0000}"/>
    <cellStyle name="Percent 30 4 2 2" xfId="15562" xr:uid="{00000000-0005-0000-0000-0000523A0000}"/>
    <cellStyle name="Percent 30 4 3" xfId="7299" xr:uid="{00000000-0005-0000-0000-0000533A0000}"/>
    <cellStyle name="Percent 30 4 3 2" xfId="13981" xr:uid="{00000000-0005-0000-0000-0000543A0000}"/>
    <cellStyle name="Percent 30 4 4" xfId="12196" xr:uid="{00000000-0005-0000-0000-0000553A0000}"/>
    <cellStyle name="Percent 30 5" xfId="5713" xr:uid="{00000000-0005-0000-0000-0000563A0000}"/>
    <cellStyle name="Percent 30 5 2" xfId="9454" xr:uid="{00000000-0005-0000-0000-0000573A0000}"/>
    <cellStyle name="Percent 30 5 2 2" xfId="15956" xr:uid="{00000000-0005-0000-0000-0000583A0000}"/>
    <cellStyle name="Percent 30 5 3" xfId="7735" xr:uid="{00000000-0005-0000-0000-0000593A0000}"/>
    <cellStyle name="Percent 30 5 3 2" xfId="14375" xr:uid="{00000000-0005-0000-0000-00005A3A0000}"/>
    <cellStyle name="Percent 30 5 4" xfId="12606" xr:uid="{00000000-0005-0000-0000-00005B3A0000}"/>
    <cellStyle name="Percent 30 6" xfId="9838" xr:uid="{00000000-0005-0000-0000-00005C3A0000}"/>
    <cellStyle name="Percent 30 6 2" xfId="16324" xr:uid="{00000000-0005-0000-0000-00005D3A0000}"/>
    <cellStyle name="Percent 30 7" xfId="8212" xr:uid="{00000000-0005-0000-0000-00005E3A0000}"/>
    <cellStyle name="Percent 30 7 2" xfId="14769" xr:uid="{00000000-0005-0000-0000-00005F3A0000}"/>
    <cellStyle name="Percent 30 8" xfId="6493" xr:uid="{00000000-0005-0000-0000-0000603A0000}"/>
    <cellStyle name="Percent 30 8 2" xfId="13183" xr:uid="{00000000-0005-0000-0000-0000613A0000}"/>
    <cellStyle name="Percent 30 9" xfId="11392" xr:uid="{00000000-0005-0000-0000-0000623A0000}"/>
    <cellStyle name="Percent 31" xfId="4655" xr:uid="{00000000-0005-0000-0000-0000633A0000}"/>
    <cellStyle name="Percent 32" xfId="4656" xr:uid="{00000000-0005-0000-0000-0000643A0000}"/>
    <cellStyle name="Percent 33" xfId="4657" xr:uid="{00000000-0005-0000-0000-0000653A0000}"/>
    <cellStyle name="Percent 34" xfId="4658" xr:uid="{00000000-0005-0000-0000-0000663A0000}"/>
    <cellStyle name="Percent 35" xfId="4659" xr:uid="{00000000-0005-0000-0000-0000673A0000}"/>
    <cellStyle name="Percent 36" xfId="4660" xr:uid="{00000000-0005-0000-0000-0000683A0000}"/>
    <cellStyle name="Percent 37" xfId="4661" xr:uid="{00000000-0005-0000-0000-0000693A0000}"/>
    <cellStyle name="Percent 38" xfId="4662" xr:uid="{00000000-0005-0000-0000-00006A3A0000}"/>
    <cellStyle name="Percent 39" xfId="4669" xr:uid="{00000000-0005-0000-0000-00006B3A0000}"/>
    <cellStyle name="Percent 39 2" xfId="5073" xr:uid="{00000000-0005-0000-0000-00006C3A0000}"/>
    <cellStyle name="Percent 39 2 2" xfId="8816" xr:uid="{00000000-0005-0000-0000-00006D3A0000}"/>
    <cellStyle name="Percent 39 2 2 2" xfId="15364" xr:uid="{00000000-0005-0000-0000-00006E3A0000}"/>
    <cellStyle name="Percent 39 2 3" xfId="7097" xr:uid="{00000000-0005-0000-0000-00006F3A0000}"/>
    <cellStyle name="Percent 39 2 3 2" xfId="13783" xr:uid="{00000000-0005-0000-0000-0000703A0000}"/>
    <cellStyle name="Percent 39 2 4" xfId="11998" xr:uid="{00000000-0005-0000-0000-0000713A0000}"/>
    <cellStyle name="Percent 39 3" xfId="10069" xr:uid="{00000000-0005-0000-0000-0000723A0000}"/>
    <cellStyle name="Percent 39 3 2" xfId="16550" xr:uid="{00000000-0005-0000-0000-0000733A0000}"/>
    <cellStyle name="Percent 39 4" xfId="8416" xr:uid="{00000000-0005-0000-0000-0000743A0000}"/>
    <cellStyle name="Percent 39 4 2" xfId="14968" xr:uid="{00000000-0005-0000-0000-0000753A0000}"/>
    <cellStyle name="Percent 39 5" xfId="6697" xr:uid="{00000000-0005-0000-0000-0000763A0000}"/>
    <cellStyle name="Percent 39 5 2" xfId="13387" xr:uid="{00000000-0005-0000-0000-0000773A0000}"/>
    <cellStyle name="Percent 39 6" xfId="11601" xr:uid="{00000000-0005-0000-0000-0000783A0000}"/>
    <cellStyle name="Percent 4" xfId="4263" xr:uid="{00000000-0005-0000-0000-0000793A0000}"/>
    <cellStyle name="Percent 4 10" xfId="11345" xr:uid="{00000000-0005-0000-0000-00007A3A0000}"/>
    <cellStyle name="Percent 4 2" xfId="4264" xr:uid="{00000000-0005-0000-0000-00007B3A0000}"/>
    <cellStyle name="Percent 4 2 2" xfId="4607" xr:uid="{00000000-0005-0000-0000-00007C3A0000}"/>
    <cellStyle name="Percent 4 2 2 2" xfId="5060" xr:uid="{00000000-0005-0000-0000-00007D3A0000}"/>
    <cellStyle name="Percent 4 2 2 2 2" xfId="8803" xr:uid="{00000000-0005-0000-0000-00007E3A0000}"/>
    <cellStyle name="Percent 4 2 2 2 2 2" xfId="15351" xr:uid="{00000000-0005-0000-0000-00007F3A0000}"/>
    <cellStyle name="Percent 4 2 2 2 3" xfId="7084" xr:uid="{00000000-0005-0000-0000-0000803A0000}"/>
    <cellStyle name="Percent 4 2 2 2 3 2" xfId="13770" xr:uid="{00000000-0005-0000-0000-0000813A0000}"/>
    <cellStyle name="Percent 4 2 2 2 4" xfId="11985" xr:uid="{00000000-0005-0000-0000-0000823A0000}"/>
    <cellStyle name="Percent 4 2 2 3" xfId="5434" xr:uid="{00000000-0005-0000-0000-0000833A0000}"/>
    <cellStyle name="Percent 4 2 2 3 2" xfId="9177" xr:uid="{00000000-0005-0000-0000-0000843A0000}"/>
    <cellStyle name="Percent 4 2 2 3 2 2" xfId="15721" xr:uid="{00000000-0005-0000-0000-0000853A0000}"/>
    <cellStyle name="Percent 4 2 2 3 3" xfId="7458" xr:uid="{00000000-0005-0000-0000-0000863A0000}"/>
    <cellStyle name="Percent 4 2 2 3 3 2" xfId="14140" xr:uid="{00000000-0005-0000-0000-0000873A0000}"/>
    <cellStyle name="Percent 4 2 2 3 4" xfId="12355" xr:uid="{00000000-0005-0000-0000-0000883A0000}"/>
    <cellStyle name="Percent 4 2 2 4" xfId="5872" xr:uid="{00000000-0005-0000-0000-0000893A0000}"/>
    <cellStyle name="Percent 4 2 2 4 2" xfId="9613" xr:uid="{00000000-0005-0000-0000-00008A3A0000}"/>
    <cellStyle name="Percent 4 2 2 4 2 2" xfId="16115" xr:uid="{00000000-0005-0000-0000-00008B3A0000}"/>
    <cellStyle name="Percent 4 2 2 4 3" xfId="7894" xr:uid="{00000000-0005-0000-0000-00008C3A0000}"/>
    <cellStyle name="Percent 4 2 2 4 3 2" xfId="14534" xr:uid="{00000000-0005-0000-0000-00008D3A0000}"/>
    <cellStyle name="Percent 4 2 2 4 4" xfId="12765" xr:uid="{00000000-0005-0000-0000-00008E3A0000}"/>
    <cellStyle name="Percent 4 2 2 5" xfId="10056" xr:uid="{00000000-0005-0000-0000-00008F3A0000}"/>
    <cellStyle name="Percent 4 2 2 5 2" xfId="16537" xr:uid="{00000000-0005-0000-0000-0000903A0000}"/>
    <cellStyle name="Percent 4 2 2 6" xfId="8371" xr:uid="{00000000-0005-0000-0000-0000913A0000}"/>
    <cellStyle name="Percent 4 2 2 6 2" xfId="14928" xr:uid="{00000000-0005-0000-0000-0000923A0000}"/>
    <cellStyle name="Percent 4 2 2 7" xfId="6652" xr:uid="{00000000-0005-0000-0000-0000933A0000}"/>
    <cellStyle name="Percent 4 2 2 7 2" xfId="13342" xr:uid="{00000000-0005-0000-0000-0000943A0000}"/>
    <cellStyle name="Percent 4 2 2 8" xfId="11552" xr:uid="{00000000-0005-0000-0000-0000953A0000}"/>
    <cellStyle name="Percent 4 2 3" xfId="4813" xr:uid="{00000000-0005-0000-0000-0000963A0000}"/>
    <cellStyle name="Percent 4 2 3 2" xfId="8556" xr:uid="{00000000-0005-0000-0000-0000973A0000}"/>
    <cellStyle name="Percent 4 2 3 2 2" xfId="15108" xr:uid="{00000000-0005-0000-0000-0000983A0000}"/>
    <cellStyle name="Percent 4 2 3 3" xfId="6837" xr:uid="{00000000-0005-0000-0000-0000993A0000}"/>
    <cellStyle name="Percent 4 2 3 3 2" xfId="13527" xr:uid="{00000000-0005-0000-0000-00009A3A0000}"/>
    <cellStyle name="Percent 4 2 3 4" xfId="11742" xr:uid="{00000000-0005-0000-0000-00009B3A0000}"/>
    <cellStyle name="Percent 4 2 4" xfId="5237" xr:uid="{00000000-0005-0000-0000-00009C3A0000}"/>
    <cellStyle name="Percent 4 2 4 2" xfId="8980" xr:uid="{00000000-0005-0000-0000-00009D3A0000}"/>
    <cellStyle name="Percent 4 2 4 2 2" xfId="15524" xr:uid="{00000000-0005-0000-0000-00009E3A0000}"/>
    <cellStyle name="Percent 4 2 4 3" xfId="7261" xr:uid="{00000000-0005-0000-0000-00009F3A0000}"/>
    <cellStyle name="Percent 4 2 4 3 2" xfId="13943" xr:uid="{00000000-0005-0000-0000-0000A03A0000}"/>
    <cellStyle name="Percent 4 2 4 4" xfId="12158" xr:uid="{00000000-0005-0000-0000-0000A13A0000}"/>
    <cellStyle name="Percent 4 2 5" xfId="5670" xr:uid="{00000000-0005-0000-0000-0000A23A0000}"/>
    <cellStyle name="Percent 4 2 5 2" xfId="9411" xr:uid="{00000000-0005-0000-0000-0000A33A0000}"/>
    <cellStyle name="Percent 4 2 5 2 2" xfId="15918" xr:uid="{00000000-0005-0000-0000-0000A43A0000}"/>
    <cellStyle name="Percent 4 2 5 3" xfId="7692" xr:uid="{00000000-0005-0000-0000-0000A53A0000}"/>
    <cellStyle name="Percent 4 2 5 3 2" xfId="14337" xr:uid="{00000000-0005-0000-0000-0000A63A0000}"/>
    <cellStyle name="Percent 4 2 5 4" xfId="12563" xr:uid="{00000000-0005-0000-0000-0000A73A0000}"/>
    <cellStyle name="Percent 4 2 6" xfId="9803" xr:uid="{00000000-0005-0000-0000-0000A83A0000}"/>
    <cellStyle name="Percent 4 2 6 2" xfId="16294" xr:uid="{00000000-0005-0000-0000-0000A93A0000}"/>
    <cellStyle name="Percent 4 2 7" xfId="8133" xr:uid="{00000000-0005-0000-0000-0000AA3A0000}"/>
    <cellStyle name="Percent 4 2 7 2" xfId="14731" xr:uid="{00000000-0005-0000-0000-0000AB3A0000}"/>
    <cellStyle name="Percent 4 2 8" xfId="6415" xr:uid="{00000000-0005-0000-0000-0000AC3A0000}"/>
    <cellStyle name="Percent 4 2 8 2" xfId="13136" xr:uid="{00000000-0005-0000-0000-0000AD3A0000}"/>
    <cellStyle name="Percent 4 2 9" xfId="11346" xr:uid="{00000000-0005-0000-0000-0000AE3A0000}"/>
    <cellStyle name="Percent 4 3" xfId="4606" xr:uid="{00000000-0005-0000-0000-0000AF3A0000}"/>
    <cellStyle name="Percent 4 3 2" xfId="5061" xr:uid="{00000000-0005-0000-0000-0000B03A0000}"/>
    <cellStyle name="Percent 4 3 2 2" xfId="8804" xr:uid="{00000000-0005-0000-0000-0000B13A0000}"/>
    <cellStyle name="Percent 4 3 2 2 2" xfId="15352" xr:uid="{00000000-0005-0000-0000-0000B23A0000}"/>
    <cellStyle name="Percent 4 3 2 3" xfId="7085" xr:uid="{00000000-0005-0000-0000-0000B33A0000}"/>
    <cellStyle name="Percent 4 3 2 3 2" xfId="13771" xr:uid="{00000000-0005-0000-0000-0000B43A0000}"/>
    <cellStyle name="Percent 4 3 2 4" xfId="11986" xr:uid="{00000000-0005-0000-0000-0000B53A0000}"/>
    <cellStyle name="Percent 4 3 3" xfId="5433" xr:uid="{00000000-0005-0000-0000-0000B63A0000}"/>
    <cellStyle name="Percent 4 3 3 2" xfId="9176" xr:uid="{00000000-0005-0000-0000-0000B73A0000}"/>
    <cellStyle name="Percent 4 3 3 2 2" xfId="15720" xr:uid="{00000000-0005-0000-0000-0000B83A0000}"/>
    <cellStyle name="Percent 4 3 3 3" xfId="7457" xr:uid="{00000000-0005-0000-0000-0000B93A0000}"/>
    <cellStyle name="Percent 4 3 3 3 2" xfId="14139" xr:uid="{00000000-0005-0000-0000-0000BA3A0000}"/>
    <cellStyle name="Percent 4 3 3 4" xfId="12354" xr:uid="{00000000-0005-0000-0000-0000BB3A0000}"/>
    <cellStyle name="Percent 4 3 4" xfId="5871" xr:uid="{00000000-0005-0000-0000-0000BC3A0000}"/>
    <cellStyle name="Percent 4 3 4 2" xfId="9612" xr:uid="{00000000-0005-0000-0000-0000BD3A0000}"/>
    <cellStyle name="Percent 4 3 4 2 2" xfId="16114" xr:uid="{00000000-0005-0000-0000-0000BE3A0000}"/>
    <cellStyle name="Percent 4 3 4 3" xfId="7893" xr:uid="{00000000-0005-0000-0000-0000BF3A0000}"/>
    <cellStyle name="Percent 4 3 4 3 2" xfId="14533" xr:uid="{00000000-0005-0000-0000-0000C03A0000}"/>
    <cellStyle name="Percent 4 3 4 4" xfId="12764" xr:uid="{00000000-0005-0000-0000-0000C13A0000}"/>
    <cellStyle name="Percent 4 3 5" xfId="10057" xr:uid="{00000000-0005-0000-0000-0000C23A0000}"/>
    <cellStyle name="Percent 4 3 5 2" xfId="16538" xr:uid="{00000000-0005-0000-0000-0000C33A0000}"/>
    <cellStyle name="Percent 4 3 6" xfId="8370" xr:uid="{00000000-0005-0000-0000-0000C43A0000}"/>
    <cellStyle name="Percent 4 3 6 2" xfId="14927" xr:uid="{00000000-0005-0000-0000-0000C53A0000}"/>
    <cellStyle name="Percent 4 3 7" xfId="6651" xr:uid="{00000000-0005-0000-0000-0000C63A0000}"/>
    <cellStyle name="Percent 4 3 7 2" xfId="13341" xr:uid="{00000000-0005-0000-0000-0000C73A0000}"/>
    <cellStyle name="Percent 4 3 8" xfId="11551" xr:uid="{00000000-0005-0000-0000-0000C83A0000}"/>
    <cellStyle name="Percent 4 4" xfId="4731" xr:uid="{00000000-0005-0000-0000-0000C93A0000}"/>
    <cellStyle name="Percent 4 4 2" xfId="8475" xr:uid="{00000000-0005-0000-0000-0000CA3A0000}"/>
    <cellStyle name="Percent 4 4 2 2" xfId="15027" xr:uid="{00000000-0005-0000-0000-0000CB3A0000}"/>
    <cellStyle name="Percent 4 4 3" xfId="6756" xr:uid="{00000000-0005-0000-0000-0000CC3A0000}"/>
    <cellStyle name="Percent 4 4 3 2" xfId="13446" xr:uid="{00000000-0005-0000-0000-0000CD3A0000}"/>
    <cellStyle name="Percent 4 4 4" xfId="11660" xr:uid="{00000000-0005-0000-0000-0000CE3A0000}"/>
    <cellStyle name="Percent 4 5" xfId="5236" xr:uid="{00000000-0005-0000-0000-0000CF3A0000}"/>
    <cellStyle name="Percent 4 5 2" xfId="8979" xr:uid="{00000000-0005-0000-0000-0000D03A0000}"/>
    <cellStyle name="Percent 4 5 2 2" xfId="15523" xr:uid="{00000000-0005-0000-0000-0000D13A0000}"/>
    <cellStyle name="Percent 4 5 3" xfId="7260" xr:uid="{00000000-0005-0000-0000-0000D23A0000}"/>
    <cellStyle name="Percent 4 5 3 2" xfId="13942" xr:uid="{00000000-0005-0000-0000-0000D33A0000}"/>
    <cellStyle name="Percent 4 5 4" xfId="12157" xr:uid="{00000000-0005-0000-0000-0000D43A0000}"/>
    <cellStyle name="Percent 4 6" xfId="5669" xr:uid="{00000000-0005-0000-0000-0000D53A0000}"/>
    <cellStyle name="Percent 4 6 2" xfId="9410" xr:uid="{00000000-0005-0000-0000-0000D63A0000}"/>
    <cellStyle name="Percent 4 6 2 2" xfId="15917" xr:uid="{00000000-0005-0000-0000-0000D73A0000}"/>
    <cellStyle name="Percent 4 6 3" xfId="7691" xr:uid="{00000000-0005-0000-0000-0000D83A0000}"/>
    <cellStyle name="Percent 4 6 3 2" xfId="14336" xr:uid="{00000000-0005-0000-0000-0000D93A0000}"/>
    <cellStyle name="Percent 4 6 4" xfId="12562" xr:uid="{00000000-0005-0000-0000-0000DA3A0000}"/>
    <cellStyle name="Percent 4 7" xfId="9719" xr:uid="{00000000-0005-0000-0000-0000DB3A0000}"/>
    <cellStyle name="Percent 4 7 2" xfId="16212" xr:uid="{00000000-0005-0000-0000-0000DC3A0000}"/>
    <cellStyle name="Percent 4 8" xfId="8132" xr:uid="{00000000-0005-0000-0000-0000DD3A0000}"/>
    <cellStyle name="Percent 4 8 2" xfId="14730" xr:uid="{00000000-0005-0000-0000-0000DE3A0000}"/>
    <cellStyle name="Percent 4 9" xfId="6414" xr:uid="{00000000-0005-0000-0000-0000DF3A0000}"/>
    <cellStyle name="Percent 4 9 2" xfId="13135" xr:uid="{00000000-0005-0000-0000-0000E03A0000}"/>
    <cellStyle name="Percent 5" xfId="4265" xr:uid="{00000000-0005-0000-0000-0000E13A0000}"/>
    <cellStyle name="Percent 5 10" xfId="11347" xr:uid="{00000000-0005-0000-0000-0000E23A0000}"/>
    <cellStyle name="Percent 5 2" xfId="4266" xr:uid="{00000000-0005-0000-0000-0000E33A0000}"/>
    <cellStyle name="Percent 5 2 2" xfId="4609" xr:uid="{00000000-0005-0000-0000-0000E43A0000}"/>
    <cellStyle name="Percent 5 2 2 2" xfId="5062" xr:uid="{00000000-0005-0000-0000-0000E53A0000}"/>
    <cellStyle name="Percent 5 2 2 2 2" xfId="8805" xr:uid="{00000000-0005-0000-0000-0000E63A0000}"/>
    <cellStyle name="Percent 5 2 2 2 2 2" xfId="15353" xr:uid="{00000000-0005-0000-0000-0000E73A0000}"/>
    <cellStyle name="Percent 5 2 2 2 3" xfId="7086" xr:uid="{00000000-0005-0000-0000-0000E83A0000}"/>
    <cellStyle name="Percent 5 2 2 2 3 2" xfId="13772" xr:uid="{00000000-0005-0000-0000-0000E93A0000}"/>
    <cellStyle name="Percent 5 2 2 2 4" xfId="11987" xr:uid="{00000000-0005-0000-0000-0000EA3A0000}"/>
    <cellStyle name="Percent 5 2 2 3" xfId="5436" xr:uid="{00000000-0005-0000-0000-0000EB3A0000}"/>
    <cellStyle name="Percent 5 2 2 3 2" xfId="9179" xr:uid="{00000000-0005-0000-0000-0000EC3A0000}"/>
    <cellStyle name="Percent 5 2 2 3 2 2" xfId="15723" xr:uid="{00000000-0005-0000-0000-0000ED3A0000}"/>
    <cellStyle name="Percent 5 2 2 3 3" xfId="7460" xr:uid="{00000000-0005-0000-0000-0000EE3A0000}"/>
    <cellStyle name="Percent 5 2 2 3 3 2" xfId="14142" xr:uid="{00000000-0005-0000-0000-0000EF3A0000}"/>
    <cellStyle name="Percent 5 2 2 3 4" xfId="12357" xr:uid="{00000000-0005-0000-0000-0000F03A0000}"/>
    <cellStyle name="Percent 5 2 2 4" xfId="5874" xr:uid="{00000000-0005-0000-0000-0000F13A0000}"/>
    <cellStyle name="Percent 5 2 2 4 2" xfId="9615" xr:uid="{00000000-0005-0000-0000-0000F23A0000}"/>
    <cellStyle name="Percent 5 2 2 4 2 2" xfId="16117" xr:uid="{00000000-0005-0000-0000-0000F33A0000}"/>
    <cellStyle name="Percent 5 2 2 4 3" xfId="7896" xr:uid="{00000000-0005-0000-0000-0000F43A0000}"/>
    <cellStyle name="Percent 5 2 2 4 3 2" xfId="14536" xr:uid="{00000000-0005-0000-0000-0000F53A0000}"/>
    <cellStyle name="Percent 5 2 2 4 4" xfId="12767" xr:uid="{00000000-0005-0000-0000-0000F63A0000}"/>
    <cellStyle name="Percent 5 2 2 5" xfId="10058" xr:uid="{00000000-0005-0000-0000-0000F73A0000}"/>
    <cellStyle name="Percent 5 2 2 5 2" xfId="16539" xr:uid="{00000000-0005-0000-0000-0000F83A0000}"/>
    <cellStyle name="Percent 5 2 2 6" xfId="8373" xr:uid="{00000000-0005-0000-0000-0000F93A0000}"/>
    <cellStyle name="Percent 5 2 2 6 2" xfId="14930" xr:uid="{00000000-0005-0000-0000-0000FA3A0000}"/>
    <cellStyle name="Percent 5 2 2 7" xfId="6654" xr:uid="{00000000-0005-0000-0000-0000FB3A0000}"/>
    <cellStyle name="Percent 5 2 2 7 2" xfId="13344" xr:uid="{00000000-0005-0000-0000-0000FC3A0000}"/>
    <cellStyle name="Percent 5 2 2 8" xfId="11554" xr:uid="{00000000-0005-0000-0000-0000FD3A0000}"/>
    <cellStyle name="Percent 5 2 3" xfId="4812" xr:uid="{00000000-0005-0000-0000-0000FE3A0000}"/>
    <cellStyle name="Percent 5 2 3 2" xfId="8555" xr:uid="{00000000-0005-0000-0000-0000FF3A0000}"/>
    <cellStyle name="Percent 5 2 3 2 2" xfId="15107" xr:uid="{00000000-0005-0000-0000-0000003B0000}"/>
    <cellStyle name="Percent 5 2 3 3" xfId="6836" xr:uid="{00000000-0005-0000-0000-0000013B0000}"/>
    <cellStyle name="Percent 5 2 3 3 2" xfId="13526" xr:uid="{00000000-0005-0000-0000-0000023B0000}"/>
    <cellStyle name="Percent 5 2 3 4" xfId="11741" xr:uid="{00000000-0005-0000-0000-0000033B0000}"/>
    <cellStyle name="Percent 5 2 4" xfId="5239" xr:uid="{00000000-0005-0000-0000-0000043B0000}"/>
    <cellStyle name="Percent 5 2 4 2" xfId="8982" xr:uid="{00000000-0005-0000-0000-0000053B0000}"/>
    <cellStyle name="Percent 5 2 4 2 2" xfId="15526" xr:uid="{00000000-0005-0000-0000-0000063B0000}"/>
    <cellStyle name="Percent 5 2 4 3" xfId="7263" xr:uid="{00000000-0005-0000-0000-0000073B0000}"/>
    <cellStyle name="Percent 5 2 4 3 2" xfId="13945" xr:uid="{00000000-0005-0000-0000-0000083B0000}"/>
    <cellStyle name="Percent 5 2 4 4" xfId="12160" xr:uid="{00000000-0005-0000-0000-0000093B0000}"/>
    <cellStyle name="Percent 5 2 5" xfId="5672" xr:uid="{00000000-0005-0000-0000-00000A3B0000}"/>
    <cellStyle name="Percent 5 2 5 2" xfId="9413" xr:uid="{00000000-0005-0000-0000-00000B3B0000}"/>
    <cellStyle name="Percent 5 2 5 2 2" xfId="15920" xr:uid="{00000000-0005-0000-0000-00000C3B0000}"/>
    <cellStyle name="Percent 5 2 5 3" xfId="7694" xr:uid="{00000000-0005-0000-0000-00000D3B0000}"/>
    <cellStyle name="Percent 5 2 5 3 2" xfId="14339" xr:uid="{00000000-0005-0000-0000-00000E3B0000}"/>
    <cellStyle name="Percent 5 2 5 4" xfId="12565" xr:uid="{00000000-0005-0000-0000-00000F3B0000}"/>
    <cellStyle name="Percent 5 2 6" xfId="9802" xr:uid="{00000000-0005-0000-0000-0000103B0000}"/>
    <cellStyle name="Percent 5 2 6 2" xfId="16293" xr:uid="{00000000-0005-0000-0000-0000113B0000}"/>
    <cellStyle name="Percent 5 2 7" xfId="8135" xr:uid="{00000000-0005-0000-0000-0000123B0000}"/>
    <cellStyle name="Percent 5 2 7 2" xfId="14733" xr:uid="{00000000-0005-0000-0000-0000133B0000}"/>
    <cellStyle name="Percent 5 2 8" xfId="6417" xr:uid="{00000000-0005-0000-0000-0000143B0000}"/>
    <cellStyle name="Percent 5 2 8 2" xfId="13138" xr:uid="{00000000-0005-0000-0000-0000153B0000}"/>
    <cellStyle name="Percent 5 2 9" xfId="11348" xr:uid="{00000000-0005-0000-0000-0000163B0000}"/>
    <cellStyle name="Percent 5 3" xfId="4608" xr:uid="{00000000-0005-0000-0000-0000173B0000}"/>
    <cellStyle name="Percent 5 3 2" xfId="5063" xr:uid="{00000000-0005-0000-0000-0000183B0000}"/>
    <cellStyle name="Percent 5 3 2 2" xfId="8806" xr:uid="{00000000-0005-0000-0000-0000193B0000}"/>
    <cellStyle name="Percent 5 3 2 2 2" xfId="15354" xr:uid="{00000000-0005-0000-0000-00001A3B0000}"/>
    <cellStyle name="Percent 5 3 2 3" xfId="7087" xr:uid="{00000000-0005-0000-0000-00001B3B0000}"/>
    <cellStyle name="Percent 5 3 2 3 2" xfId="13773" xr:uid="{00000000-0005-0000-0000-00001C3B0000}"/>
    <cellStyle name="Percent 5 3 2 4" xfId="11988" xr:uid="{00000000-0005-0000-0000-00001D3B0000}"/>
    <cellStyle name="Percent 5 3 3" xfId="5435" xr:uid="{00000000-0005-0000-0000-00001E3B0000}"/>
    <cellStyle name="Percent 5 3 3 2" xfId="9178" xr:uid="{00000000-0005-0000-0000-00001F3B0000}"/>
    <cellStyle name="Percent 5 3 3 2 2" xfId="15722" xr:uid="{00000000-0005-0000-0000-0000203B0000}"/>
    <cellStyle name="Percent 5 3 3 3" xfId="7459" xr:uid="{00000000-0005-0000-0000-0000213B0000}"/>
    <cellStyle name="Percent 5 3 3 3 2" xfId="14141" xr:uid="{00000000-0005-0000-0000-0000223B0000}"/>
    <cellStyle name="Percent 5 3 3 4" xfId="12356" xr:uid="{00000000-0005-0000-0000-0000233B0000}"/>
    <cellStyle name="Percent 5 3 4" xfId="5873" xr:uid="{00000000-0005-0000-0000-0000243B0000}"/>
    <cellStyle name="Percent 5 3 4 2" xfId="9614" xr:uid="{00000000-0005-0000-0000-0000253B0000}"/>
    <cellStyle name="Percent 5 3 4 2 2" xfId="16116" xr:uid="{00000000-0005-0000-0000-0000263B0000}"/>
    <cellStyle name="Percent 5 3 4 3" xfId="7895" xr:uid="{00000000-0005-0000-0000-0000273B0000}"/>
    <cellStyle name="Percent 5 3 4 3 2" xfId="14535" xr:uid="{00000000-0005-0000-0000-0000283B0000}"/>
    <cellStyle name="Percent 5 3 4 4" xfId="12766" xr:uid="{00000000-0005-0000-0000-0000293B0000}"/>
    <cellStyle name="Percent 5 3 5" xfId="10059" xr:uid="{00000000-0005-0000-0000-00002A3B0000}"/>
    <cellStyle name="Percent 5 3 5 2" xfId="16540" xr:uid="{00000000-0005-0000-0000-00002B3B0000}"/>
    <cellStyle name="Percent 5 3 6" xfId="8372" xr:uid="{00000000-0005-0000-0000-00002C3B0000}"/>
    <cellStyle name="Percent 5 3 6 2" xfId="14929" xr:uid="{00000000-0005-0000-0000-00002D3B0000}"/>
    <cellStyle name="Percent 5 3 7" xfId="6653" xr:uid="{00000000-0005-0000-0000-00002E3B0000}"/>
    <cellStyle name="Percent 5 3 7 2" xfId="13343" xr:uid="{00000000-0005-0000-0000-00002F3B0000}"/>
    <cellStyle name="Percent 5 3 8" xfId="11553" xr:uid="{00000000-0005-0000-0000-0000303B0000}"/>
    <cellStyle name="Percent 5 4" xfId="4730" xr:uid="{00000000-0005-0000-0000-0000313B0000}"/>
    <cellStyle name="Percent 5 4 2" xfId="8474" xr:uid="{00000000-0005-0000-0000-0000323B0000}"/>
    <cellStyle name="Percent 5 4 2 2" xfId="15026" xr:uid="{00000000-0005-0000-0000-0000333B0000}"/>
    <cellStyle name="Percent 5 4 3" xfId="6755" xr:uid="{00000000-0005-0000-0000-0000343B0000}"/>
    <cellStyle name="Percent 5 4 3 2" xfId="13445" xr:uid="{00000000-0005-0000-0000-0000353B0000}"/>
    <cellStyle name="Percent 5 4 4" xfId="11659" xr:uid="{00000000-0005-0000-0000-0000363B0000}"/>
    <cellStyle name="Percent 5 5" xfId="5238" xr:uid="{00000000-0005-0000-0000-0000373B0000}"/>
    <cellStyle name="Percent 5 5 2" xfId="8981" xr:uid="{00000000-0005-0000-0000-0000383B0000}"/>
    <cellStyle name="Percent 5 5 2 2" xfId="15525" xr:uid="{00000000-0005-0000-0000-0000393B0000}"/>
    <cellStyle name="Percent 5 5 3" xfId="7262" xr:uid="{00000000-0005-0000-0000-00003A3B0000}"/>
    <cellStyle name="Percent 5 5 3 2" xfId="13944" xr:uid="{00000000-0005-0000-0000-00003B3B0000}"/>
    <cellStyle name="Percent 5 5 4" xfId="12159" xr:uid="{00000000-0005-0000-0000-00003C3B0000}"/>
    <cellStyle name="Percent 5 6" xfId="5671" xr:uid="{00000000-0005-0000-0000-00003D3B0000}"/>
    <cellStyle name="Percent 5 6 2" xfId="9412" xr:uid="{00000000-0005-0000-0000-00003E3B0000}"/>
    <cellStyle name="Percent 5 6 2 2" xfId="15919" xr:uid="{00000000-0005-0000-0000-00003F3B0000}"/>
    <cellStyle name="Percent 5 6 3" xfId="7693" xr:uid="{00000000-0005-0000-0000-0000403B0000}"/>
    <cellStyle name="Percent 5 6 3 2" xfId="14338" xr:uid="{00000000-0005-0000-0000-0000413B0000}"/>
    <cellStyle name="Percent 5 6 4" xfId="12564" xr:uid="{00000000-0005-0000-0000-0000423B0000}"/>
    <cellStyle name="Percent 5 7" xfId="9718" xr:uid="{00000000-0005-0000-0000-0000433B0000}"/>
    <cellStyle name="Percent 5 7 2" xfId="16211" xr:uid="{00000000-0005-0000-0000-0000443B0000}"/>
    <cellStyle name="Percent 5 8" xfId="8134" xr:uid="{00000000-0005-0000-0000-0000453B0000}"/>
    <cellStyle name="Percent 5 8 2" xfId="14732" xr:uid="{00000000-0005-0000-0000-0000463B0000}"/>
    <cellStyle name="Percent 5 9" xfId="6416" xr:uid="{00000000-0005-0000-0000-0000473B0000}"/>
    <cellStyle name="Percent 5 9 2" xfId="13137" xr:uid="{00000000-0005-0000-0000-0000483B0000}"/>
    <cellStyle name="Percent 6" xfId="4267" xr:uid="{00000000-0005-0000-0000-0000493B0000}"/>
    <cellStyle name="Percent 6 10" xfId="11349" xr:uid="{00000000-0005-0000-0000-00004A3B0000}"/>
    <cellStyle name="Percent 6 2" xfId="4268" xr:uid="{00000000-0005-0000-0000-00004B3B0000}"/>
    <cellStyle name="Percent 6 2 2" xfId="4611" xr:uid="{00000000-0005-0000-0000-00004C3B0000}"/>
    <cellStyle name="Percent 6 2 2 2" xfId="5064" xr:uid="{00000000-0005-0000-0000-00004D3B0000}"/>
    <cellStyle name="Percent 6 2 2 2 2" xfId="8807" xr:uid="{00000000-0005-0000-0000-00004E3B0000}"/>
    <cellStyle name="Percent 6 2 2 2 2 2" xfId="15355" xr:uid="{00000000-0005-0000-0000-00004F3B0000}"/>
    <cellStyle name="Percent 6 2 2 2 3" xfId="7088" xr:uid="{00000000-0005-0000-0000-0000503B0000}"/>
    <cellStyle name="Percent 6 2 2 2 3 2" xfId="13774" xr:uid="{00000000-0005-0000-0000-0000513B0000}"/>
    <cellStyle name="Percent 6 2 2 2 4" xfId="11989" xr:uid="{00000000-0005-0000-0000-0000523B0000}"/>
    <cellStyle name="Percent 6 2 2 3" xfId="5438" xr:uid="{00000000-0005-0000-0000-0000533B0000}"/>
    <cellStyle name="Percent 6 2 2 3 2" xfId="9181" xr:uid="{00000000-0005-0000-0000-0000543B0000}"/>
    <cellStyle name="Percent 6 2 2 3 2 2" xfId="15725" xr:uid="{00000000-0005-0000-0000-0000553B0000}"/>
    <cellStyle name="Percent 6 2 2 3 3" xfId="7462" xr:uid="{00000000-0005-0000-0000-0000563B0000}"/>
    <cellStyle name="Percent 6 2 2 3 3 2" xfId="14144" xr:uid="{00000000-0005-0000-0000-0000573B0000}"/>
    <cellStyle name="Percent 6 2 2 3 4" xfId="12359" xr:uid="{00000000-0005-0000-0000-0000583B0000}"/>
    <cellStyle name="Percent 6 2 2 4" xfId="5876" xr:uid="{00000000-0005-0000-0000-0000593B0000}"/>
    <cellStyle name="Percent 6 2 2 4 2" xfId="9617" xr:uid="{00000000-0005-0000-0000-00005A3B0000}"/>
    <cellStyle name="Percent 6 2 2 4 2 2" xfId="16119" xr:uid="{00000000-0005-0000-0000-00005B3B0000}"/>
    <cellStyle name="Percent 6 2 2 4 3" xfId="7898" xr:uid="{00000000-0005-0000-0000-00005C3B0000}"/>
    <cellStyle name="Percent 6 2 2 4 3 2" xfId="14538" xr:uid="{00000000-0005-0000-0000-00005D3B0000}"/>
    <cellStyle name="Percent 6 2 2 4 4" xfId="12769" xr:uid="{00000000-0005-0000-0000-00005E3B0000}"/>
    <cellStyle name="Percent 6 2 2 5" xfId="10060" xr:uid="{00000000-0005-0000-0000-00005F3B0000}"/>
    <cellStyle name="Percent 6 2 2 5 2" xfId="16541" xr:uid="{00000000-0005-0000-0000-0000603B0000}"/>
    <cellStyle name="Percent 6 2 2 6" xfId="8375" xr:uid="{00000000-0005-0000-0000-0000613B0000}"/>
    <cellStyle name="Percent 6 2 2 6 2" xfId="14932" xr:uid="{00000000-0005-0000-0000-0000623B0000}"/>
    <cellStyle name="Percent 6 2 2 7" xfId="6656" xr:uid="{00000000-0005-0000-0000-0000633B0000}"/>
    <cellStyle name="Percent 6 2 2 7 2" xfId="13346" xr:uid="{00000000-0005-0000-0000-0000643B0000}"/>
    <cellStyle name="Percent 6 2 2 8" xfId="11556" xr:uid="{00000000-0005-0000-0000-0000653B0000}"/>
    <cellStyle name="Percent 6 2 3" xfId="4783" xr:uid="{00000000-0005-0000-0000-0000663B0000}"/>
    <cellStyle name="Percent 6 2 3 2" xfId="8526" xr:uid="{00000000-0005-0000-0000-0000673B0000}"/>
    <cellStyle name="Percent 6 2 3 2 2" xfId="15078" xr:uid="{00000000-0005-0000-0000-0000683B0000}"/>
    <cellStyle name="Percent 6 2 3 3" xfId="6807" xr:uid="{00000000-0005-0000-0000-0000693B0000}"/>
    <cellStyle name="Percent 6 2 3 3 2" xfId="13497" xr:uid="{00000000-0005-0000-0000-00006A3B0000}"/>
    <cellStyle name="Percent 6 2 3 4" xfId="11712" xr:uid="{00000000-0005-0000-0000-00006B3B0000}"/>
    <cellStyle name="Percent 6 2 4" xfId="5241" xr:uid="{00000000-0005-0000-0000-00006C3B0000}"/>
    <cellStyle name="Percent 6 2 4 2" xfId="8984" xr:uid="{00000000-0005-0000-0000-00006D3B0000}"/>
    <cellStyle name="Percent 6 2 4 2 2" xfId="15528" xr:uid="{00000000-0005-0000-0000-00006E3B0000}"/>
    <cellStyle name="Percent 6 2 4 3" xfId="7265" xr:uid="{00000000-0005-0000-0000-00006F3B0000}"/>
    <cellStyle name="Percent 6 2 4 3 2" xfId="13947" xr:uid="{00000000-0005-0000-0000-0000703B0000}"/>
    <cellStyle name="Percent 6 2 4 4" xfId="12162" xr:uid="{00000000-0005-0000-0000-0000713B0000}"/>
    <cellStyle name="Percent 6 2 5" xfId="5674" xr:uid="{00000000-0005-0000-0000-0000723B0000}"/>
    <cellStyle name="Percent 6 2 5 2" xfId="9415" xr:uid="{00000000-0005-0000-0000-0000733B0000}"/>
    <cellStyle name="Percent 6 2 5 2 2" xfId="15922" xr:uid="{00000000-0005-0000-0000-0000743B0000}"/>
    <cellStyle name="Percent 6 2 5 3" xfId="7696" xr:uid="{00000000-0005-0000-0000-0000753B0000}"/>
    <cellStyle name="Percent 6 2 5 3 2" xfId="14341" xr:uid="{00000000-0005-0000-0000-0000763B0000}"/>
    <cellStyle name="Percent 6 2 5 4" xfId="12567" xr:uid="{00000000-0005-0000-0000-0000773B0000}"/>
    <cellStyle name="Percent 6 2 6" xfId="9773" xr:uid="{00000000-0005-0000-0000-0000783B0000}"/>
    <cellStyle name="Percent 6 2 6 2" xfId="16264" xr:uid="{00000000-0005-0000-0000-0000793B0000}"/>
    <cellStyle name="Percent 6 2 7" xfId="8137" xr:uid="{00000000-0005-0000-0000-00007A3B0000}"/>
    <cellStyle name="Percent 6 2 7 2" xfId="14735" xr:uid="{00000000-0005-0000-0000-00007B3B0000}"/>
    <cellStyle name="Percent 6 2 8" xfId="6419" xr:uid="{00000000-0005-0000-0000-00007C3B0000}"/>
    <cellStyle name="Percent 6 2 8 2" xfId="13140" xr:uid="{00000000-0005-0000-0000-00007D3B0000}"/>
    <cellStyle name="Percent 6 2 9" xfId="11350" xr:uid="{00000000-0005-0000-0000-00007E3B0000}"/>
    <cellStyle name="Percent 6 3" xfId="4610" xr:uid="{00000000-0005-0000-0000-00007F3B0000}"/>
    <cellStyle name="Percent 6 3 2" xfId="5065" xr:uid="{00000000-0005-0000-0000-0000803B0000}"/>
    <cellStyle name="Percent 6 3 2 2" xfId="8808" xr:uid="{00000000-0005-0000-0000-0000813B0000}"/>
    <cellStyle name="Percent 6 3 2 2 2" xfId="15356" xr:uid="{00000000-0005-0000-0000-0000823B0000}"/>
    <cellStyle name="Percent 6 3 2 3" xfId="7089" xr:uid="{00000000-0005-0000-0000-0000833B0000}"/>
    <cellStyle name="Percent 6 3 2 3 2" xfId="13775" xr:uid="{00000000-0005-0000-0000-0000843B0000}"/>
    <cellStyle name="Percent 6 3 2 4" xfId="11990" xr:uid="{00000000-0005-0000-0000-0000853B0000}"/>
    <cellStyle name="Percent 6 3 3" xfId="5437" xr:uid="{00000000-0005-0000-0000-0000863B0000}"/>
    <cellStyle name="Percent 6 3 3 2" xfId="9180" xr:uid="{00000000-0005-0000-0000-0000873B0000}"/>
    <cellStyle name="Percent 6 3 3 2 2" xfId="15724" xr:uid="{00000000-0005-0000-0000-0000883B0000}"/>
    <cellStyle name="Percent 6 3 3 3" xfId="7461" xr:uid="{00000000-0005-0000-0000-0000893B0000}"/>
    <cellStyle name="Percent 6 3 3 3 2" xfId="14143" xr:uid="{00000000-0005-0000-0000-00008A3B0000}"/>
    <cellStyle name="Percent 6 3 3 4" xfId="12358" xr:uid="{00000000-0005-0000-0000-00008B3B0000}"/>
    <cellStyle name="Percent 6 3 4" xfId="5875" xr:uid="{00000000-0005-0000-0000-00008C3B0000}"/>
    <cellStyle name="Percent 6 3 4 2" xfId="9616" xr:uid="{00000000-0005-0000-0000-00008D3B0000}"/>
    <cellStyle name="Percent 6 3 4 2 2" xfId="16118" xr:uid="{00000000-0005-0000-0000-00008E3B0000}"/>
    <cellStyle name="Percent 6 3 4 3" xfId="7897" xr:uid="{00000000-0005-0000-0000-00008F3B0000}"/>
    <cellStyle name="Percent 6 3 4 3 2" xfId="14537" xr:uid="{00000000-0005-0000-0000-0000903B0000}"/>
    <cellStyle name="Percent 6 3 4 4" xfId="12768" xr:uid="{00000000-0005-0000-0000-0000913B0000}"/>
    <cellStyle name="Percent 6 3 5" xfId="10061" xr:uid="{00000000-0005-0000-0000-0000923B0000}"/>
    <cellStyle name="Percent 6 3 5 2" xfId="16542" xr:uid="{00000000-0005-0000-0000-0000933B0000}"/>
    <cellStyle name="Percent 6 3 6" xfId="8374" xr:uid="{00000000-0005-0000-0000-0000943B0000}"/>
    <cellStyle name="Percent 6 3 6 2" xfId="14931" xr:uid="{00000000-0005-0000-0000-0000953B0000}"/>
    <cellStyle name="Percent 6 3 7" xfId="6655" xr:uid="{00000000-0005-0000-0000-0000963B0000}"/>
    <cellStyle name="Percent 6 3 7 2" xfId="13345" xr:uid="{00000000-0005-0000-0000-0000973B0000}"/>
    <cellStyle name="Percent 6 3 8" xfId="11555" xr:uid="{00000000-0005-0000-0000-0000983B0000}"/>
    <cellStyle name="Percent 6 4" xfId="4701" xr:uid="{00000000-0005-0000-0000-0000993B0000}"/>
    <cellStyle name="Percent 6 4 2" xfId="8445" xr:uid="{00000000-0005-0000-0000-00009A3B0000}"/>
    <cellStyle name="Percent 6 4 2 2" xfId="14997" xr:uid="{00000000-0005-0000-0000-00009B3B0000}"/>
    <cellStyle name="Percent 6 4 3" xfId="6726" xr:uid="{00000000-0005-0000-0000-00009C3B0000}"/>
    <cellStyle name="Percent 6 4 3 2" xfId="13416" xr:uid="{00000000-0005-0000-0000-00009D3B0000}"/>
    <cellStyle name="Percent 6 4 4" xfId="11630" xr:uid="{00000000-0005-0000-0000-00009E3B0000}"/>
    <cellStyle name="Percent 6 5" xfId="5240" xr:uid="{00000000-0005-0000-0000-00009F3B0000}"/>
    <cellStyle name="Percent 6 5 2" xfId="8983" xr:uid="{00000000-0005-0000-0000-0000A03B0000}"/>
    <cellStyle name="Percent 6 5 2 2" xfId="15527" xr:uid="{00000000-0005-0000-0000-0000A13B0000}"/>
    <cellStyle name="Percent 6 5 3" xfId="7264" xr:uid="{00000000-0005-0000-0000-0000A23B0000}"/>
    <cellStyle name="Percent 6 5 3 2" xfId="13946" xr:uid="{00000000-0005-0000-0000-0000A33B0000}"/>
    <cellStyle name="Percent 6 5 4" xfId="12161" xr:uid="{00000000-0005-0000-0000-0000A43B0000}"/>
    <cellStyle name="Percent 6 6" xfId="5673" xr:uid="{00000000-0005-0000-0000-0000A53B0000}"/>
    <cellStyle name="Percent 6 6 2" xfId="9414" xr:uid="{00000000-0005-0000-0000-0000A63B0000}"/>
    <cellStyle name="Percent 6 6 2 2" xfId="15921" xr:uid="{00000000-0005-0000-0000-0000A73B0000}"/>
    <cellStyle name="Percent 6 6 3" xfId="7695" xr:uid="{00000000-0005-0000-0000-0000A83B0000}"/>
    <cellStyle name="Percent 6 6 3 2" xfId="14340" xr:uid="{00000000-0005-0000-0000-0000A93B0000}"/>
    <cellStyle name="Percent 6 6 4" xfId="12566" xr:uid="{00000000-0005-0000-0000-0000AA3B0000}"/>
    <cellStyle name="Percent 6 7" xfId="9689" xr:uid="{00000000-0005-0000-0000-0000AB3B0000}"/>
    <cellStyle name="Percent 6 7 2" xfId="16182" xr:uid="{00000000-0005-0000-0000-0000AC3B0000}"/>
    <cellStyle name="Percent 6 8" xfId="8136" xr:uid="{00000000-0005-0000-0000-0000AD3B0000}"/>
    <cellStyle name="Percent 6 8 2" xfId="14734" xr:uid="{00000000-0005-0000-0000-0000AE3B0000}"/>
    <cellStyle name="Percent 6 9" xfId="6418" xr:uid="{00000000-0005-0000-0000-0000AF3B0000}"/>
    <cellStyle name="Percent 6 9 2" xfId="13139" xr:uid="{00000000-0005-0000-0000-0000B03B0000}"/>
    <cellStyle name="Percent 7" xfId="4269" xr:uid="{00000000-0005-0000-0000-0000B13B0000}"/>
    <cellStyle name="Percent 7 10" xfId="11351" xr:uid="{00000000-0005-0000-0000-0000B23B0000}"/>
    <cellStyle name="Percent 7 2" xfId="4270" xr:uid="{00000000-0005-0000-0000-0000B33B0000}"/>
    <cellStyle name="Percent 7 2 2" xfId="4613" xr:uid="{00000000-0005-0000-0000-0000B43B0000}"/>
    <cellStyle name="Percent 7 2 2 2" xfId="5066" xr:uid="{00000000-0005-0000-0000-0000B53B0000}"/>
    <cellStyle name="Percent 7 2 2 2 2" xfId="8809" xr:uid="{00000000-0005-0000-0000-0000B63B0000}"/>
    <cellStyle name="Percent 7 2 2 2 2 2" xfId="15357" xr:uid="{00000000-0005-0000-0000-0000B73B0000}"/>
    <cellStyle name="Percent 7 2 2 2 3" xfId="7090" xr:uid="{00000000-0005-0000-0000-0000B83B0000}"/>
    <cellStyle name="Percent 7 2 2 2 3 2" xfId="13776" xr:uid="{00000000-0005-0000-0000-0000B93B0000}"/>
    <cellStyle name="Percent 7 2 2 2 4" xfId="11991" xr:uid="{00000000-0005-0000-0000-0000BA3B0000}"/>
    <cellStyle name="Percent 7 2 2 3" xfId="5440" xr:uid="{00000000-0005-0000-0000-0000BB3B0000}"/>
    <cellStyle name="Percent 7 2 2 3 2" xfId="9183" xr:uid="{00000000-0005-0000-0000-0000BC3B0000}"/>
    <cellStyle name="Percent 7 2 2 3 2 2" xfId="15727" xr:uid="{00000000-0005-0000-0000-0000BD3B0000}"/>
    <cellStyle name="Percent 7 2 2 3 3" xfId="7464" xr:uid="{00000000-0005-0000-0000-0000BE3B0000}"/>
    <cellStyle name="Percent 7 2 2 3 3 2" xfId="14146" xr:uid="{00000000-0005-0000-0000-0000BF3B0000}"/>
    <cellStyle name="Percent 7 2 2 3 4" xfId="12361" xr:uid="{00000000-0005-0000-0000-0000C03B0000}"/>
    <cellStyle name="Percent 7 2 2 4" xfId="5878" xr:uid="{00000000-0005-0000-0000-0000C13B0000}"/>
    <cellStyle name="Percent 7 2 2 4 2" xfId="9619" xr:uid="{00000000-0005-0000-0000-0000C23B0000}"/>
    <cellStyle name="Percent 7 2 2 4 2 2" xfId="16121" xr:uid="{00000000-0005-0000-0000-0000C33B0000}"/>
    <cellStyle name="Percent 7 2 2 4 3" xfId="7900" xr:uid="{00000000-0005-0000-0000-0000C43B0000}"/>
    <cellStyle name="Percent 7 2 2 4 3 2" xfId="14540" xr:uid="{00000000-0005-0000-0000-0000C53B0000}"/>
    <cellStyle name="Percent 7 2 2 4 4" xfId="12771" xr:uid="{00000000-0005-0000-0000-0000C63B0000}"/>
    <cellStyle name="Percent 7 2 2 5" xfId="10062" xr:uid="{00000000-0005-0000-0000-0000C73B0000}"/>
    <cellStyle name="Percent 7 2 2 5 2" xfId="16543" xr:uid="{00000000-0005-0000-0000-0000C83B0000}"/>
    <cellStyle name="Percent 7 2 2 6" xfId="8377" xr:uid="{00000000-0005-0000-0000-0000C93B0000}"/>
    <cellStyle name="Percent 7 2 2 6 2" xfId="14934" xr:uid="{00000000-0005-0000-0000-0000CA3B0000}"/>
    <cellStyle name="Percent 7 2 2 7" xfId="6658" xr:uid="{00000000-0005-0000-0000-0000CB3B0000}"/>
    <cellStyle name="Percent 7 2 2 7 2" xfId="13348" xr:uid="{00000000-0005-0000-0000-0000CC3B0000}"/>
    <cellStyle name="Percent 7 2 2 8" xfId="11558" xr:uid="{00000000-0005-0000-0000-0000CD3B0000}"/>
    <cellStyle name="Percent 7 2 3" xfId="4786" xr:uid="{00000000-0005-0000-0000-0000CE3B0000}"/>
    <cellStyle name="Percent 7 2 3 2" xfId="8529" xr:uid="{00000000-0005-0000-0000-0000CF3B0000}"/>
    <cellStyle name="Percent 7 2 3 2 2" xfId="15081" xr:uid="{00000000-0005-0000-0000-0000D03B0000}"/>
    <cellStyle name="Percent 7 2 3 3" xfId="6810" xr:uid="{00000000-0005-0000-0000-0000D13B0000}"/>
    <cellStyle name="Percent 7 2 3 3 2" xfId="13500" xr:uid="{00000000-0005-0000-0000-0000D23B0000}"/>
    <cellStyle name="Percent 7 2 3 4" xfId="11715" xr:uid="{00000000-0005-0000-0000-0000D33B0000}"/>
    <cellStyle name="Percent 7 2 4" xfId="5243" xr:uid="{00000000-0005-0000-0000-0000D43B0000}"/>
    <cellStyle name="Percent 7 2 4 2" xfId="8986" xr:uid="{00000000-0005-0000-0000-0000D53B0000}"/>
    <cellStyle name="Percent 7 2 4 2 2" xfId="15530" xr:uid="{00000000-0005-0000-0000-0000D63B0000}"/>
    <cellStyle name="Percent 7 2 4 3" xfId="7267" xr:uid="{00000000-0005-0000-0000-0000D73B0000}"/>
    <cellStyle name="Percent 7 2 4 3 2" xfId="13949" xr:uid="{00000000-0005-0000-0000-0000D83B0000}"/>
    <cellStyle name="Percent 7 2 4 4" xfId="12164" xr:uid="{00000000-0005-0000-0000-0000D93B0000}"/>
    <cellStyle name="Percent 7 2 5" xfId="5676" xr:uid="{00000000-0005-0000-0000-0000DA3B0000}"/>
    <cellStyle name="Percent 7 2 5 2" xfId="9417" xr:uid="{00000000-0005-0000-0000-0000DB3B0000}"/>
    <cellStyle name="Percent 7 2 5 2 2" xfId="15924" xr:uid="{00000000-0005-0000-0000-0000DC3B0000}"/>
    <cellStyle name="Percent 7 2 5 3" xfId="7698" xr:uid="{00000000-0005-0000-0000-0000DD3B0000}"/>
    <cellStyle name="Percent 7 2 5 3 2" xfId="14343" xr:uid="{00000000-0005-0000-0000-0000DE3B0000}"/>
    <cellStyle name="Percent 7 2 5 4" xfId="12569" xr:uid="{00000000-0005-0000-0000-0000DF3B0000}"/>
    <cellStyle name="Percent 7 2 6" xfId="9776" xr:uid="{00000000-0005-0000-0000-0000E03B0000}"/>
    <cellStyle name="Percent 7 2 6 2" xfId="16267" xr:uid="{00000000-0005-0000-0000-0000E13B0000}"/>
    <cellStyle name="Percent 7 2 7" xfId="8139" xr:uid="{00000000-0005-0000-0000-0000E23B0000}"/>
    <cellStyle name="Percent 7 2 7 2" xfId="14737" xr:uid="{00000000-0005-0000-0000-0000E33B0000}"/>
    <cellStyle name="Percent 7 2 8" xfId="6421" xr:uid="{00000000-0005-0000-0000-0000E43B0000}"/>
    <cellStyle name="Percent 7 2 8 2" xfId="13142" xr:uid="{00000000-0005-0000-0000-0000E53B0000}"/>
    <cellStyle name="Percent 7 2 9" xfId="11352" xr:uid="{00000000-0005-0000-0000-0000E63B0000}"/>
    <cellStyle name="Percent 7 3" xfId="4612" xr:uid="{00000000-0005-0000-0000-0000E73B0000}"/>
    <cellStyle name="Percent 7 3 2" xfId="5067" xr:uid="{00000000-0005-0000-0000-0000E83B0000}"/>
    <cellStyle name="Percent 7 3 2 2" xfId="8810" xr:uid="{00000000-0005-0000-0000-0000E93B0000}"/>
    <cellStyle name="Percent 7 3 2 2 2" xfId="15358" xr:uid="{00000000-0005-0000-0000-0000EA3B0000}"/>
    <cellStyle name="Percent 7 3 2 3" xfId="7091" xr:uid="{00000000-0005-0000-0000-0000EB3B0000}"/>
    <cellStyle name="Percent 7 3 2 3 2" xfId="13777" xr:uid="{00000000-0005-0000-0000-0000EC3B0000}"/>
    <cellStyle name="Percent 7 3 2 4" xfId="11992" xr:uid="{00000000-0005-0000-0000-0000ED3B0000}"/>
    <cellStyle name="Percent 7 3 3" xfId="5439" xr:uid="{00000000-0005-0000-0000-0000EE3B0000}"/>
    <cellStyle name="Percent 7 3 3 2" xfId="9182" xr:uid="{00000000-0005-0000-0000-0000EF3B0000}"/>
    <cellStyle name="Percent 7 3 3 2 2" xfId="15726" xr:uid="{00000000-0005-0000-0000-0000F03B0000}"/>
    <cellStyle name="Percent 7 3 3 3" xfId="7463" xr:uid="{00000000-0005-0000-0000-0000F13B0000}"/>
    <cellStyle name="Percent 7 3 3 3 2" xfId="14145" xr:uid="{00000000-0005-0000-0000-0000F23B0000}"/>
    <cellStyle name="Percent 7 3 3 4" xfId="12360" xr:uid="{00000000-0005-0000-0000-0000F33B0000}"/>
    <cellStyle name="Percent 7 3 4" xfId="5877" xr:uid="{00000000-0005-0000-0000-0000F43B0000}"/>
    <cellStyle name="Percent 7 3 4 2" xfId="9618" xr:uid="{00000000-0005-0000-0000-0000F53B0000}"/>
    <cellStyle name="Percent 7 3 4 2 2" xfId="16120" xr:uid="{00000000-0005-0000-0000-0000F63B0000}"/>
    <cellStyle name="Percent 7 3 4 3" xfId="7899" xr:uid="{00000000-0005-0000-0000-0000F73B0000}"/>
    <cellStyle name="Percent 7 3 4 3 2" xfId="14539" xr:uid="{00000000-0005-0000-0000-0000F83B0000}"/>
    <cellStyle name="Percent 7 3 4 4" xfId="12770" xr:uid="{00000000-0005-0000-0000-0000F93B0000}"/>
    <cellStyle name="Percent 7 3 5" xfId="10063" xr:uid="{00000000-0005-0000-0000-0000FA3B0000}"/>
    <cellStyle name="Percent 7 3 5 2" xfId="16544" xr:uid="{00000000-0005-0000-0000-0000FB3B0000}"/>
    <cellStyle name="Percent 7 3 6" xfId="8376" xr:uid="{00000000-0005-0000-0000-0000FC3B0000}"/>
    <cellStyle name="Percent 7 3 6 2" xfId="14933" xr:uid="{00000000-0005-0000-0000-0000FD3B0000}"/>
    <cellStyle name="Percent 7 3 7" xfId="6657" xr:uid="{00000000-0005-0000-0000-0000FE3B0000}"/>
    <cellStyle name="Percent 7 3 7 2" xfId="13347" xr:uid="{00000000-0005-0000-0000-0000FF3B0000}"/>
    <cellStyle name="Percent 7 3 8" xfId="11557" xr:uid="{00000000-0005-0000-0000-0000003C0000}"/>
    <cellStyle name="Percent 7 4" xfId="4704" xr:uid="{00000000-0005-0000-0000-0000013C0000}"/>
    <cellStyle name="Percent 7 4 2" xfId="8448" xr:uid="{00000000-0005-0000-0000-0000023C0000}"/>
    <cellStyle name="Percent 7 4 2 2" xfId="15000" xr:uid="{00000000-0005-0000-0000-0000033C0000}"/>
    <cellStyle name="Percent 7 4 3" xfId="6729" xr:uid="{00000000-0005-0000-0000-0000043C0000}"/>
    <cellStyle name="Percent 7 4 3 2" xfId="13419" xr:uid="{00000000-0005-0000-0000-0000053C0000}"/>
    <cellStyle name="Percent 7 4 4" xfId="11633" xr:uid="{00000000-0005-0000-0000-0000063C0000}"/>
    <cellStyle name="Percent 7 5" xfId="5242" xr:uid="{00000000-0005-0000-0000-0000073C0000}"/>
    <cellStyle name="Percent 7 5 2" xfId="8985" xr:uid="{00000000-0005-0000-0000-0000083C0000}"/>
    <cellStyle name="Percent 7 5 2 2" xfId="15529" xr:uid="{00000000-0005-0000-0000-0000093C0000}"/>
    <cellStyle name="Percent 7 5 3" xfId="7266" xr:uid="{00000000-0005-0000-0000-00000A3C0000}"/>
    <cellStyle name="Percent 7 5 3 2" xfId="13948" xr:uid="{00000000-0005-0000-0000-00000B3C0000}"/>
    <cellStyle name="Percent 7 5 4" xfId="12163" xr:uid="{00000000-0005-0000-0000-00000C3C0000}"/>
    <cellStyle name="Percent 7 6" xfId="5675" xr:uid="{00000000-0005-0000-0000-00000D3C0000}"/>
    <cellStyle name="Percent 7 6 2" xfId="9416" xr:uid="{00000000-0005-0000-0000-00000E3C0000}"/>
    <cellStyle name="Percent 7 6 2 2" xfId="15923" xr:uid="{00000000-0005-0000-0000-00000F3C0000}"/>
    <cellStyle name="Percent 7 6 3" xfId="7697" xr:uid="{00000000-0005-0000-0000-0000103C0000}"/>
    <cellStyle name="Percent 7 6 3 2" xfId="14342" xr:uid="{00000000-0005-0000-0000-0000113C0000}"/>
    <cellStyle name="Percent 7 6 4" xfId="12568" xr:uid="{00000000-0005-0000-0000-0000123C0000}"/>
    <cellStyle name="Percent 7 7" xfId="9692" xr:uid="{00000000-0005-0000-0000-0000133C0000}"/>
    <cellStyle name="Percent 7 7 2" xfId="16185" xr:uid="{00000000-0005-0000-0000-0000143C0000}"/>
    <cellStyle name="Percent 7 8" xfId="8138" xr:uid="{00000000-0005-0000-0000-0000153C0000}"/>
    <cellStyle name="Percent 7 8 2" xfId="14736" xr:uid="{00000000-0005-0000-0000-0000163C0000}"/>
    <cellStyle name="Percent 7 9" xfId="6420" xr:uid="{00000000-0005-0000-0000-0000173C0000}"/>
    <cellStyle name="Percent 7 9 2" xfId="13141" xr:uid="{00000000-0005-0000-0000-0000183C0000}"/>
    <cellStyle name="Percent 8" xfId="4271" xr:uid="{00000000-0005-0000-0000-0000193C0000}"/>
    <cellStyle name="Percent 8 10" xfId="11353" xr:uid="{00000000-0005-0000-0000-00001A3C0000}"/>
    <cellStyle name="Percent 8 2" xfId="4272" xr:uid="{00000000-0005-0000-0000-00001B3C0000}"/>
    <cellStyle name="Percent 8 2 2" xfId="4615" xr:uid="{00000000-0005-0000-0000-00001C3C0000}"/>
    <cellStyle name="Percent 8 2 2 2" xfId="5068" xr:uid="{00000000-0005-0000-0000-00001D3C0000}"/>
    <cellStyle name="Percent 8 2 2 2 2" xfId="8811" xr:uid="{00000000-0005-0000-0000-00001E3C0000}"/>
    <cellStyle name="Percent 8 2 2 2 2 2" xfId="15359" xr:uid="{00000000-0005-0000-0000-00001F3C0000}"/>
    <cellStyle name="Percent 8 2 2 2 3" xfId="7092" xr:uid="{00000000-0005-0000-0000-0000203C0000}"/>
    <cellStyle name="Percent 8 2 2 2 3 2" xfId="13778" xr:uid="{00000000-0005-0000-0000-0000213C0000}"/>
    <cellStyle name="Percent 8 2 2 2 4" xfId="11993" xr:uid="{00000000-0005-0000-0000-0000223C0000}"/>
    <cellStyle name="Percent 8 2 2 3" xfId="5442" xr:uid="{00000000-0005-0000-0000-0000233C0000}"/>
    <cellStyle name="Percent 8 2 2 3 2" xfId="9185" xr:uid="{00000000-0005-0000-0000-0000243C0000}"/>
    <cellStyle name="Percent 8 2 2 3 2 2" xfId="15729" xr:uid="{00000000-0005-0000-0000-0000253C0000}"/>
    <cellStyle name="Percent 8 2 2 3 3" xfId="7466" xr:uid="{00000000-0005-0000-0000-0000263C0000}"/>
    <cellStyle name="Percent 8 2 2 3 3 2" xfId="14148" xr:uid="{00000000-0005-0000-0000-0000273C0000}"/>
    <cellStyle name="Percent 8 2 2 3 4" xfId="12363" xr:uid="{00000000-0005-0000-0000-0000283C0000}"/>
    <cellStyle name="Percent 8 2 2 4" xfId="5880" xr:uid="{00000000-0005-0000-0000-0000293C0000}"/>
    <cellStyle name="Percent 8 2 2 4 2" xfId="9621" xr:uid="{00000000-0005-0000-0000-00002A3C0000}"/>
    <cellStyle name="Percent 8 2 2 4 2 2" xfId="16123" xr:uid="{00000000-0005-0000-0000-00002B3C0000}"/>
    <cellStyle name="Percent 8 2 2 4 3" xfId="7902" xr:uid="{00000000-0005-0000-0000-00002C3C0000}"/>
    <cellStyle name="Percent 8 2 2 4 3 2" xfId="14542" xr:uid="{00000000-0005-0000-0000-00002D3C0000}"/>
    <cellStyle name="Percent 8 2 2 4 4" xfId="12773" xr:uid="{00000000-0005-0000-0000-00002E3C0000}"/>
    <cellStyle name="Percent 8 2 2 5" xfId="10064" xr:uid="{00000000-0005-0000-0000-00002F3C0000}"/>
    <cellStyle name="Percent 8 2 2 5 2" xfId="16545" xr:uid="{00000000-0005-0000-0000-0000303C0000}"/>
    <cellStyle name="Percent 8 2 2 6" xfId="8379" xr:uid="{00000000-0005-0000-0000-0000313C0000}"/>
    <cellStyle name="Percent 8 2 2 6 2" xfId="14936" xr:uid="{00000000-0005-0000-0000-0000323C0000}"/>
    <cellStyle name="Percent 8 2 2 7" xfId="6660" xr:uid="{00000000-0005-0000-0000-0000333C0000}"/>
    <cellStyle name="Percent 8 2 2 7 2" xfId="13350" xr:uid="{00000000-0005-0000-0000-0000343C0000}"/>
    <cellStyle name="Percent 8 2 2 8" xfId="11560" xr:uid="{00000000-0005-0000-0000-0000353C0000}"/>
    <cellStyle name="Percent 8 2 3" xfId="4788" xr:uid="{00000000-0005-0000-0000-0000363C0000}"/>
    <cellStyle name="Percent 8 2 3 2" xfId="8531" xr:uid="{00000000-0005-0000-0000-0000373C0000}"/>
    <cellStyle name="Percent 8 2 3 2 2" xfId="15083" xr:uid="{00000000-0005-0000-0000-0000383C0000}"/>
    <cellStyle name="Percent 8 2 3 3" xfId="6812" xr:uid="{00000000-0005-0000-0000-0000393C0000}"/>
    <cellStyle name="Percent 8 2 3 3 2" xfId="13502" xr:uid="{00000000-0005-0000-0000-00003A3C0000}"/>
    <cellStyle name="Percent 8 2 3 4" xfId="11717" xr:uid="{00000000-0005-0000-0000-00003B3C0000}"/>
    <cellStyle name="Percent 8 2 4" xfId="5245" xr:uid="{00000000-0005-0000-0000-00003C3C0000}"/>
    <cellStyle name="Percent 8 2 4 2" xfId="8988" xr:uid="{00000000-0005-0000-0000-00003D3C0000}"/>
    <cellStyle name="Percent 8 2 4 2 2" xfId="15532" xr:uid="{00000000-0005-0000-0000-00003E3C0000}"/>
    <cellStyle name="Percent 8 2 4 3" xfId="7269" xr:uid="{00000000-0005-0000-0000-00003F3C0000}"/>
    <cellStyle name="Percent 8 2 4 3 2" xfId="13951" xr:uid="{00000000-0005-0000-0000-0000403C0000}"/>
    <cellStyle name="Percent 8 2 4 4" xfId="12166" xr:uid="{00000000-0005-0000-0000-0000413C0000}"/>
    <cellStyle name="Percent 8 2 5" xfId="5678" xr:uid="{00000000-0005-0000-0000-0000423C0000}"/>
    <cellStyle name="Percent 8 2 5 2" xfId="9419" xr:uid="{00000000-0005-0000-0000-0000433C0000}"/>
    <cellStyle name="Percent 8 2 5 2 2" xfId="15926" xr:uid="{00000000-0005-0000-0000-0000443C0000}"/>
    <cellStyle name="Percent 8 2 5 3" xfId="7700" xr:uid="{00000000-0005-0000-0000-0000453C0000}"/>
    <cellStyle name="Percent 8 2 5 3 2" xfId="14345" xr:uid="{00000000-0005-0000-0000-0000463C0000}"/>
    <cellStyle name="Percent 8 2 5 4" xfId="12571" xr:uid="{00000000-0005-0000-0000-0000473C0000}"/>
    <cellStyle name="Percent 8 2 6" xfId="9778" xr:uid="{00000000-0005-0000-0000-0000483C0000}"/>
    <cellStyle name="Percent 8 2 6 2" xfId="16269" xr:uid="{00000000-0005-0000-0000-0000493C0000}"/>
    <cellStyle name="Percent 8 2 7" xfId="8141" xr:uid="{00000000-0005-0000-0000-00004A3C0000}"/>
    <cellStyle name="Percent 8 2 7 2" xfId="14739" xr:uid="{00000000-0005-0000-0000-00004B3C0000}"/>
    <cellStyle name="Percent 8 2 8" xfId="6423" xr:uid="{00000000-0005-0000-0000-00004C3C0000}"/>
    <cellStyle name="Percent 8 2 8 2" xfId="13144" xr:uid="{00000000-0005-0000-0000-00004D3C0000}"/>
    <cellStyle name="Percent 8 2 9" xfId="11354" xr:uid="{00000000-0005-0000-0000-00004E3C0000}"/>
    <cellStyle name="Percent 8 3" xfId="4614" xr:uid="{00000000-0005-0000-0000-00004F3C0000}"/>
    <cellStyle name="Percent 8 3 2" xfId="5069" xr:uid="{00000000-0005-0000-0000-0000503C0000}"/>
    <cellStyle name="Percent 8 3 2 2" xfId="8812" xr:uid="{00000000-0005-0000-0000-0000513C0000}"/>
    <cellStyle name="Percent 8 3 2 2 2" xfId="15360" xr:uid="{00000000-0005-0000-0000-0000523C0000}"/>
    <cellStyle name="Percent 8 3 2 3" xfId="7093" xr:uid="{00000000-0005-0000-0000-0000533C0000}"/>
    <cellStyle name="Percent 8 3 2 3 2" xfId="13779" xr:uid="{00000000-0005-0000-0000-0000543C0000}"/>
    <cellStyle name="Percent 8 3 2 4" xfId="11994" xr:uid="{00000000-0005-0000-0000-0000553C0000}"/>
    <cellStyle name="Percent 8 3 3" xfId="5441" xr:uid="{00000000-0005-0000-0000-0000563C0000}"/>
    <cellStyle name="Percent 8 3 3 2" xfId="9184" xr:uid="{00000000-0005-0000-0000-0000573C0000}"/>
    <cellStyle name="Percent 8 3 3 2 2" xfId="15728" xr:uid="{00000000-0005-0000-0000-0000583C0000}"/>
    <cellStyle name="Percent 8 3 3 3" xfId="7465" xr:uid="{00000000-0005-0000-0000-0000593C0000}"/>
    <cellStyle name="Percent 8 3 3 3 2" xfId="14147" xr:uid="{00000000-0005-0000-0000-00005A3C0000}"/>
    <cellStyle name="Percent 8 3 3 4" xfId="12362" xr:uid="{00000000-0005-0000-0000-00005B3C0000}"/>
    <cellStyle name="Percent 8 3 4" xfId="5879" xr:uid="{00000000-0005-0000-0000-00005C3C0000}"/>
    <cellStyle name="Percent 8 3 4 2" xfId="9620" xr:uid="{00000000-0005-0000-0000-00005D3C0000}"/>
    <cellStyle name="Percent 8 3 4 2 2" xfId="16122" xr:uid="{00000000-0005-0000-0000-00005E3C0000}"/>
    <cellStyle name="Percent 8 3 4 3" xfId="7901" xr:uid="{00000000-0005-0000-0000-00005F3C0000}"/>
    <cellStyle name="Percent 8 3 4 3 2" xfId="14541" xr:uid="{00000000-0005-0000-0000-0000603C0000}"/>
    <cellStyle name="Percent 8 3 4 4" xfId="12772" xr:uid="{00000000-0005-0000-0000-0000613C0000}"/>
    <cellStyle name="Percent 8 3 5" xfId="10065" xr:uid="{00000000-0005-0000-0000-0000623C0000}"/>
    <cellStyle name="Percent 8 3 5 2" xfId="16546" xr:uid="{00000000-0005-0000-0000-0000633C0000}"/>
    <cellStyle name="Percent 8 3 6" xfId="8378" xr:uid="{00000000-0005-0000-0000-0000643C0000}"/>
    <cellStyle name="Percent 8 3 6 2" xfId="14935" xr:uid="{00000000-0005-0000-0000-0000653C0000}"/>
    <cellStyle name="Percent 8 3 7" xfId="6659" xr:uid="{00000000-0005-0000-0000-0000663C0000}"/>
    <cellStyle name="Percent 8 3 7 2" xfId="13349" xr:uid="{00000000-0005-0000-0000-0000673C0000}"/>
    <cellStyle name="Percent 8 3 8" xfId="11559" xr:uid="{00000000-0005-0000-0000-0000683C0000}"/>
    <cellStyle name="Percent 8 4" xfId="4706" xr:uid="{00000000-0005-0000-0000-0000693C0000}"/>
    <cellStyle name="Percent 8 4 2" xfId="8450" xr:uid="{00000000-0005-0000-0000-00006A3C0000}"/>
    <cellStyle name="Percent 8 4 2 2" xfId="15002" xr:uid="{00000000-0005-0000-0000-00006B3C0000}"/>
    <cellStyle name="Percent 8 4 3" xfId="6731" xr:uid="{00000000-0005-0000-0000-00006C3C0000}"/>
    <cellStyle name="Percent 8 4 3 2" xfId="13421" xr:uid="{00000000-0005-0000-0000-00006D3C0000}"/>
    <cellStyle name="Percent 8 4 4" xfId="11635" xr:uid="{00000000-0005-0000-0000-00006E3C0000}"/>
    <cellStyle name="Percent 8 5" xfId="5244" xr:uid="{00000000-0005-0000-0000-00006F3C0000}"/>
    <cellStyle name="Percent 8 5 2" xfId="8987" xr:uid="{00000000-0005-0000-0000-0000703C0000}"/>
    <cellStyle name="Percent 8 5 2 2" xfId="15531" xr:uid="{00000000-0005-0000-0000-0000713C0000}"/>
    <cellStyle name="Percent 8 5 3" xfId="7268" xr:uid="{00000000-0005-0000-0000-0000723C0000}"/>
    <cellStyle name="Percent 8 5 3 2" xfId="13950" xr:uid="{00000000-0005-0000-0000-0000733C0000}"/>
    <cellStyle name="Percent 8 5 4" xfId="12165" xr:uid="{00000000-0005-0000-0000-0000743C0000}"/>
    <cellStyle name="Percent 8 6" xfId="5677" xr:uid="{00000000-0005-0000-0000-0000753C0000}"/>
    <cellStyle name="Percent 8 6 2" xfId="9418" xr:uid="{00000000-0005-0000-0000-0000763C0000}"/>
    <cellStyle name="Percent 8 6 2 2" xfId="15925" xr:uid="{00000000-0005-0000-0000-0000773C0000}"/>
    <cellStyle name="Percent 8 6 3" xfId="7699" xr:uid="{00000000-0005-0000-0000-0000783C0000}"/>
    <cellStyle name="Percent 8 6 3 2" xfId="14344" xr:uid="{00000000-0005-0000-0000-0000793C0000}"/>
    <cellStyle name="Percent 8 6 4" xfId="12570" xr:uid="{00000000-0005-0000-0000-00007A3C0000}"/>
    <cellStyle name="Percent 8 7" xfId="9694" xr:uid="{00000000-0005-0000-0000-00007B3C0000}"/>
    <cellStyle name="Percent 8 7 2" xfId="16187" xr:uid="{00000000-0005-0000-0000-00007C3C0000}"/>
    <cellStyle name="Percent 8 8" xfId="8140" xr:uid="{00000000-0005-0000-0000-00007D3C0000}"/>
    <cellStyle name="Percent 8 8 2" xfId="14738" xr:uid="{00000000-0005-0000-0000-00007E3C0000}"/>
    <cellStyle name="Percent 8 9" xfId="6422" xr:uid="{00000000-0005-0000-0000-00007F3C0000}"/>
    <cellStyle name="Percent 8 9 2" xfId="13143" xr:uid="{00000000-0005-0000-0000-0000803C0000}"/>
    <cellStyle name="Percent 9" xfId="4273" xr:uid="{00000000-0005-0000-0000-0000813C0000}"/>
    <cellStyle name="Percent 9 10" xfId="11355" xr:uid="{00000000-0005-0000-0000-0000823C0000}"/>
    <cellStyle name="Percent 9 2" xfId="4274" xr:uid="{00000000-0005-0000-0000-0000833C0000}"/>
    <cellStyle name="Percent 9 2 2" xfId="4617" xr:uid="{00000000-0005-0000-0000-0000843C0000}"/>
    <cellStyle name="Percent 9 2 2 2" xfId="5070" xr:uid="{00000000-0005-0000-0000-0000853C0000}"/>
    <cellStyle name="Percent 9 2 2 2 2" xfId="8813" xr:uid="{00000000-0005-0000-0000-0000863C0000}"/>
    <cellStyle name="Percent 9 2 2 2 2 2" xfId="15361" xr:uid="{00000000-0005-0000-0000-0000873C0000}"/>
    <cellStyle name="Percent 9 2 2 2 3" xfId="7094" xr:uid="{00000000-0005-0000-0000-0000883C0000}"/>
    <cellStyle name="Percent 9 2 2 2 3 2" xfId="13780" xr:uid="{00000000-0005-0000-0000-0000893C0000}"/>
    <cellStyle name="Percent 9 2 2 2 4" xfId="11995" xr:uid="{00000000-0005-0000-0000-00008A3C0000}"/>
    <cellStyle name="Percent 9 2 2 3" xfId="5444" xr:uid="{00000000-0005-0000-0000-00008B3C0000}"/>
    <cellStyle name="Percent 9 2 2 3 2" xfId="9187" xr:uid="{00000000-0005-0000-0000-00008C3C0000}"/>
    <cellStyle name="Percent 9 2 2 3 2 2" xfId="15731" xr:uid="{00000000-0005-0000-0000-00008D3C0000}"/>
    <cellStyle name="Percent 9 2 2 3 3" xfId="7468" xr:uid="{00000000-0005-0000-0000-00008E3C0000}"/>
    <cellStyle name="Percent 9 2 2 3 3 2" xfId="14150" xr:uid="{00000000-0005-0000-0000-00008F3C0000}"/>
    <cellStyle name="Percent 9 2 2 3 4" xfId="12365" xr:uid="{00000000-0005-0000-0000-0000903C0000}"/>
    <cellStyle name="Percent 9 2 2 4" xfId="5882" xr:uid="{00000000-0005-0000-0000-0000913C0000}"/>
    <cellStyle name="Percent 9 2 2 4 2" xfId="9623" xr:uid="{00000000-0005-0000-0000-0000923C0000}"/>
    <cellStyle name="Percent 9 2 2 4 2 2" xfId="16125" xr:uid="{00000000-0005-0000-0000-0000933C0000}"/>
    <cellStyle name="Percent 9 2 2 4 3" xfId="7904" xr:uid="{00000000-0005-0000-0000-0000943C0000}"/>
    <cellStyle name="Percent 9 2 2 4 3 2" xfId="14544" xr:uid="{00000000-0005-0000-0000-0000953C0000}"/>
    <cellStyle name="Percent 9 2 2 4 4" xfId="12775" xr:uid="{00000000-0005-0000-0000-0000963C0000}"/>
    <cellStyle name="Percent 9 2 2 5" xfId="10066" xr:uid="{00000000-0005-0000-0000-0000973C0000}"/>
    <cellStyle name="Percent 9 2 2 5 2" xfId="16547" xr:uid="{00000000-0005-0000-0000-0000983C0000}"/>
    <cellStyle name="Percent 9 2 2 6" xfId="8381" xr:uid="{00000000-0005-0000-0000-0000993C0000}"/>
    <cellStyle name="Percent 9 2 2 6 2" xfId="14938" xr:uid="{00000000-0005-0000-0000-00009A3C0000}"/>
    <cellStyle name="Percent 9 2 2 7" xfId="6662" xr:uid="{00000000-0005-0000-0000-00009B3C0000}"/>
    <cellStyle name="Percent 9 2 2 7 2" xfId="13352" xr:uid="{00000000-0005-0000-0000-00009C3C0000}"/>
    <cellStyle name="Percent 9 2 2 8" xfId="11562" xr:uid="{00000000-0005-0000-0000-00009D3C0000}"/>
    <cellStyle name="Percent 9 2 3" xfId="4789" xr:uid="{00000000-0005-0000-0000-00009E3C0000}"/>
    <cellStyle name="Percent 9 2 3 2" xfId="8532" xr:uid="{00000000-0005-0000-0000-00009F3C0000}"/>
    <cellStyle name="Percent 9 2 3 2 2" xfId="15084" xr:uid="{00000000-0005-0000-0000-0000A03C0000}"/>
    <cellStyle name="Percent 9 2 3 3" xfId="6813" xr:uid="{00000000-0005-0000-0000-0000A13C0000}"/>
    <cellStyle name="Percent 9 2 3 3 2" xfId="13503" xr:uid="{00000000-0005-0000-0000-0000A23C0000}"/>
    <cellStyle name="Percent 9 2 3 4" xfId="11718" xr:uid="{00000000-0005-0000-0000-0000A33C0000}"/>
    <cellStyle name="Percent 9 2 4" xfId="5247" xr:uid="{00000000-0005-0000-0000-0000A43C0000}"/>
    <cellStyle name="Percent 9 2 4 2" xfId="8990" xr:uid="{00000000-0005-0000-0000-0000A53C0000}"/>
    <cellStyle name="Percent 9 2 4 2 2" xfId="15534" xr:uid="{00000000-0005-0000-0000-0000A63C0000}"/>
    <cellStyle name="Percent 9 2 4 3" xfId="7271" xr:uid="{00000000-0005-0000-0000-0000A73C0000}"/>
    <cellStyle name="Percent 9 2 4 3 2" xfId="13953" xr:uid="{00000000-0005-0000-0000-0000A83C0000}"/>
    <cellStyle name="Percent 9 2 4 4" xfId="12168" xr:uid="{00000000-0005-0000-0000-0000A93C0000}"/>
    <cellStyle name="Percent 9 2 5" xfId="5680" xr:uid="{00000000-0005-0000-0000-0000AA3C0000}"/>
    <cellStyle name="Percent 9 2 5 2" xfId="9421" xr:uid="{00000000-0005-0000-0000-0000AB3C0000}"/>
    <cellStyle name="Percent 9 2 5 2 2" xfId="15928" xr:uid="{00000000-0005-0000-0000-0000AC3C0000}"/>
    <cellStyle name="Percent 9 2 5 3" xfId="7702" xr:uid="{00000000-0005-0000-0000-0000AD3C0000}"/>
    <cellStyle name="Percent 9 2 5 3 2" xfId="14347" xr:uid="{00000000-0005-0000-0000-0000AE3C0000}"/>
    <cellStyle name="Percent 9 2 5 4" xfId="12573" xr:uid="{00000000-0005-0000-0000-0000AF3C0000}"/>
    <cellStyle name="Percent 9 2 6" xfId="9779" xr:uid="{00000000-0005-0000-0000-0000B03C0000}"/>
    <cellStyle name="Percent 9 2 6 2" xfId="16270" xr:uid="{00000000-0005-0000-0000-0000B13C0000}"/>
    <cellStyle name="Percent 9 2 7" xfId="8143" xr:uid="{00000000-0005-0000-0000-0000B23C0000}"/>
    <cellStyle name="Percent 9 2 7 2" xfId="14741" xr:uid="{00000000-0005-0000-0000-0000B33C0000}"/>
    <cellStyle name="Percent 9 2 8" xfId="6425" xr:uid="{00000000-0005-0000-0000-0000B43C0000}"/>
    <cellStyle name="Percent 9 2 8 2" xfId="13146" xr:uid="{00000000-0005-0000-0000-0000B53C0000}"/>
    <cellStyle name="Percent 9 2 9" xfId="11356" xr:uid="{00000000-0005-0000-0000-0000B63C0000}"/>
    <cellStyle name="Percent 9 3" xfId="4616" xr:uid="{00000000-0005-0000-0000-0000B73C0000}"/>
    <cellStyle name="Percent 9 3 2" xfId="5071" xr:uid="{00000000-0005-0000-0000-0000B83C0000}"/>
    <cellStyle name="Percent 9 3 2 2" xfId="8814" xr:uid="{00000000-0005-0000-0000-0000B93C0000}"/>
    <cellStyle name="Percent 9 3 2 2 2" xfId="15362" xr:uid="{00000000-0005-0000-0000-0000BA3C0000}"/>
    <cellStyle name="Percent 9 3 2 3" xfId="7095" xr:uid="{00000000-0005-0000-0000-0000BB3C0000}"/>
    <cellStyle name="Percent 9 3 2 3 2" xfId="13781" xr:uid="{00000000-0005-0000-0000-0000BC3C0000}"/>
    <cellStyle name="Percent 9 3 2 4" xfId="11996" xr:uid="{00000000-0005-0000-0000-0000BD3C0000}"/>
    <cellStyle name="Percent 9 3 3" xfId="5443" xr:uid="{00000000-0005-0000-0000-0000BE3C0000}"/>
    <cellStyle name="Percent 9 3 3 2" xfId="9186" xr:uid="{00000000-0005-0000-0000-0000BF3C0000}"/>
    <cellStyle name="Percent 9 3 3 2 2" xfId="15730" xr:uid="{00000000-0005-0000-0000-0000C03C0000}"/>
    <cellStyle name="Percent 9 3 3 3" xfId="7467" xr:uid="{00000000-0005-0000-0000-0000C13C0000}"/>
    <cellStyle name="Percent 9 3 3 3 2" xfId="14149" xr:uid="{00000000-0005-0000-0000-0000C23C0000}"/>
    <cellStyle name="Percent 9 3 3 4" xfId="12364" xr:uid="{00000000-0005-0000-0000-0000C33C0000}"/>
    <cellStyle name="Percent 9 3 4" xfId="5881" xr:uid="{00000000-0005-0000-0000-0000C43C0000}"/>
    <cellStyle name="Percent 9 3 4 2" xfId="9622" xr:uid="{00000000-0005-0000-0000-0000C53C0000}"/>
    <cellStyle name="Percent 9 3 4 2 2" xfId="16124" xr:uid="{00000000-0005-0000-0000-0000C63C0000}"/>
    <cellStyle name="Percent 9 3 4 3" xfId="7903" xr:uid="{00000000-0005-0000-0000-0000C73C0000}"/>
    <cellStyle name="Percent 9 3 4 3 2" xfId="14543" xr:uid="{00000000-0005-0000-0000-0000C83C0000}"/>
    <cellStyle name="Percent 9 3 4 4" xfId="12774" xr:uid="{00000000-0005-0000-0000-0000C93C0000}"/>
    <cellStyle name="Percent 9 3 5" xfId="10067" xr:uid="{00000000-0005-0000-0000-0000CA3C0000}"/>
    <cellStyle name="Percent 9 3 5 2" xfId="16548" xr:uid="{00000000-0005-0000-0000-0000CB3C0000}"/>
    <cellStyle name="Percent 9 3 6" xfId="8380" xr:uid="{00000000-0005-0000-0000-0000CC3C0000}"/>
    <cellStyle name="Percent 9 3 6 2" xfId="14937" xr:uid="{00000000-0005-0000-0000-0000CD3C0000}"/>
    <cellStyle name="Percent 9 3 7" xfId="6661" xr:uid="{00000000-0005-0000-0000-0000CE3C0000}"/>
    <cellStyle name="Percent 9 3 7 2" xfId="13351" xr:uid="{00000000-0005-0000-0000-0000CF3C0000}"/>
    <cellStyle name="Percent 9 3 8" xfId="11561" xr:uid="{00000000-0005-0000-0000-0000D03C0000}"/>
    <cellStyle name="Percent 9 4" xfId="4707" xr:uid="{00000000-0005-0000-0000-0000D13C0000}"/>
    <cellStyle name="Percent 9 4 2" xfId="8451" xr:uid="{00000000-0005-0000-0000-0000D23C0000}"/>
    <cellStyle name="Percent 9 4 2 2" xfId="15003" xr:uid="{00000000-0005-0000-0000-0000D33C0000}"/>
    <cellStyle name="Percent 9 4 3" xfId="6732" xr:uid="{00000000-0005-0000-0000-0000D43C0000}"/>
    <cellStyle name="Percent 9 4 3 2" xfId="13422" xr:uid="{00000000-0005-0000-0000-0000D53C0000}"/>
    <cellStyle name="Percent 9 4 4" xfId="11636" xr:uid="{00000000-0005-0000-0000-0000D63C0000}"/>
    <cellStyle name="Percent 9 5" xfId="5246" xr:uid="{00000000-0005-0000-0000-0000D73C0000}"/>
    <cellStyle name="Percent 9 5 2" xfId="8989" xr:uid="{00000000-0005-0000-0000-0000D83C0000}"/>
    <cellStyle name="Percent 9 5 2 2" xfId="15533" xr:uid="{00000000-0005-0000-0000-0000D93C0000}"/>
    <cellStyle name="Percent 9 5 3" xfId="7270" xr:uid="{00000000-0005-0000-0000-0000DA3C0000}"/>
    <cellStyle name="Percent 9 5 3 2" xfId="13952" xr:uid="{00000000-0005-0000-0000-0000DB3C0000}"/>
    <cellStyle name="Percent 9 5 4" xfId="12167" xr:uid="{00000000-0005-0000-0000-0000DC3C0000}"/>
    <cellStyle name="Percent 9 6" xfId="5679" xr:uid="{00000000-0005-0000-0000-0000DD3C0000}"/>
    <cellStyle name="Percent 9 6 2" xfId="9420" xr:uid="{00000000-0005-0000-0000-0000DE3C0000}"/>
    <cellStyle name="Percent 9 6 2 2" xfId="15927" xr:uid="{00000000-0005-0000-0000-0000DF3C0000}"/>
    <cellStyle name="Percent 9 6 3" xfId="7701" xr:uid="{00000000-0005-0000-0000-0000E03C0000}"/>
    <cellStyle name="Percent 9 6 3 2" xfId="14346" xr:uid="{00000000-0005-0000-0000-0000E13C0000}"/>
    <cellStyle name="Percent 9 6 4" xfId="12572" xr:uid="{00000000-0005-0000-0000-0000E23C0000}"/>
    <cellStyle name="Percent 9 7" xfId="9695" xr:uid="{00000000-0005-0000-0000-0000E33C0000}"/>
    <cellStyle name="Percent 9 7 2" xfId="16188" xr:uid="{00000000-0005-0000-0000-0000E43C0000}"/>
    <cellStyle name="Percent 9 8" xfId="8142" xr:uid="{00000000-0005-0000-0000-0000E53C0000}"/>
    <cellStyle name="Percent 9 8 2" xfId="14740" xr:uid="{00000000-0005-0000-0000-0000E63C0000}"/>
    <cellStyle name="Percent 9 9" xfId="6424" xr:uid="{00000000-0005-0000-0000-0000E73C0000}"/>
    <cellStyle name="Percent 9 9 2" xfId="13145" xr:uid="{00000000-0005-0000-0000-0000E83C0000}"/>
    <cellStyle name="Percent2" xfId="4275" xr:uid="{00000000-0005-0000-0000-0000E93C0000}"/>
    <cellStyle name="percnt" xfId="4276" xr:uid="{00000000-0005-0000-0000-0000EA3C0000}"/>
    <cellStyle name="PGavStandard" xfId="4277" xr:uid="{00000000-0005-0000-0000-0000EB3C0000}"/>
    <cellStyle name="phasing" xfId="4278" xr:uid="{00000000-0005-0000-0000-0000EC3C0000}"/>
    <cellStyle name="point variable" xfId="4279" xr:uid="{00000000-0005-0000-0000-0000ED3C0000}"/>
    <cellStyle name="Print" xfId="4280" xr:uid="{00000000-0005-0000-0000-0000EE3C0000}"/>
    <cellStyle name="RangeName" xfId="4281" xr:uid="{00000000-0005-0000-0000-0000EF3C0000}"/>
    <cellStyle name="Ratio" xfId="4282" xr:uid="{00000000-0005-0000-0000-0000F03C0000}"/>
    <cellStyle name="RISKbigPercent" xfId="4283" xr:uid="{00000000-0005-0000-0000-0000F13C0000}"/>
    <cellStyle name="RISKblandrEdge" xfId="4284" xr:uid="{00000000-0005-0000-0000-0000F23C0000}"/>
    <cellStyle name="RISKblCorner" xfId="4285" xr:uid="{00000000-0005-0000-0000-0000F33C0000}"/>
    <cellStyle name="RISKbottomEdge" xfId="4286" xr:uid="{00000000-0005-0000-0000-0000F43C0000}"/>
    <cellStyle name="RISKbrCorner" xfId="4287" xr:uid="{00000000-0005-0000-0000-0000F53C0000}"/>
    <cellStyle name="RISKdarkBoxed" xfId="4288" xr:uid="{00000000-0005-0000-0000-0000F63C0000}"/>
    <cellStyle name="RISKdarkBoxed 2" xfId="4289" xr:uid="{00000000-0005-0000-0000-0000F73C0000}"/>
    <cellStyle name="RISKdarkBoxed 2 2" xfId="5474" xr:uid="{00000000-0005-0000-0000-0000F83C0000}"/>
    <cellStyle name="RISKdarkBoxed 2 2 2" xfId="9217" xr:uid="{00000000-0005-0000-0000-0000F93C0000}"/>
    <cellStyle name="RISKdarkBoxed 2 2 2 2" xfId="6228" xr:uid="{00000000-0005-0000-0000-0000FA3C0000}"/>
    <cellStyle name="RISKdarkBoxed 2 2 2 2 2" xfId="12953" xr:uid="{00000000-0005-0000-0000-0000FB3C0000}"/>
    <cellStyle name="RISKdarkBoxed 2 2 3" xfId="7498" xr:uid="{00000000-0005-0000-0000-0000FC3C0000}"/>
    <cellStyle name="RISKdarkBoxed 2 3" xfId="8146" xr:uid="{00000000-0005-0000-0000-0000FD3C0000}"/>
    <cellStyle name="RISKdarkBoxed 2 3 2" xfId="6169" xr:uid="{00000000-0005-0000-0000-0000FE3C0000}"/>
    <cellStyle name="RISKdarkBoxed 2 3 2 2" xfId="12894" xr:uid="{00000000-0005-0000-0000-0000FF3C0000}"/>
    <cellStyle name="RISKdarkBoxed 2 4" xfId="6427" xr:uid="{00000000-0005-0000-0000-0000003D0000}"/>
    <cellStyle name="RISKdarkBoxed 3" xfId="5473" xr:uid="{00000000-0005-0000-0000-0000013D0000}"/>
    <cellStyle name="RISKdarkBoxed 3 2" xfId="9216" xr:uid="{00000000-0005-0000-0000-0000023D0000}"/>
    <cellStyle name="RISKdarkBoxed 3 2 2" xfId="6227" xr:uid="{00000000-0005-0000-0000-0000033D0000}"/>
    <cellStyle name="RISKdarkBoxed 3 2 2 2" xfId="12952" xr:uid="{00000000-0005-0000-0000-0000043D0000}"/>
    <cellStyle name="RISKdarkBoxed 3 3" xfId="7497" xr:uid="{00000000-0005-0000-0000-0000053D0000}"/>
    <cellStyle name="RISKdarkBoxed 4" xfId="8145" xr:uid="{00000000-0005-0000-0000-0000063D0000}"/>
    <cellStyle name="RISKdarkBoxed 4 2" xfId="6168" xr:uid="{00000000-0005-0000-0000-0000073D0000}"/>
    <cellStyle name="RISKdarkBoxed 4 2 2" xfId="12893" xr:uid="{00000000-0005-0000-0000-0000083D0000}"/>
    <cellStyle name="RISKdarkBoxed 5" xfId="6426" xr:uid="{00000000-0005-0000-0000-0000093D0000}"/>
    <cellStyle name="RISKdarkShade" xfId="4290" xr:uid="{00000000-0005-0000-0000-00000A3D0000}"/>
    <cellStyle name="RISKdbottomEdge" xfId="4291" xr:uid="{00000000-0005-0000-0000-00000B3D0000}"/>
    <cellStyle name="RISKdrightEdge" xfId="4292" xr:uid="{00000000-0005-0000-0000-00000C3D0000}"/>
    <cellStyle name="RISKdurationTime" xfId="4293" xr:uid="{00000000-0005-0000-0000-00000D3D0000}"/>
    <cellStyle name="RISKinNumber" xfId="4294" xr:uid="{00000000-0005-0000-0000-00000E3D0000}"/>
    <cellStyle name="RISKlandrEdge" xfId="4295" xr:uid="{00000000-0005-0000-0000-00000F3D0000}"/>
    <cellStyle name="RISKleftEdge" xfId="4296" xr:uid="{00000000-0005-0000-0000-0000103D0000}"/>
    <cellStyle name="RISKlightBoxed" xfId="4297" xr:uid="{00000000-0005-0000-0000-0000113D0000}"/>
    <cellStyle name="RISKlightBoxed 2" xfId="10141" xr:uid="{00000000-0005-0000-0000-0000123D0000}"/>
    <cellStyle name="RISKltandbEdge" xfId="4298" xr:uid="{00000000-0005-0000-0000-0000133D0000}"/>
    <cellStyle name="RISKltandbEdge 2" xfId="4299" xr:uid="{00000000-0005-0000-0000-0000143D0000}"/>
    <cellStyle name="RISKltandbEdge 2 2" xfId="5476" xr:uid="{00000000-0005-0000-0000-0000153D0000}"/>
    <cellStyle name="RISKltandbEdge 2 2 2" xfId="9219" xr:uid="{00000000-0005-0000-0000-0000163D0000}"/>
    <cellStyle name="RISKltandbEdge 2 2 2 2" xfId="6230" xr:uid="{00000000-0005-0000-0000-0000173D0000}"/>
    <cellStyle name="RISKltandbEdge 2 2 2 2 2" xfId="12955" xr:uid="{00000000-0005-0000-0000-0000183D0000}"/>
    <cellStyle name="RISKltandbEdge 2 2 3" xfId="7500" xr:uid="{00000000-0005-0000-0000-0000193D0000}"/>
    <cellStyle name="RISKltandbEdge 2 3" xfId="8148" xr:uid="{00000000-0005-0000-0000-00001A3D0000}"/>
    <cellStyle name="RISKltandbEdge 2 3 2" xfId="6171" xr:uid="{00000000-0005-0000-0000-00001B3D0000}"/>
    <cellStyle name="RISKltandbEdge 2 3 2 2" xfId="12896" xr:uid="{00000000-0005-0000-0000-00001C3D0000}"/>
    <cellStyle name="RISKltandbEdge 2 4" xfId="6429" xr:uid="{00000000-0005-0000-0000-00001D3D0000}"/>
    <cellStyle name="RISKltandbEdge 3" xfId="5475" xr:uid="{00000000-0005-0000-0000-00001E3D0000}"/>
    <cellStyle name="RISKltandbEdge 3 2" xfId="9218" xr:uid="{00000000-0005-0000-0000-00001F3D0000}"/>
    <cellStyle name="RISKltandbEdge 3 2 2" xfId="6229" xr:uid="{00000000-0005-0000-0000-0000203D0000}"/>
    <cellStyle name="RISKltandbEdge 3 2 2 2" xfId="12954" xr:uid="{00000000-0005-0000-0000-0000213D0000}"/>
    <cellStyle name="RISKltandbEdge 3 3" xfId="7499" xr:uid="{00000000-0005-0000-0000-0000223D0000}"/>
    <cellStyle name="RISKltandbEdge 4" xfId="8147" xr:uid="{00000000-0005-0000-0000-0000233D0000}"/>
    <cellStyle name="RISKltandbEdge 4 2" xfId="6170" xr:uid="{00000000-0005-0000-0000-0000243D0000}"/>
    <cellStyle name="RISKltandbEdge 4 2 2" xfId="12895" xr:uid="{00000000-0005-0000-0000-0000253D0000}"/>
    <cellStyle name="RISKltandbEdge 5" xfId="6428" xr:uid="{00000000-0005-0000-0000-0000263D0000}"/>
    <cellStyle name="RISKnormBoxed" xfId="4300" xr:uid="{00000000-0005-0000-0000-0000273D0000}"/>
    <cellStyle name="RISKnormBoxed 2" xfId="10142" xr:uid="{00000000-0005-0000-0000-0000283D0000}"/>
    <cellStyle name="RISKnormCenter" xfId="4301" xr:uid="{00000000-0005-0000-0000-0000293D0000}"/>
    <cellStyle name="RISKnormHeading" xfId="4302" xr:uid="{00000000-0005-0000-0000-00002A3D0000}"/>
    <cellStyle name="RISKnormItal" xfId="4303" xr:uid="{00000000-0005-0000-0000-00002B3D0000}"/>
    <cellStyle name="RISKnormLabel" xfId="4304" xr:uid="{00000000-0005-0000-0000-00002C3D0000}"/>
    <cellStyle name="RISKnormShade" xfId="4305" xr:uid="{00000000-0005-0000-0000-00002D3D0000}"/>
    <cellStyle name="RISKnormTitle" xfId="4306" xr:uid="{00000000-0005-0000-0000-00002E3D0000}"/>
    <cellStyle name="RISKoutNumber" xfId="4307" xr:uid="{00000000-0005-0000-0000-00002F3D0000}"/>
    <cellStyle name="RISKrightEdge" xfId="4308" xr:uid="{00000000-0005-0000-0000-0000303D0000}"/>
    <cellStyle name="RISKrtandbEdge" xfId="4309" xr:uid="{00000000-0005-0000-0000-0000313D0000}"/>
    <cellStyle name="RISKrtandbEdge 2" xfId="4310" xr:uid="{00000000-0005-0000-0000-0000323D0000}"/>
    <cellStyle name="RISKrtandbEdge 2 2" xfId="5478" xr:uid="{00000000-0005-0000-0000-0000333D0000}"/>
    <cellStyle name="RISKrtandbEdge 2 2 2" xfId="9221" xr:uid="{00000000-0005-0000-0000-0000343D0000}"/>
    <cellStyle name="RISKrtandbEdge 2 2 2 2" xfId="6232" xr:uid="{00000000-0005-0000-0000-0000353D0000}"/>
    <cellStyle name="RISKrtandbEdge 2 2 2 2 2" xfId="12957" xr:uid="{00000000-0005-0000-0000-0000363D0000}"/>
    <cellStyle name="RISKrtandbEdge 2 2 3" xfId="7502" xr:uid="{00000000-0005-0000-0000-0000373D0000}"/>
    <cellStyle name="RISKrtandbEdge 2 3" xfId="8150" xr:uid="{00000000-0005-0000-0000-0000383D0000}"/>
    <cellStyle name="RISKrtandbEdge 2 3 2" xfId="6173" xr:uid="{00000000-0005-0000-0000-0000393D0000}"/>
    <cellStyle name="RISKrtandbEdge 2 3 2 2" xfId="12898" xr:uid="{00000000-0005-0000-0000-00003A3D0000}"/>
    <cellStyle name="RISKrtandbEdge 2 4" xfId="6431" xr:uid="{00000000-0005-0000-0000-00003B3D0000}"/>
    <cellStyle name="RISKrtandbEdge 3" xfId="5477" xr:uid="{00000000-0005-0000-0000-00003C3D0000}"/>
    <cellStyle name="RISKrtandbEdge 3 2" xfId="9220" xr:uid="{00000000-0005-0000-0000-00003D3D0000}"/>
    <cellStyle name="RISKrtandbEdge 3 2 2" xfId="6231" xr:uid="{00000000-0005-0000-0000-00003E3D0000}"/>
    <cellStyle name="RISKrtandbEdge 3 2 2 2" xfId="12956" xr:uid="{00000000-0005-0000-0000-00003F3D0000}"/>
    <cellStyle name="RISKrtandbEdge 3 3" xfId="7501" xr:uid="{00000000-0005-0000-0000-0000403D0000}"/>
    <cellStyle name="RISKrtandbEdge 4" xfId="8149" xr:uid="{00000000-0005-0000-0000-0000413D0000}"/>
    <cellStyle name="RISKrtandbEdge 4 2" xfId="6172" xr:uid="{00000000-0005-0000-0000-0000423D0000}"/>
    <cellStyle name="RISKrtandbEdge 4 2 2" xfId="12897" xr:uid="{00000000-0005-0000-0000-0000433D0000}"/>
    <cellStyle name="RISKrtandbEdge 5" xfId="6430" xr:uid="{00000000-0005-0000-0000-0000443D0000}"/>
    <cellStyle name="RISKssTime" xfId="4311" xr:uid="{00000000-0005-0000-0000-0000453D0000}"/>
    <cellStyle name="RISKtandbEdge" xfId="4312" xr:uid="{00000000-0005-0000-0000-0000463D0000}"/>
    <cellStyle name="RISKtandbEdge 2" xfId="4313" xr:uid="{00000000-0005-0000-0000-0000473D0000}"/>
    <cellStyle name="RISKtandbEdge 2 2" xfId="5480" xr:uid="{00000000-0005-0000-0000-0000483D0000}"/>
    <cellStyle name="RISKtandbEdge 2 2 2" xfId="9223" xr:uid="{00000000-0005-0000-0000-0000493D0000}"/>
    <cellStyle name="RISKtandbEdge 2 2 2 2" xfId="6234" xr:uid="{00000000-0005-0000-0000-00004A3D0000}"/>
    <cellStyle name="RISKtandbEdge 2 2 2 2 2" xfId="12959" xr:uid="{00000000-0005-0000-0000-00004B3D0000}"/>
    <cellStyle name="RISKtandbEdge 2 2 3" xfId="7504" xr:uid="{00000000-0005-0000-0000-00004C3D0000}"/>
    <cellStyle name="RISKtandbEdge 2 3" xfId="8152" xr:uid="{00000000-0005-0000-0000-00004D3D0000}"/>
    <cellStyle name="RISKtandbEdge 2 3 2" xfId="6175" xr:uid="{00000000-0005-0000-0000-00004E3D0000}"/>
    <cellStyle name="RISKtandbEdge 2 3 2 2" xfId="12900" xr:uid="{00000000-0005-0000-0000-00004F3D0000}"/>
    <cellStyle name="RISKtandbEdge 2 4" xfId="6433" xr:uid="{00000000-0005-0000-0000-0000503D0000}"/>
    <cellStyle name="RISKtandbEdge 3" xfId="5479" xr:uid="{00000000-0005-0000-0000-0000513D0000}"/>
    <cellStyle name="RISKtandbEdge 3 2" xfId="9222" xr:uid="{00000000-0005-0000-0000-0000523D0000}"/>
    <cellStyle name="RISKtandbEdge 3 2 2" xfId="6233" xr:uid="{00000000-0005-0000-0000-0000533D0000}"/>
    <cellStyle name="RISKtandbEdge 3 2 2 2" xfId="12958" xr:uid="{00000000-0005-0000-0000-0000543D0000}"/>
    <cellStyle name="RISKtandbEdge 3 3" xfId="7503" xr:uid="{00000000-0005-0000-0000-0000553D0000}"/>
    <cellStyle name="RISKtandbEdge 4" xfId="8151" xr:uid="{00000000-0005-0000-0000-0000563D0000}"/>
    <cellStyle name="RISKtandbEdge 4 2" xfId="6174" xr:uid="{00000000-0005-0000-0000-0000573D0000}"/>
    <cellStyle name="RISKtandbEdge 4 2 2" xfId="12899" xr:uid="{00000000-0005-0000-0000-0000583D0000}"/>
    <cellStyle name="RISKtandbEdge 5" xfId="6432" xr:uid="{00000000-0005-0000-0000-0000593D0000}"/>
    <cellStyle name="RISKtlandrEdge" xfId="4314" xr:uid="{00000000-0005-0000-0000-00005A3D0000}"/>
    <cellStyle name="RISKtlandrEdge 2" xfId="4315" xr:uid="{00000000-0005-0000-0000-00005B3D0000}"/>
    <cellStyle name="RISKtlandrEdge 2 2" xfId="5482" xr:uid="{00000000-0005-0000-0000-00005C3D0000}"/>
    <cellStyle name="RISKtlandrEdge 2 2 2" xfId="9225" xr:uid="{00000000-0005-0000-0000-00005D3D0000}"/>
    <cellStyle name="RISKtlandrEdge 2 2 2 2" xfId="6236" xr:uid="{00000000-0005-0000-0000-00005E3D0000}"/>
    <cellStyle name="RISKtlandrEdge 2 2 2 2 2" xfId="12961" xr:uid="{00000000-0005-0000-0000-00005F3D0000}"/>
    <cellStyle name="RISKtlandrEdge 2 2 3" xfId="7506" xr:uid="{00000000-0005-0000-0000-0000603D0000}"/>
    <cellStyle name="RISKtlandrEdge 2 3" xfId="8154" xr:uid="{00000000-0005-0000-0000-0000613D0000}"/>
    <cellStyle name="RISKtlandrEdge 2 3 2" xfId="6177" xr:uid="{00000000-0005-0000-0000-0000623D0000}"/>
    <cellStyle name="RISKtlandrEdge 2 3 2 2" xfId="12902" xr:uid="{00000000-0005-0000-0000-0000633D0000}"/>
    <cellStyle name="RISKtlandrEdge 2 4" xfId="6435" xr:uid="{00000000-0005-0000-0000-0000643D0000}"/>
    <cellStyle name="RISKtlandrEdge 3" xfId="5481" xr:uid="{00000000-0005-0000-0000-0000653D0000}"/>
    <cellStyle name="RISKtlandrEdge 3 2" xfId="9224" xr:uid="{00000000-0005-0000-0000-0000663D0000}"/>
    <cellStyle name="RISKtlandrEdge 3 2 2" xfId="6235" xr:uid="{00000000-0005-0000-0000-0000673D0000}"/>
    <cellStyle name="RISKtlandrEdge 3 2 2 2" xfId="12960" xr:uid="{00000000-0005-0000-0000-0000683D0000}"/>
    <cellStyle name="RISKtlandrEdge 3 3" xfId="7505" xr:uid="{00000000-0005-0000-0000-0000693D0000}"/>
    <cellStyle name="RISKtlandrEdge 4" xfId="8153" xr:uid="{00000000-0005-0000-0000-00006A3D0000}"/>
    <cellStyle name="RISKtlandrEdge 4 2" xfId="6176" xr:uid="{00000000-0005-0000-0000-00006B3D0000}"/>
    <cellStyle name="RISKtlandrEdge 4 2 2" xfId="12901" xr:uid="{00000000-0005-0000-0000-00006C3D0000}"/>
    <cellStyle name="RISKtlandrEdge 5" xfId="6434" xr:uid="{00000000-0005-0000-0000-00006D3D0000}"/>
    <cellStyle name="RISKtlCorner" xfId="4316" xr:uid="{00000000-0005-0000-0000-00006E3D0000}"/>
    <cellStyle name="RISKtlCorner 2" xfId="4317" xr:uid="{00000000-0005-0000-0000-00006F3D0000}"/>
    <cellStyle name="RISKtlCorner 2 2" xfId="5484" xr:uid="{00000000-0005-0000-0000-0000703D0000}"/>
    <cellStyle name="RISKtlCorner 2 2 2" xfId="9227" xr:uid="{00000000-0005-0000-0000-0000713D0000}"/>
    <cellStyle name="RISKtlCorner 2 2 2 2" xfId="6238" xr:uid="{00000000-0005-0000-0000-0000723D0000}"/>
    <cellStyle name="RISKtlCorner 2 2 2 2 2" xfId="12963" xr:uid="{00000000-0005-0000-0000-0000733D0000}"/>
    <cellStyle name="RISKtlCorner 2 2 3" xfId="7508" xr:uid="{00000000-0005-0000-0000-0000743D0000}"/>
    <cellStyle name="RISKtlCorner 2 3" xfId="8156" xr:uid="{00000000-0005-0000-0000-0000753D0000}"/>
    <cellStyle name="RISKtlCorner 2 3 2" xfId="6179" xr:uid="{00000000-0005-0000-0000-0000763D0000}"/>
    <cellStyle name="RISKtlCorner 2 3 2 2" xfId="12904" xr:uid="{00000000-0005-0000-0000-0000773D0000}"/>
    <cellStyle name="RISKtlCorner 2 4" xfId="6437" xr:uid="{00000000-0005-0000-0000-0000783D0000}"/>
    <cellStyle name="RISKtlCorner 3" xfId="5483" xr:uid="{00000000-0005-0000-0000-0000793D0000}"/>
    <cellStyle name="RISKtlCorner 3 2" xfId="9226" xr:uid="{00000000-0005-0000-0000-00007A3D0000}"/>
    <cellStyle name="RISKtlCorner 3 2 2" xfId="6237" xr:uid="{00000000-0005-0000-0000-00007B3D0000}"/>
    <cellStyle name="RISKtlCorner 3 2 2 2" xfId="12962" xr:uid="{00000000-0005-0000-0000-00007C3D0000}"/>
    <cellStyle name="RISKtlCorner 3 3" xfId="7507" xr:uid="{00000000-0005-0000-0000-00007D3D0000}"/>
    <cellStyle name="RISKtlCorner 4" xfId="8155" xr:uid="{00000000-0005-0000-0000-00007E3D0000}"/>
    <cellStyle name="RISKtlCorner 4 2" xfId="6178" xr:uid="{00000000-0005-0000-0000-00007F3D0000}"/>
    <cellStyle name="RISKtlCorner 4 2 2" xfId="12903" xr:uid="{00000000-0005-0000-0000-0000803D0000}"/>
    <cellStyle name="RISKtlCorner 5" xfId="6436" xr:uid="{00000000-0005-0000-0000-0000813D0000}"/>
    <cellStyle name="RISKtopEdge" xfId="4318" xr:uid="{00000000-0005-0000-0000-0000823D0000}"/>
    <cellStyle name="RISKtopEdge 2" xfId="4319" xr:uid="{00000000-0005-0000-0000-0000833D0000}"/>
    <cellStyle name="RISKtopEdge 2 2" xfId="5486" xr:uid="{00000000-0005-0000-0000-0000843D0000}"/>
    <cellStyle name="RISKtopEdge 2 2 2" xfId="9229" xr:uid="{00000000-0005-0000-0000-0000853D0000}"/>
    <cellStyle name="RISKtopEdge 2 2 2 2" xfId="6240" xr:uid="{00000000-0005-0000-0000-0000863D0000}"/>
    <cellStyle name="RISKtopEdge 2 2 2 2 2" xfId="12965" xr:uid="{00000000-0005-0000-0000-0000873D0000}"/>
    <cellStyle name="RISKtopEdge 2 2 3" xfId="7510" xr:uid="{00000000-0005-0000-0000-0000883D0000}"/>
    <cellStyle name="RISKtopEdge 2 3" xfId="8158" xr:uid="{00000000-0005-0000-0000-0000893D0000}"/>
    <cellStyle name="RISKtopEdge 2 3 2" xfId="6181" xr:uid="{00000000-0005-0000-0000-00008A3D0000}"/>
    <cellStyle name="RISKtopEdge 2 3 2 2" xfId="12906" xr:uid="{00000000-0005-0000-0000-00008B3D0000}"/>
    <cellStyle name="RISKtopEdge 2 4" xfId="6439" xr:uid="{00000000-0005-0000-0000-00008C3D0000}"/>
    <cellStyle name="RISKtopEdge 3" xfId="5485" xr:uid="{00000000-0005-0000-0000-00008D3D0000}"/>
    <cellStyle name="RISKtopEdge 3 2" xfId="9228" xr:uid="{00000000-0005-0000-0000-00008E3D0000}"/>
    <cellStyle name="RISKtopEdge 3 2 2" xfId="6239" xr:uid="{00000000-0005-0000-0000-00008F3D0000}"/>
    <cellStyle name="RISKtopEdge 3 2 2 2" xfId="12964" xr:uid="{00000000-0005-0000-0000-0000903D0000}"/>
    <cellStyle name="RISKtopEdge 3 3" xfId="7509" xr:uid="{00000000-0005-0000-0000-0000913D0000}"/>
    <cellStyle name="RISKtopEdge 4" xfId="8157" xr:uid="{00000000-0005-0000-0000-0000923D0000}"/>
    <cellStyle name="RISKtopEdge 4 2" xfId="6180" xr:uid="{00000000-0005-0000-0000-0000933D0000}"/>
    <cellStyle name="RISKtopEdge 4 2 2" xfId="12905" xr:uid="{00000000-0005-0000-0000-0000943D0000}"/>
    <cellStyle name="RISKtopEdge 5" xfId="6438" xr:uid="{00000000-0005-0000-0000-0000953D0000}"/>
    <cellStyle name="RISKtrCorner" xfId="4320" xr:uid="{00000000-0005-0000-0000-0000963D0000}"/>
    <cellStyle name="RISKtrCorner 2" xfId="4321" xr:uid="{00000000-0005-0000-0000-0000973D0000}"/>
    <cellStyle name="RISKtrCorner 2 2" xfId="5488" xr:uid="{00000000-0005-0000-0000-0000983D0000}"/>
    <cellStyle name="RISKtrCorner 2 2 2" xfId="9231" xr:uid="{00000000-0005-0000-0000-0000993D0000}"/>
    <cellStyle name="RISKtrCorner 2 2 2 2" xfId="6242" xr:uid="{00000000-0005-0000-0000-00009A3D0000}"/>
    <cellStyle name="RISKtrCorner 2 2 2 2 2" xfId="12967" xr:uid="{00000000-0005-0000-0000-00009B3D0000}"/>
    <cellStyle name="RISKtrCorner 2 2 3" xfId="7512" xr:uid="{00000000-0005-0000-0000-00009C3D0000}"/>
    <cellStyle name="RISKtrCorner 2 3" xfId="8160" xr:uid="{00000000-0005-0000-0000-00009D3D0000}"/>
    <cellStyle name="RISKtrCorner 2 3 2" xfId="6183" xr:uid="{00000000-0005-0000-0000-00009E3D0000}"/>
    <cellStyle name="RISKtrCorner 2 3 2 2" xfId="12908" xr:uid="{00000000-0005-0000-0000-00009F3D0000}"/>
    <cellStyle name="RISKtrCorner 2 4" xfId="6441" xr:uid="{00000000-0005-0000-0000-0000A03D0000}"/>
    <cellStyle name="RISKtrCorner 3" xfId="5487" xr:uid="{00000000-0005-0000-0000-0000A13D0000}"/>
    <cellStyle name="RISKtrCorner 3 2" xfId="9230" xr:uid="{00000000-0005-0000-0000-0000A23D0000}"/>
    <cellStyle name="RISKtrCorner 3 2 2" xfId="6241" xr:uid="{00000000-0005-0000-0000-0000A33D0000}"/>
    <cellStyle name="RISKtrCorner 3 2 2 2" xfId="12966" xr:uid="{00000000-0005-0000-0000-0000A43D0000}"/>
    <cellStyle name="RISKtrCorner 3 3" xfId="7511" xr:uid="{00000000-0005-0000-0000-0000A53D0000}"/>
    <cellStyle name="RISKtrCorner 4" xfId="8159" xr:uid="{00000000-0005-0000-0000-0000A63D0000}"/>
    <cellStyle name="RISKtrCorner 4 2" xfId="6182" xr:uid="{00000000-0005-0000-0000-0000A73D0000}"/>
    <cellStyle name="RISKtrCorner 4 2 2" xfId="12907" xr:uid="{00000000-0005-0000-0000-0000A83D0000}"/>
    <cellStyle name="RISKtrCorner 5" xfId="6440" xr:uid="{00000000-0005-0000-0000-0000A93D0000}"/>
    <cellStyle name="Sect_Title" xfId="4322" xr:uid="{00000000-0005-0000-0000-0000AA3D0000}"/>
    <cellStyle name="Section Heading" xfId="4323" xr:uid="{00000000-0005-0000-0000-0000AB3D0000}"/>
    <cellStyle name="Section Title no wrap" xfId="4324" xr:uid="{00000000-0005-0000-0000-0000AC3D0000}"/>
    <cellStyle name="Section Title wrap" xfId="4325" xr:uid="{00000000-0005-0000-0000-0000AD3D0000}"/>
    <cellStyle name="sheet background" xfId="4326" xr:uid="{00000000-0005-0000-0000-0000AE3D0000}"/>
    <cellStyle name="Sheet Title" xfId="4327" xr:uid="{00000000-0005-0000-0000-0000AF3D0000}"/>
    <cellStyle name="Sheet_Title" xfId="4328" xr:uid="{00000000-0005-0000-0000-0000B03D0000}"/>
    <cellStyle name="Sous-Total" xfId="4329" xr:uid="{00000000-0005-0000-0000-0000B13D0000}"/>
    <cellStyle name="Standard_RESULTS" xfId="4330" xr:uid="{00000000-0005-0000-0000-0000B23D0000}"/>
    <cellStyle name="Std_%" xfId="4331" xr:uid="{00000000-0005-0000-0000-0000B33D0000}"/>
    <cellStyle name="String point input" xfId="4332" xr:uid="{00000000-0005-0000-0000-0000B43D0000}"/>
    <cellStyle name="stu" xfId="4333" xr:uid="{00000000-0005-0000-0000-0000B53D0000}"/>
    <cellStyle name="Style 1" xfId="4334" xr:uid="{00000000-0005-0000-0000-0000B63D0000}"/>
    <cellStyle name="Sub Heading 1" xfId="4335" xr:uid="{00000000-0005-0000-0000-0000B73D0000}"/>
    <cellStyle name="Sub Heading 2" xfId="4336" xr:uid="{00000000-0005-0000-0000-0000B83D0000}"/>
    <cellStyle name="Sub Heading 3" xfId="4337" xr:uid="{00000000-0005-0000-0000-0000B93D0000}"/>
    <cellStyle name="Sub_sub_title" xfId="4338" xr:uid="{00000000-0005-0000-0000-0000BA3D0000}"/>
    <cellStyle name="Subheading" xfId="4339" xr:uid="{00000000-0005-0000-0000-0000BB3D0000}"/>
    <cellStyle name="SubHeading1" xfId="4340" xr:uid="{00000000-0005-0000-0000-0000BC3D0000}"/>
    <cellStyle name="SubHeading2" xfId="4341" xr:uid="{00000000-0005-0000-0000-0000BD3D0000}"/>
    <cellStyle name="Subsection Heading" xfId="4342" xr:uid="{00000000-0005-0000-0000-0000BE3D0000}"/>
    <cellStyle name="Sub-section heading" xfId="4343" xr:uid="{00000000-0005-0000-0000-0000BF3D0000}"/>
    <cellStyle name="subtitle" xfId="4344" xr:uid="{00000000-0005-0000-0000-0000C03D0000}"/>
    <cellStyle name="subtotal" xfId="4345" xr:uid="{00000000-0005-0000-0000-0000C13D0000}"/>
    <cellStyle name="Sub-Total" xfId="4346" xr:uid="{00000000-0005-0000-0000-0000C23D0000}"/>
    <cellStyle name="subtotal 10" xfId="7977" xr:uid="{00000000-0005-0000-0000-0000C33D0000}"/>
    <cellStyle name="Sub-Total 10" xfId="7967" xr:uid="{00000000-0005-0000-0000-0000C43D0000}"/>
    <cellStyle name="subtotal 10 2" xfId="6139" xr:uid="{00000000-0005-0000-0000-0000C53D0000}"/>
    <cellStyle name="Sub-Total 10 2" xfId="6131" xr:uid="{00000000-0005-0000-0000-0000C63D0000}"/>
    <cellStyle name="subtotal 10 2 2" xfId="12864" xr:uid="{00000000-0005-0000-0000-0000C73D0000}"/>
    <cellStyle name="Sub-Total 10 2 2" xfId="12856" xr:uid="{00000000-0005-0000-0000-0000C83D0000}"/>
    <cellStyle name="subtotal 11" xfId="7968" xr:uid="{00000000-0005-0000-0000-0000C93D0000}"/>
    <cellStyle name="Sub-Total 11" xfId="7973" xr:uid="{00000000-0005-0000-0000-0000CA3D0000}"/>
    <cellStyle name="subtotal 11 2" xfId="6132" xr:uid="{00000000-0005-0000-0000-0000CB3D0000}"/>
    <cellStyle name="Sub-Total 11 2" xfId="6135" xr:uid="{00000000-0005-0000-0000-0000CC3D0000}"/>
    <cellStyle name="subtotal 11 2 2" xfId="12857" xr:uid="{00000000-0005-0000-0000-0000CD3D0000}"/>
    <cellStyle name="Sub-Total 11 2 2" xfId="12860" xr:uid="{00000000-0005-0000-0000-0000CE3D0000}"/>
    <cellStyle name="subtotal 12" xfId="7972" xr:uid="{00000000-0005-0000-0000-0000CF3D0000}"/>
    <cellStyle name="Sub-Total 12" xfId="10103" xr:uid="{00000000-0005-0000-0000-0000D03D0000}"/>
    <cellStyle name="subtotal 12 2" xfId="6134" xr:uid="{00000000-0005-0000-0000-0000D13D0000}"/>
    <cellStyle name="Sub-Total 12 2" xfId="10205" xr:uid="{00000000-0005-0000-0000-0000D23D0000}"/>
    <cellStyle name="subtotal 12 2 2" xfId="12859" xr:uid="{00000000-0005-0000-0000-0000D33D0000}"/>
    <cellStyle name="Sub-Total 12 2 2" xfId="16590" xr:uid="{00000000-0005-0000-0000-0000D43D0000}"/>
    <cellStyle name="subtotal 13" xfId="10093" xr:uid="{00000000-0005-0000-0000-0000D53D0000}"/>
    <cellStyle name="Sub-Total 13" xfId="6443" xr:uid="{00000000-0005-0000-0000-0000D63D0000}"/>
    <cellStyle name="subtotal 13 2" xfId="10195" xr:uid="{00000000-0005-0000-0000-0000D73D0000}"/>
    <cellStyle name="subtotal 13 2 2" xfId="16580" xr:uid="{00000000-0005-0000-0000-0000D83D0000}"/>
    <cellStyle name="subtotal 14" xfId="6442" xr:uid="{00000000-0005-0000-0000-0000D93D0000}"/>
    <cellStyle name="Sub-Total 14" xfId="10144" xr:uid="{00000000-0005-0000-0000-0000DA3D0000}"/>
    <cellStyle name="subtotal 15" xfId="10143" xr:uid="{00000000-0005-0000-0000-0000DB3D0000}"/>
    <cellStyle name="Sub-Total 15" xfId="5946" xr:uid="{00000000-0005-0000-0000-0000DC3D0000}"/>
    <cellStyle name="Sub-Total 15 2" xfId="12834" xr:uid="{00000000-0005-0000-0000-0000DD3D0000}"/>
    <cellStyle name="subtotal 16" xfId="5945" xr:uid="{00000000-0005-0000-0000-0000DE3D0000}"/>
    <cellStyle name="Sub-Total 16" xfId="11358" xr:uid="{00000000-0005-0000-0000-0000DF3D0000}"/>
    <cellStyle name="subtotal 16 2" xfId="12833" xr:uid="{00000000-0005-0000-0000-0000E03D0000}"/>
    <cellStyle name="subtotal 17" xfId="11357" xr:uid="{00000000-0005-0000-0000-0000E13D0000}"/>
    <cellStyle name="subtotal 2" xfId="4347" xr:uid="{00000000-0005-0000-0000-0000E23D0000}"/>
    <cellStyle name="Sub-Total 2" xfId="4348" xr:uid="{00000000-0005-0000-0000-0000E33D0000}"/>
    <cellStyle name="subtotal 2 10" xfId="8163" xr:uid="{00000000-0005-0000-0000-0000E43D0000}"/>
    <cellStyle name="Sub-Total 2 10" xfId="7974" xr:uid="{00000000-0005-0000-0000-0000E53D0000}"/>
    <cellStyle name="subtotal 2 10 2" xfId="6186" xr:uid="{00000000-0005-0000-0000-0000E63D0000}"/>
    <cellStyle name="Sub-Total 2 10 2" xfId="6136" xr:uid="{00000000-0005-0000-0000-0000E73D0000}"/>
    <cellStyle name="subtotal 2 10 2 2" xfId="12911" xr:uid="{00000000-0005-0000-0000-0000E83D0000}"/>
    <cellStyle name="Sub-Total 2 10 2 2" xfId="12861" xr:uid="{00000000-0005-0000-0000-0000E93D0000}"/>
    <cellStyle name="subtotal 2 11" xfId="6444" xr:uid="{00000000-0005-0000-0000-0000EA3D0000}"/>
    <cellStyle name="Sub-Total 2 11" xfId="10083" xr:uid="{00000000-0005-0000-0000-0000EB3D0000}"/>
    <cellStyle name="subtotal 2 11 2" xfId="13147" xr:uid="{00000000-0005-0000-0000-0000EC3D0000}"/>
    <cellStyle name="Sub-Total 2 11 2" xfId="10185" xr:uid="{00000000-0005-0000-0000-0000ED3D0000}"/>
    <cellStyle name="Sub-Total 2 11 2 2" xfId="16570" xr:uid="{00000000-0005-0000-0000-0000EE3D0000}"/>
    <cellStyle name="subtotal 2 12" xfId="10145" xr:uid="{00000000-0005-0000-0000-0000EF3D0000}"/>
    <cellStyle name="Sub-Total 2 12" xfId="6445" xr:uid="{00000000-0005-0000-0000-0000F03D0000}"/>
    <cellStyle name="subtotal 2 12 2" xfId="16552" xr:uid="{00000000-0005-0000-0000-0000F13D0000}"/>
    <cellStyle name="Sub-Total 2 13" xfId="10146" xr:uid="{00000000-0005-0000-0000-0000F23D0000}"/>
    <cellStyle name="Sub-Total 2 14" xfId="5947" xr:uid="{00000000-0005-0000-0000-0000F33D0000}"/>
    <cellStyle name="Sub-Total 2 14 2" xfId="12835" xr:uid="{00000000-0005-0000-0000-0000F43D0000}"/>
    <cellStyle name="Sub-Total 2 15" xfId="11359" xr:uid="{00000000-0005-0000-0000-0000F53D0000}"/>
    <cellStyle name="subtotal 2 2" xfId="4349" xr:uid="{00000000-0005-0000-0000-0000F63D0000}"/>
    <cellStyle name="Sub-Total 2 2" xfId="5492" xr:uid="{00000000-0005-0000-0000-0000F73D0000}"/>
    <cellStyle name="subtotal 2 2 10" xfId="7975" xr:uid="{00000000-0005-0000-0000-0000F83D0000}"/>
    <cellStyle name="subtotal 2 2 10 2" xfId="6137" xr:uid="{00000000-0005-0000-0000-0000F93D0000}"/>
    <cellStyle name="subtotal 2 2 10 2 2" xfId="12862" xr:uid="{00000000-0005-0000-0000-0000FA3D0000}"/>
    <cellStyle name="subtotal 2 2 11" xfId="10091" xr:uid="{00000000-0005-0000-0000-0000FB3D0000}"/>
    <cellStyle name="subtotal 2 2 11 2" xfId="10193" xr:uid="{00000000-0005-0000-0000-0000FC3D0000}"/>
    <cellStyle name="subtotal 2 2 11 2 2" xfId="16578" xr:uid="{00000000-0005-0000-0000-0000FD3D0000}"/>
    <cellStyle name="subtotal 2 2 12" xfId="6446" xr:uid="{00000000-0005-0000-0000-0000FE3D0000}"/>
    <cellStyle name="subtotal 2 2 13" xfId="10147" xr:uid="{00000000-0005-0000-0000-0000FF3D0000}"/>
    <cellStyle name="subtotal 2 2 14" xfId="5948" xr:uid="{00000000-0005-0000-0000-0000003E0000}"/>
    <cellStyle name="subtotal 2 2 14 2" xfId="12836" xr:uid="{00000000-0005-0000-0000-0000013E0000}"/>
    <cellStyle name="subtotal 2 2 15" xfId="11360" xr:uid="{00000000-0005-0000-0000-0000023E0000}"/>
    <cellStyle name="subtotal 2 2 2" xfId="5493" xr:uid="{00000000-0005-0000-0000-0000033E0000}"/>
    <cellStyle name="Sub-Total 2 2 2" xfId="9235" xr:uid="{00000000-0005-0000-0000-0000043E0000}"/>
    <cellStyle name="subtotal 2 2 2 2" xfId="9236" xr:uid="{00000000-0005-0000-0000-0000053E0000}"/>
    <cellStyle name="Sub-Total 2 2 2 2" xfId="6246" xr:uid="{00000000-0005-0000-0000-0000063E0000}"/>
    <cellStyle name="subtotal 2 2 2 2 2" xfId="6247" xr:uid="{00000000-0005-0000-0000-0000073E0000}"/>
    <cellStyle name="Sub-Total 2 2 2 2 2" xfId="12971" xr:uid="{00000000-0005-0000-0000-0000083E0000}"/>
    <cellStyle name="subtotal 2 2 2 2 2 2" xfId="12972" xr:uid="{00000000-0005-0000-0000-0000093E0000}"/>
    <cellStyle name="subtotal 2 2 2 3" xfId="7517" xr:uid="{00000000-0005-0000-0000-00000A3E0000}"/>
    <cellStyle name="subtotal 2 2 2 4" xfId="10162" xr:uid="{00000000-0005-0000-0000-00000B3E0000}"/>
    <cellStyle name="subtotal 2 2 2 5" xfId="12398" xr:uid="{00000000-0005-0000-0000-00000C3E0000}"/>
    <cellStyle name="subtotal 2 2 3" xfId="5684" xr:uid="{00000000-0005-0000-0000-00000D3E0000}"/>
    <cellStyle name="Sub-Total 2 2 3" xfId="7516" xr:uid="{00000000-0005-0000-0000-00000E3E0000}"/>
    <cellStyle name="subtotal 2 2 3 2" xfId="9425" xr:uid="{00000000-0005-0000-0000-00000F3E0000}"/>
    <cellStyle name="subtotal 2 2 3 2 2" xfId="6267" xr:uid="{00000000-0005-0000-0000-0000103E0000}"/>
    <cellStyle name="subtotal 2 2 3 2 2 2" xfId="12992" xr:uid="{00000000-0005-0000-0000-0000113E0000}"/>
    <cellStyle name="subtotal 2 2 3 3" xfId="7706" xr:uid="{00000000-0005-0000-0000-0000123E0000}"/>
    <cellStyle name="subtotal 2 2 3 4" xfId="10170" xr:uid="{00000000-0005-0000-0000-0000133E0000}"/>
    <cellStyle name="subtotal 2 2 3 5" xfId="12577" xr:uid="{00000000-0005-0000-0000-0000143E0000}"/>
    <cellStyle name="subtotal 2 2 4" xfId="9805" xr:uid="{00000000-0005-0000-0000-0000153E0000}"/>
    <cellStyle name="Sub-Total 2 2 4" xfId="10161" xr:uid="{00000000-0005-0000-0000-0000163E0000}"/>
    <cellStyle name="subtotal 2 2 4 2" xfId="10119" xr:uid="{00000000-0005-0000-0000-0000173E0000}"/>
    <cellStyle name="subtotal 2 2 4 2 2" xfId="10221" xr:uid="{00000000-0005-0000-0000-0000183E0000}"/>
    <cellStyle name="subtotal 2 2 4 2 2 2" xfId="16606" xr:uid="{00000000-0005-0000-0000-0000193E0000}"/>
    <cellStyle name="subtotal 2 2 4 3" xfId="6367" xr:uid="{00000000-0005-0000-0000-00001A3E0000}"/>
    <cellStyle name="subtotal 2 2 4 3 2" xfId="13090" xr:uid="{00000000-0005-0000-0000-00001B3E0000}"/>
    <cellStyle name="subtotal 2 2 5" xfId="10073" xr:uid="{00000000-0005-0000-0000-00001C3E0000}"/>
    <cellStyle name="Sub-Total 2 2 5" xfId="12397" xr:uid="{00000000-0005-0000-0000-00001D3E0000}"/>
    <cellStyle name="subtotal 2 2 5 2" xfId="10134" xr:uid="{00000000-0005-0000-0000-00001E3E0000}"/>
    <cellStyle name="subtotal 2 2 5 2 2" xfId="10236" xr:uid="{00000000-0005-0000-0000-00001F3E0000}"/>
    <cellStyle name="subtotal 2 2 5 2 2 2" xfId="16621" xr:uid="{00000000-0005-0000-0000-0000203E0000}"/>
    <cellStyle name="subtotal 2 2 5 3" xfId="10175" xr:uid="{00000000-0005-0000-0000-0000213E0000}"/>
    <cellStyle name="subtotal 2 2 5 3 2" xfId="16560" xr:uid="{00000000-0005-0000-0000-0000223E0000}"/>
    <cellStyle name="subtotal 2 2 6" xfId="8165" xr:uid="{00000000-0005-0000-0000-0000233E0000}"/>
    <cellStyle name="subtotal 2 2 6 2" xfId="6188" xr:uid="{00000000-0005-0000-0000-0000243E0000}"/>
    <cellStyle name="subtotal 2 2 6 2 2" xfId="12913" xr:uid="{00000000-0005-0000-0000-0000253E0000}"/>
    <cellStyle name="subtotal 2 2 7" xfId="10080" xr:uid="{00000000-0005-0000-0000-0000263E0000}"/>
    <cellStyle name="subtotal 2 2 7 2" xfId="10182" xr:uid="{00000000-0005-0000-0000-0000273E0000}"/>
    <cellStyle name="subtotal 2 2 7 2 2" xfId="16567" xr:uid="{00000000-0005-0000-0000-0000283E0000}"/>
    <cellStyle name="subtotal 2 2 8" xfId="7980" xr:uid="{00000000-0005-0000-0000-0000293E0000}"/>
    <cellStyle name="subtotal 2 2 8 2" xfId="6142" xr:uid="{00000000-0005-0000-0000-00002A3E0000}"/>
    <cellStyle name="subtotal 2 2 8 2 2" xfId="12867" xr:uid="{00000000-0005-0000-0000-00002B3E0000}"/>
    <cellStyle name="subtotal 2 2 9" xfId="7965" xr:uid="{00000000-0005-0000-0000-00002C3E0000}"/>
    <cellStyle name="subtotal 2 2 9 2" xfId="6129" xr:uid="{00000000-0005-0000-0000-00002D3E0000}"/>
    <cellStyle name="subtotal 2 2 9 2 2" xfId="12854" xr:uid="{00000000-0005-0000-0000-00002E3E0000}"/>
    <cellStyle name="subtotal 2 3" xfId="4663" xr:uid="{00000000-0005-0000-0000-00002F3E0000}"/>
    <cellStyle name="Sub-Total 2 3" xfId="5683" xr:uid="{00000000-0005-0000-0000-0000303E0000}"/>
    <cellStyle name="subtotal 2 3 2" xfId="5506" xr:uid="{00000000-0005-0000-0000-0000313E0000}"/>
    <cellStyle name="Sub-Total 2 3 2" xfId="9424" xr:uid="{00000000-0005-0000-0000-0000323E0000}"/>
    <cellStyle name="subtotal 2 3 2 10" xfId="6120" xr:uid="{00000000-0005-0000-0000-0000333E0000}"/>
    <cellStyle name="subtotal 2 3 2 10 2" xfId="12845" xr:uid="{00000000-0005-0000-0000-0000343E0000}"/>
    <cellStyle name="subtotal 2 3 2 11" xfId="12400" xr:uid="{00000000-0005-0000-0000-0000353E0000}"/>
    <cellStyle name="subtotal 2 3 2 2" xfId="9248" xr:uid="{00000000-0005-0000-0000-0000363E0000}"/>
    <cellStyle name="Sub-Total 2 3 2 2" xfId="6266" xr:uid="{00000000-0005-0000-0000-0000373E0000}"/>
    <cellStyle name="subtotal 2 3 2 2 2" xfId="6259" xr:uid="{00000000-0005-0000-0000-0000383E0000}"/>
    <cellStyle name="Sub-Total 2 3 2 2 2" xfId="12991" xr:uid="{00000000-0005-0000-0000-0000393E0000}"/>
    <cellStyle name="subtotal 2 3 2 2 2 2" xfId="12984" xr:uid="{00000000-0005-0000-0000-00003A3E0000}"/>
    <cellStyle name="subtotal 2 3 2 3" xfId="10097" xr:uid="{00000000-0005-0000-0000-00003B3E0000}"/>
    <cellStyle name="subtotal 2 3 2 3 2" xfId="10199" xr:uid="{00000000-0005-0000-0000-00003C3E0000}"/>
    <cellStyle name="subtotal 2 3 2 3 2 2" xfId="16584" xr:uid="{00000000-0005-0000-0000-00003D3E0000}"/>
    <cellStyle name="subtotal 2 3 2 4" xfId="7995" xr:uid="{00000000-0005-0000-0000-00003E3E0000}"/>
    <cellStyle name="subtotal 2 3 2 4 2" xfId="6151" xr:uid="{00000000-0005-0000-0000-00003F3E0000}"/>
    <cellStyle name="subtotal 2 3 2 4 2 2" xfId="12876" xr:uid="{00000000-0005-0000-0000-0000403E0000}"/>
    <cellStyle name="subtotal 2 3 2 5" xfId="7963" xr:uid="{00000000-0005-0000-0000-0000413E0000}"/>
    <cellStyle name="subtotal 2 3 2 5 2" xfId="6127" xr:uid="{00000000-0005-0000-0000-0000423E0000}"/>
    <cellStyle name="subtotal 2 3 2 5 2 2" xfId="12852" xr:uid="{00000000-0005-0000-0000-0000433E0000}"/>
    <cellStyle name="subtotal 2 3 2 6" xfId="8144" xr:uid="{00000000-0005-0000-0000-0000443E0000}"/>
    <cellStyle name="subtotal 2 3 2 6 2" xfId="6167" xr:uid="{00000000-0005-0000-0000-0000453E0000}"/>
    <cellStyle name="subtotal 2 3 2 6 2 2" xfId="12892" xr:uid="{00000000-0005-0000-0000-0000463E0000}"/>
    <cellStyle name="subtotal 2 3 2 7" xfId="10094" xr:uid="{00000000-0005-0000-0000-0000473E0000}"/>
    <cellStyle name="subtotal 2 3 2 7 2" xfId="10196" xr:uid="{00000000-0005-0000-0000-0000483E0000}"/>
    <cellStyle name="subtotal 2 3 2 7 2 2" xfId="16581" xr:uid="{00000000-0005-0000-0000-0000493E0000}"/>
    <cellStyle name="subtotal 2 3 2 8" xfId="7529" xr:uid="{00000000-0005-0000-0000-00004A3E0000}"/>
    <cellStyle name="subtotal 2 3 2 9" xfId="10164" xr:uid="{00000000-0005-0000-0000-00004B3E0000}"/>
    <cellStyle name="subtotal 2 3 3" xfId="9840" xr:uid="{00000000-0005-0000-0000-00004C3E0000}"/>
    <cellStyle name="Sub-Total 2 3 3" xfId="7705" xr:uid="{00000000-0005-0000-0000-00004D3E0000}"/>
    <cellStyle name="subtotal 2 3 3 2" xfId="10125" xr:uid="{00000000-0005-0000-0000-00004E3E0000}"/>
    <cellStyle name="subtotal 2 3 3 2 2" xfId="10227" xr:uid="{00000000-0005-0000-0000-00004F3E0000}"/>
    <cellStyle name="subtotal 2 3 3 2 2 2" xfId="16612" xr:uid="{00000000-0005-0000-0000-0000503E0000}"/>
    <cellStyle name="subtotal 2 3 3 3" xfId="6374" xr:uid="{00000000-0005-0000-0000-0000513E0000}"/>
    <cellStyle name="subtotal 2 3 3 3 2" xfId="13095" xr:uid="{00000000-0005-0000-0000-0000523E0000}"/>
    <cellStyle name="subtotal 2 3 4" xfId="8410" xr:uid="{00000000-0005-0000-0000-0000533E0000}"/>
    <cellStyle name="Sub-Total 2 3 4" xfId="10169" xr:uid="{00000000-0005-0000-0000-0000543E0000}"/>
    <cellStyle name="subtotal 2 3 4 2" xfId="6208" xr:uid="{00000000-0005-0000-0000-0000553E0000}"/>
    <cellStyle name="subtotal 2 3 4 2 2" xfId="12933" xr:uid="{00000000-0005-0000-0000-0000563E0000}"/>
    <cellStyle name="subtotal 2 3 5" xfId="6691" xr:uid="{00000000-0005-0000-0000-0000573E0000}"/>
    <cellStyle name="Sub-Total 2 3 5" xfId="12576" xr:uid="{00000000-0005-0000-0000-0000583E0000}"/>
    <cellStyle name="subtotal 2 3 5 2" xfId="13381" xr:uid="{00000000-0005-0000-0000-0000593E0000}"/>
    <cellStyle name="subtotal 2 3 6" xfId="10153" xr:uid="{00000000-0005-0000-0000-00005A3E0000}"/>
    <cellStyle name="subtotal 2 3 6 2" xfId="16553" xr:uid="{00000000-0005-0000-0000-00005B3E0000}"/>
    <cellStyle name="subtotal 2 4" xfId="4664" xr:uid="{00000000-0005-0000-0000-00005C3E0000}"/>
    <cellStyle name="Sub-Total 2 4" xfId="9743" xr:uid="{00000000-0005-0000-0000-00005D3E0000}"/>
    <cellStyle name="subtotal 2 4 2" xfId="5507" xr:uid="{00000000-0005-0000-0000-00005E3E0000}"/>
    <cellStyle name="Sub-Total 2 4 2" xfId="10115" xr:uid="{00000000-0005-0000-0000-00005F3E0000}"/>
    <cellStyle name="subtotal 2 4 2 10" xfId="6121" xr:uid="{00000000-0005-0000-0000-0000603E0000}"/>
    <cellStyle name="subtotal 2 4 2 10 2" xfId="12846" xr:uid="{00000000-0005-0000-0000-0000613E0000}"/>
    <cellStyle name="subtotal 2 4 2 11" xfId="12401" xr:uid="{00000000-0005-0000-0000-0000623E0000}"/>
    <cellStyle name="subtotal 2 4 2 2" xfId="9249" xr:uid="{00000000-0005-0000-0000-0000633E0000}"/>
    <cellStyle name="Sub-Total 2 4 2 2" xfId="10217" xr:uid="{00000000-0005-0000-0000-0000643E0000}"/>
    <cellStyle name="subtotal 2 4 2 2 2" xfId="6260" xr:uid="{00000000-0005-0000-0000-0000653E0000}"/>
    <cellStyle name="Sub-Total 2 4 2 2 2" xfId="16602" xr:uid="{00000000-0005-0000-0000-0000663E0000}"/>
    <cellStyle name="subtotal 2 4 2 2 2 2" xfId="12985" xr:uid="{00000000-0005-0000-0000-0000673E0000}"/>
    <cellStyle name="subtotal 2 4 2 3" xfId="10098" xr:uid="{00000000-0005-0000-0000-0000683E0000}"/>
    <cellStyle name="subtotal 2 4 2 3 2" xfId="10200" xr:uid="{00000000-0005-0000-0000-0000693E0000}"/>
    <cellStyle name="subtotal 2 4 2 3 2 2" xfId="16585" xr:uid="{00000000-0005-0000-0000-00006A3E0000}"/>
    <cellStyle name="subtotal 2 4 2 4" xfId="7996" xr:uid="{00000000-0005-0000-0000-00006B3E0000}"/>
    <cellStyle name="subtotal 2 4 2 4 2" xfId="6152" xr:uid="{00000000-0005-0000-0000-00006C3E0000}"/>
    <cellStyle name="subtotal 2 4 2 4 2 2" xfId="12877" xr:uid="{00000000-0005-0000-0000-00006D3E0000}"/>
    <cellStyle name="subtotal 2 4 2 5" xfId="7962" xr:uid="{00000000-0005-0000-0000-00006E3E0000}"/>
    <cellStyle name="subtotal 2 4 2 5 2" xfId="6126" xr:uid="{00000000-0005-0000-0000-00006F3E0000}"/>
    <cellStyle name="subtotal 2 4 2 5 2 2" xfId="12851" xr:uid="{00000000-0005-0000-0000-0000703E0000}"/>
    <cellStyle name="subtotal 2 4 2 6" xfId="7982" xr:uid="{00000000-0005-0000-0000-0000713E0000}"/>
    <cellStyle name="subtotal 2 4 2 6 2" xfId="6144" xr:uid="{00000000-0005-0000-0000-0000723E0000}"/>
    <cellStyle name="subtotal 2 4 2 6 2 2" xfId="12869" xr:uid="{00000000-0005-0000-0000-0000733E0000}"/>
    <cellStyle name="subtotal 2 4 2 7" xfId="10092" xr:uid="{00000000-0005-0000-0000-0000743E0000}"/>
    <cellStyle name="subtotal 2 4 2 7 2" xfId="10194" xr:uid="{00000000-0005-0000-0000-0000753E0000}"/>
    <cellStyle name="subtotal 2 4 2 7 2 2" xfId="16579" xr:uid="{00000000-0005-0000-0000-0000763E0000}"/>
    <cellStyle name="subtotal 2 4 2 8" xfId="7530" xr:uid="{00000000-0005-0000-0000-0000773E0000}"/>
    <cellStyle name="subtotal 2 4 2 9" xfId="10165" xr:uid="{00000000-0005-0000-0000-0000783E0000}"/>
    <cellStyle name="subtotal 2 4 3" xfId="9841" xr:uid="{00000000-0005-0000-0000-0000793E0000}"/>
    <cellStyle name="Sub-Total 2 4 3" xfId="8016" xr:uid="{00000000-0005-0000-0000-00007A3E0000}"/>
    <cellStyle name="subtotal 2 4 3 2" xfId="10126" xr:uid="{00000000-0005-0000-0000-00007B3E0000}"/>
    <cellStyle name="Sub-Total 2 4 3 2" xfId="6162" xr:uid="{00000000-0005-0000-0000-00007C3E0000}"/>
    <cellStyle name="subtotal 2 4 3 2 2" xfId="10228" xr:uid="{00000000-0005-0000-0000-00007D3E0000}"/>
    <cellStyle name="Sub-Total 2 4 3 2 2" xfId="12887" xr:uid="{00000000-0005-0000-0000-00007E3E0000}"/>
    <cellStyle name="subtotal 2 4 3 2 2 2" xfId="16613" xr:uid="{00000000-0005-0000-0000-00007F3E0000}"/>
    <cellStyle name="subtotal 2 4 3 3" xfId="10131" xr:uid="{00000000-0005-0000-0000-0000803E0000}"/>
    <cellStyle name="subtotal 2 4 3 3 2" xfId="10233" xr:uid="{00000000-0005-0000-0000-0000813E0000}"/>
    <cellStyle name="subtotal 2 4 3 3 2 2" xfId="16618" xr:uid="{00000000-0005-0000-0000-0000823E0000}"/>
    <cellStyle name="subtotal 2 4 3 4" xfId="7984" xr:uid="{00000000-0005-0000-0000-0000833E0000}"/>
    <cellStyle name="subtotal 2 4 3 4 2" xfId="6146" xr:uid="{00000000-0005-0000-0000-0000843E0000}"/>
    <cellStyle name="subtotal 2 4 3 4 2 2" xfId="12871" xr:uid="{00000000-0005-0000-0000-0000853E0000}"/>
    <cellStyle name="subtotal 2 4 3 5" xfId="10130" xr:uid="{00000000-0005-0000-0000-0000863E0000}"/>
    <cellStyle name="subtotal 2 4 3 5 2" xfId="10232" xr:uid="{00000000-0005-0000-0000-0000873E0000}"/>
    <cellStyle name="subtotal 2 4 3 5 2 2" xfId="16617" xr:uid="{00000000-0005-0000-0000-0000883E0000}"/>
    <cellStyle name="subtotal 2 4 3 6" xfId="6375" xr:uid="{00000000-0005-0000-0000-0000893E0000}"/>
    <cellStyle name="subtotal 2 4 3 6 2" xfId="13096" xr:uid="{00000000-0005-0000-0000-00008A3E0000}"/>
    <cellStyle name="subtotal 2 4 4" xfId="8411" xr:uid="{00000000-0005-0000-0000-00008B3E0000}"/>
    <cellStyle name="Sub-Total 2 4 4" xfId="10124" xr:uid="{00000000-0005-0000-0000-00008C3E0000}"/>
    <cellStyle name="subtotal 2 4 4 2" xfId="6209" xr:uid="{00000000-0005-0000-0000-00008D3E0000}"/>
    <cellStyle name="Sub-Total 2 4 4 2" xfId="10226" xr:uid="{00000000-0005-0000-0000-00008E3E0000}"/>
    <cellStyle name="subtotal 2 4 4 2 2" xfId="12934" xr:uid="{00000000-0005-0000-0000-00008F3E0000}"/>
    <cellStyle name="Sub-Total 2 4 4 2 2" xfId="16611" xr:uid="{00000000-0005-0000-0000-0000903E0000}"/>
    <cellStyle name="subtotal 2 4 5" xfId="6692" xr:uid="{00000000-0005-0000-0000-0000913E0000}"/>
    <cellStyle name="Sub-Total 2 4 5" xfId="8000" xr:uid="{00000000-0005-0000-0000-0000923E0000}"/>
    <cellStyle name="subtotal 2 4 5 2" xfId="13382" xr:uid="{00000000-0005-0000-0000-0000933E0000}"/>
    <cellStyle name="Sub-Total 2 4 5 2" xfId="6156" xr:uid="{00000000-0005-0000-0000-0000943E0000}"/>
    <cellStyle name="Sub-Total 2 4 5 2 2" xfId="12881" xr:uid="{00000000-0005-0000-0000-0000953E0000}"/>
    <cellStyle name="subtotal 2 4 6" xfId="10154" xr:uid="{00000000-0005-0000-0000-0000963E0000}"/>
    <cellStyle name="Sub-Total 2 4 6" xfId="10090" xr:uid="{00000000-0005-0000-0000-0000973E0000}"/>
    <cellStyle name="subtotal 2 4 6 2" xfId="16554" xr:uid="{00000000-0005-0000-0000-0000983E0000}"/>
    <cellStyle name="Sub-Total 2 4 6 2" xfId="10192" xr:uid="{00000000-0005-0000-0000-0000993E0000}"/>
    <cellStyle name="Sub-Total 2 4 6 2 2" xfId="16577" xr:uid="{00000000-0005-0000-0000-00009A3E0000}"/>
    <cellStyle name="Sub-Total 2 4 7" xfId="6290" xr:uid="{00000000-0005-0000-0000-00009B3E0000}"/>
    <cellStyle name="Sub-Total 2 4 7 2" xfId="13013" xr:uid="{00000000-0005-0000-0000-00009C3E0000}"/>
    <cellStyle name="subtotal 2 5" xfId="4665" xr:uid="{00000000-0005-0000-0000-00009D3E0000}"/>
    <cellStyle name="Sub-Total 2 5" xfId="10071" xr:uid="{00000000-0005-0000-0000-00009E3E0000}"/>
    <cellStyle name="subtotal 2 5 2" xfId="5508" xr:uid="{00000000-0005-0000-0000-00009F3E0000}"/>
    <cellStyle name="Sub-Total 2 5 2" xfId="10132" xr:uid="{00000000-0005-0000-0000-0000A03E0000}"/>
    <cellStyle name="subtotal 2 5 2 10" xfId="6122" xr:uid="{00000000-0005-0000-0000-0000A13E0000}"/>
    <cellStyle name="subtotal 2 5 2 10 2" xfId="12847" xr:uid="{00000000-0005-0000-0000-0000A23E0000}"/>
    <cellStyle name="subtotal 2 5 2 11" xfId="12402" xr:uid="{00000000-0005-0000-0000-0000A33E0000}"/>
    <cellStyle name="subtotal 2 5 2 2" xfId="9250" xr:uid="{00000000-0005-0000-0000-0000A43E0000}"/>
    <cellStyle name="Sub-Total 2 5 2 2" xfId="10234" xr:uid="{00000000-0005-0000-0000-0000A53E0000}"/>
    <cellStyle name="subtotal 2 5 2 2 2" xfId="6261" xr:uid="{00000000-0005-0000-0000-0000A63E0000}"/>
    <cellStyle name="Sub-Total 2 5 2 2 2" xfId="16619" xr:uid="{00000000-0005-0000-0000-0000A73E0000}"/>
    <cellStyle name="subtotal 2 5 2 2 2 2" xfId="12986" xr:uid="{00000000-0005-0000-0000-0000A83E0000}"/>
    <cellStyle name="subtotal 2 5 2 3" xfId="10099" xr:uid="{00000000-0005-0000-0000-0000A93E0000}"/>
    <cellStyle name="subtotal 2 5 2 3 2" xfId="10201" xr:uid="{00000000-0005-0000-0000-0000AA3E0000}"/>
    <cellStyle name="subtotal 2 5 2 3 2 2" xfId="16586" xr:uid="{00000000-0005-0000-0000-0000AB3E0000}"/>
    <cellStyle name="subtotal 2 5 2 4" xfId="7997" xr:uid="{00000000-0005-0000-0000-0000AC3E0000}"/>
    <cellStyle name="subtotal 2 5 2 4 2" xfId="6153" xr:uid="{00000000-0005-0000-0000-0000AD3E0000}"/>
    <cellStyle name="subtotal 2 5 2 4 2 2" xfId="12878" xr:uid="{00000000-0005-0000-0000-0000AE3E0000}"/>
    <cellStyle name="subtotal 2 5 2 5" xfId="7961" xr:uid="{00000000-0005-0000-0000-0000AF3E0000}"/>
    <cellStyle name="subtotal 2 5 2 5 2" xfId="6125" xr:uid="{00000000-0005-0000-0000-0000B03E0000}"/>
    <cellStyle name="subtotal 2 5 2 5 2 2" xfId="12850" xr:uid="{00000000-0005-0000-0000-0000B13E0000}"/>
    <cellStyle name="subtotal 2 5 2 6" xfId="7983" xr:uid="{00000000-0005-0000-0000-0000B23E0000}"/>
    <cellStyle name="subtotal 2 5 2 6 2" xfId="6145" xr:uid="{00000000-0005-0000-0000-0000B33E0000}"/>
    <cellStyle name="subtotal 2 5 2 6 2 2" xfId="12870" xr:uid="{00000000-0005-0000-0000-0000B43E0000}"/>
    <cellStyle name="subtotal 2 5 2 7" xfId="10076" xr:uid="{00000000-0005-0000-0000-0000B53E0000}"/>
    <cellStyle name="subtotal 2 5 2 7 2" xfId="10178" xr:uid="{00000000-0005-0000-0000-0000B63E0000}"/>
    <cellStyle name="subtotal 2 5 2 7 2 2" xfId="16563" xr:uid="{00000000-0005-0000-0000-0000B73E0000}"/>
    <cellStyle name="subtotal 2 5 2 8" xfId="7531" xr:uid="{00000000-0005-0000-0000-0000B83E0000}"/>
    <cellStyle name="subtotal 2 5 2 9" xfId="10166" xr:uid="{00000000-0005-0000-0000-0000B93E0000}"/>
    <cellStyle name="subtotal 2 5 3" xfId="9842" xr:uid="{00000000-0005-0000-0000-0000BA3E0000}"/>
    <cellStyle name="Sub-Total 2 5 3" xfId="10135" xr:uid="{00000000-0005-0000-0000-0000BB3E0000}"/>
    <cellStyle name="subtotal 2 5 3 2" xfId="10127" xr:uid="{00000000-0005-0000-0000-0000BC3E0000}"/>
    <cellStyle name="Sub-Total 2 5 3 2" xfId="10237" xr:uid="{00000000-0005-0000-0000-0000BD3E0000}"/>
    <cellStyle name="subtotal 2 5 3 2 2" xfId="10229" xr:uid="{00000000-0005-0000-0000-0000BE3E0000}"/>
    <cellStyle name="Sub-Total 2 5 3 2 2" xfId="16622" xr:uid="{00000000-0005-0000-0000-0000BF3E0000}"/>
    <cellStyle name="subtotal 2 5 3 2 2 2" xfId="16614" xr:uid="{00000000-0005-0000-0000-0000C03E0000}"/>
    <cellStyle name="subtotal 2 5 3 3" xfId="10084" xr:uid="{00000000-0005-0000-0000-0000C13E0000}"/>
    <cellStyle name="subtotal 2 5 3 3 2" xfId="10186" xr:uid="{00000000-0005-0000-0000-0000C23E0000}"/>
    <cellStyle name="subtotal 2 5 3 3 2 2" xfId="16571" xr:uid="{00000000-0005-0000-0000-0000C33E0000}"/>
    <cellStyle name="subtotal 2 5 3 4" xfId="7990" xr:uid="{00000000-0005-0000-0000-0000C43E0000}"/>
    <cellStyle name="subtotal 2 5 3 4 2" xfId="6148" xr:uid="{00000000-0005-0000-0000-0000C53E0000}"/>
    <cellStyle name="subtotal 2 5 3 4 2 2" xfId="12873" xr:uid="{00000000-0005-0000-0000-0000C63E0000}"/>
    <cellStyle name="subtotal 2 5 3 5" xfId="10137" xr:uid="{00000000-0005-0000-0000-0000C73E0000}"/>
    <cellStyle name="subtotal 2 5 3 5 2" xfId="10239" xr:uid="{00000000-0005-0000-0000-0000C83E0000}"/>
    <cellStyle name="subtotal 2 5 3 5 2 2" xfId="16624" xr:uid="{00000000-0005-0000-0000-0000C93E0000}"/>
    <cellStyle name="subtotal 2 5 3 6" xfId="6376" xr:uid="{00000000-0005-0000-0000-0000CA3E0000}"/>
    <cellStyle name="subtotal 2 5 3 6 2" xfId="13097" xr:uid="{00000000-0005-0000-0000-0000CB3E0000}"/>
    <cellStyle name="subtotal 2 5 4" xfId="8412" xr:uid="{00000000-0005-0000-0000-0000CC3E0000}"/>
    <cellStyle name="Sub-Total 2 5 4" xfId="10138" xr:uid="{00000000-0005-0000-0000-0000CD3E0000}"/>
    <cellStyle name="subtotal 2 5 4 2" xfId="6210" xr:uid="{00000000-0005-0000-0000-0000CE3E0000}"/>
    <cellStyle name="Sub-Total 2 5 4 2" xfId="10240" xr:uid="{00000000-0005-0000-0000-0000CF3E0000}"/>
    <cellStyle name="subtotal 2 5 4 2 2" xfId="12935" xr:uid="{00000000-0005-0000-0000-0000D03E0000}"/>
    <cellStyle name="Sub-Total 2 5 4 2 2" xfId="16625" xr:uid="{00000000-0005-0000-0000-0000D13E0000}"/>
    <cellStyle name="subtotal 2 5 5" xfId="6693" xr:uid="{00000000-0005-0000-0000-0000D23E0000}"/>
    <cellStyle name="Sub-Total 2 5 5" xfId="10139" xr:uid="{00000000-0005-0000-0000-0000D33E0000}"/>
    <cellStyle name="subtotal 2 5 5 2" xfId="13383" xr:uid="{00000000-0005-0000-0000-0000D43E0000}"/>
    <cellStyle name="Sub-Total 2 5 5 2" xfId="10241" xr:uid="{00000000-0005-0000-0000-0000D53E0000}"/>
    <cellStyle name="Sub-Total 2 5 5 2 2" xfId="16626" xr:uid="{00000000-0005-0000-0000-0000D63E0000}"/>
    <cellStyle name="subtotal 2 5 6" xfId="10155" xr:uid="{00000000-0005-0000-0000-0000D73E0000}"/>
    <cellStyle name="Sub-Total 2 5 6" xfId="10140" xr:uid="{00000000-0005-0000-0000-0000D83E0000}"/>
    <cellStyle name="subtotal 2 5 6 2" xfId="16555" xr:uid="{00000000-0005-0000-0000-0000D93E0000}"/>
    <cellStyle name="Sub-Total 2 5 6 2" xfId="10242" xr:uid="{00000000-0005-0000-0000-0000DA3E0000}"/>
    <cellStyle name="Sub-Total 2 5 6 2 2" xfId="16627" xr:uid="{00000000-0005-0000-0000-0000DB3E0000}"/>
    <cellStyle name="Sub-Total 2 5 7" xfId="10173" xr:uid="{00000000-0005-0000-0000-0000DC3E0000}"/>
    <cellStyle name="Sub-Total 2 5 7 2" xfId="16558" xr:uid="{00000000-0005-0000-0000-0000DD3E0000}"/>
    <cellStyle name="subtotal 2 6" xfId="4666" xr:uid="{00000000-0005-0000-0000-0000DE3E0000}"/>
    <cellStyle name="Sub-Total 2 6" xfId="8164" xr:uid="{00000000-0005-0000-0000-0000DF3E0000}"/>
    <cellStyle name="subtotal 2 6 2" xfId="5509" xr:uid="{00000000-0005-0000-0000-0000E03E0000}"/>
    <cellStyle name="Sub-Total 2 6 2" xfId="6187" xr:uid="{00000000-0005-0000-0000-0000E13E0000}"/>
    <cellStyle name="subtotal 2 6 2 2" xfId="9251" xr:uid="{00000000-0005-0000-0000-0000E23E0000}"/>
    <cellStyle name="Sub-Total 2 6 2 2" xfId="12912" xr:uid="{00000000-0005-0000-0000-0000E33E0000}"/>
    <cellStyle name="subtotal 2 6 2 2 2" xfId="6262" xr:uid="{00000000-0005-0000-0000-0000E43E0000}"/>
    <cellStyle name="subtotal 2 6 2 2 2 2" xfId="12987" xr:uid="{00000000-0005-0000-0000-0000E53E0000}"/>
    <cellStyle name="subtotal 2 6 2 3" xfId="10100" xr:uid="{00000000-0005-0000-0000-0000E63E0000}"/>
    <cellStyle name="subtotal 2 6 2 3 2" xfId="10202" xr:uid="{00000000-0005-0000-0000-0000E73E0000}"/>
    <cellStyle name="subtotal 2 6 2 3 2 2" xfId="16587" xr:uid="{00000000-0005-0000-0000-0000E83E0000}"/>
    <cellStyle name="subtotal 2 6 2 4" xfId="7532" xr:uid="{00000000-0005-0000-0000-0000E93E0000}"/>
    <cellStyle name="subtotal 2 6 2 5" xfId="6123" xr:uid="{00000000-0005-0000-0000-0000EA3E0000}"/>
    <cellStyle name="subtotal 2 6 2 5 2" xfId="12848" xr:uid="{00000000-0005-0000-0000-0000EB3E0000}"/>
    <cellStyle name="subtotal 2 6 2 6" xfId="12403" xr:uid="{00000000-0005-0000-0000-0000EC3E0000}"/>
    <cellStyle name="subtotal 2 6 3" xfId="9843" xr:uid="{00000000-0005-0000-0000-0000ED3E0000}"/>
    <cellStyle name="subtotal 2 6 3 2" xfId="10128" xr:uid="{00000000-0005-0000-0000-0000EE3E0000}"/>
    <cellStyle name="subtotal 2 6 3 2 2" xfId="10230" xr:uid="{00000000-0005-0000-0000-0000EF3E0000}"/>
    <cellStyle name="subtotal 2 6 3 2 2 2" xfId="16615" xr:uid="{00000000-0005-0000-0000-0000F03E0000}"/>
    <cellStyle name="subtotal 2 6 3 3" xfId="5911" xr:uid="{00000000-0005-0000-0000-0000F13E0000}"/>
    <cellStyle name="subtotal 2 6 3 3 2" xfId="12804" xr:uid="{00000000-0005-0000-0000-0000F23E0000}"/>
    <cellStyle name="subtotal 2 6 4" xfId="8413" xr:uid="{00000000-0005-0000-0000-0000F33E0000}"/>
    <cellStyle name="subtotal 2 6 4 2" xfId="6211" xr:uid="{00000000-0005-0000-0000-0000F43E0000}"/>
    <cellStyle name="subtotal 2 6 4 2 2" xfId="12936" xr:uid="{00000000-0005-0000-0000-0000F53E0000}"/>
    <cellStyle name="subtotal 2 6 5" xfId="6694" xr:uid="{00000000-0005-0000-0000-0000F63E0000}"/>
    <cellStyle name="subtotal 2 6 5 2" xfId="13384" xr:uid="{00000000-0005-0000-0000-0000F73E0000}"/>
    <cellStyle name="subtotal 2 6 6" xfId="10156" xr:uid="{00000000-0005-0000-0000-0000F83E0000}"/>
    <cellStyle name="subtotal 2 6 6 2" xfId="16556" xr:uid="{00000000-0005-0000-0000-0000F93E0000}"/>
    <cellStyle name="subtotal 2 7" xfId="4667" xr:uid="{00000000-0005-0000-0000-0000FA3E0000}"/>
    <cellStyle name="Sub-Total 2 7" xfId="10079" xr:uid="{00000000-0005-0000-0000-0000FB3E0000}"/>
    <cellStyle name="subtotal 2 7 2" xfId="5510" xr:uid="{00000000-0005-0000-0000-0000FC3E0000}"/>
    <cellStyle name="Sub-Total 2 7 2" xfId="10181" xr:uid="{00000000-0005-0000-0000-0000FD3E0000}"/>
    <cellStyle name="subtotal 2 7 2 2" xfId="9252" xr:uid="{00000000-0005-0000-0000-0000FE3E0000}"/>
    <cellStyle name="Sub-Total 2 7 2 2" xfId="16566" xr:uid="{00000000-0005-0000-0000-0000FF3E0000}"/>
    <cellStyle name="subtotal 2 7 2 2 2" xfId="6263" xr:uid="{00000000-0005-0000-0000-0000003F0000}"/>
    <cellStyle name="subtotal 2 7 2 2 2 2" xfId="12988" xr:uid="{00000000-0005-0000-0000-0000013F0000}"/>
    <cellStyle name="subtotal 2 7 2 3" xfId="10101" xr:uid="{00000000-0005-0000-0000-0000023F0000}"/>
    <cellStyle name="subtotal 2 7 2 3 2" xfId="10203" xr:uid="{00000000-0005-0000-0000-0000033F0000}"/>
    <cellStyle name="subtotal 2 7 2 3 2 2" xfId="16588" xr:uid="{00000000-0005-0000-0000-0000043F0000}"/>
    <cellStyle name="subtotal 2 7 2 4" xfId="7533" xr:uid="{00000000-0005-0000-0000-0000053F0000}"/>
    <cellStyle name="subtotal 2 7 2 5" xfId="6124" xr:uid="{00000000-0005-0000-0000-0000063F0000}"/>
    <cellStyle name="subtotal 2 7 2 5 2" xfId="12849" xr:uid="{00000000-0005-0000-0000-0000073F0000}"/>
    <cellStyle name="subtotal 2 7 2 6" xfId="12404" xr:uid="{00000000-0005-0000-0000-0000083F0000}"/>
    <cellStyle name="subtotal 2 7 3" xfId="9844" xr:uid="{00000000-0005-0000-0000-0000093F0000}"/>
    <cellStyle name="subtotal 2 7 3 2" xfId="10129" xr:uid="{00000000-0005-0000-0000-00000A3F0000}"/>
    <cellStyle name="subtotal 2 7 3 2 2" xfId="10231" xr:uid="{00000000-0005-0000-0000-00000B3F0000}"/>
    <cellStyle name="subtotal 2 7 3 2 2 2" xfId="16616" xr:uid="{00000000-0005-0000-0000-00000C3F0000}"/>
    <cellStyle name="subtotal 2 7 3 3" xfId="6377" xr:uid="{00000000-0005-0000-0000-00000D3F0000}"/>
    <cellStyle name="subtotal 2 7 3 3 2" xfId="13098" xr:uid="{00000000-0005-0000-0000-00000E3F0000}"/>
    <cellStyle name="subtotal 2 7 4" xfId="8414" xr:uid="{00000000-0005-0000-0000-00000F3F0000}"/>
    <cellStyle name="subtotal 2 7 4 2" xfId="6212" xr:uid="{00000000-0005-0000-0000-0000103F0000}"/>
    <cellStyle name="subtotal 2 7 4 2 2" xfId="12937" xr:uid="{00000000-0005-0000-0000-0000113F0000}"/>
    <cellStyle name="subtotal 2 7 5" xfId="6695" xr:uid="{00000000-0005-0000-0000-0000123F0000}"/>
    <cellStyle name="subtotal 2 7 5 2" xfId="13385" xr:uid="{00000000-0005-0000-0000-0000133F0000}"/>
    <cellStyle name="subtotal 2 7 6" xfId="10157" xr:uid="{00000000-0005-0000-0000-0000143F0000}"/>
    <cellStyle name="subtotal 2 7 6 2" xfId="16557" xr:uid="{00000000-0005-0000-0000-0000153F0000}"/>
    <cellStyle name="subtotal 2 8" xfId="5491" xr:uid="{00000000-0005-0000-0000-0000163F0000}"/>
    <cellStyle name="Sub-Total 2 8" xfId="7979" xr:uid="{00000000-0005-0000-0000-0000173F0000}"/>
    <cellStyle name="subtotal 2 8 10" xfId="12396" xr:uid="{00000000-0005-0000-0000-0000183F0000}"/>
    <cellStyle name="subtotal 2 8 2" xfId="9234" xr:uid="{00000000-0005-0000-0000-0000193F0000}"/>
    <cellStyle name="Sub-Total 2 8 2" xfId="6141" xr:uid="{00000000-0005-0000-0000-00001A3F0000}"/>
    <cellStyle name="subtotal 2 8 2 2" xfId="6245" xr:uid="{00000000-0005-0000-0000-00001B3F0000}"/>
    <cellStyle name="Sub-Total 2 8 2 2" xfId="12866" xr:uid="{00000000-0005-0000-0000-00001C3F0000}"/>
    <cellStyle name="subtotal 2 8 2 2 2" xfId="12970" xr:uid="{00000000-0005-0000-0000-00001D3F0000}"/>
    <cellStyle name="subtotal 2 8 3" xfId="10096" xr:uid="{00000000-0005-0000-0000-00001E3F0000}"/>
    <cellStyle name="subtotal 2 8 3 2" xfId="10198" xr:uid="{00000000-0005-0000-0000-00001F3F0000}"/>
    <cellStyle name="subtotal 2 8 3 2 2" xfId="16583" xr:uid="{00000000-0005-0000-0000-0000203F0000}"/>
    <cellStyle name="subtotal 2 8 4" xfId="10118" xr:uid="{00000000-0005-0000-0000-0000213F0000}"/>
    <cellStyle name="subtotal 2 8 4 2" xfId="10220" xr:uid="{00000000-0005-0000-0000-0000223F0000}"/>
    <cellStyle name="subtotal 2 8 4 2 2" xfId="16605" xr:uid="{00000000-0005-0000-0000-0000233F0000}"/>
    <cellStyle name="subtotal 2 8 5" xfId="7999" xr:uid="{00000000-0005-0000-0000-0000243F0000}"/>
    <cellStyle name="subtotal 2 8 5 2" xfId="6155" xr:uid="{00000000-0005-0000-0000-0000253F0000}"/>
    <cellStyle name="subtotal 2 8 5 2 2" xfId="12880" xr:uid="{00000000-0005-0000-0000-0000263F0000}"/>
    <cellStyle name="subtotal 2 8 6" xfId="10117" xr:uid="{00000000-0005-0000-0000-0000273F0000}"/>
    <cellStyle name="subtotal 2 8 6 2" xfId="10219" xr:uid="{00000000-0005-0000-0000-0000283F0000}"/>
    <cellStyle name="subtotal 2 8 6 2 2" xfId="16604" xr:uid="{00000000-0005-0000-0000-0000293F0000}"/>
    <cellStyle name="subtotal 2 8 7" xfId="7515" xr:uid="{00000000-0005-0000-0000-00002A3F0000}"/>
    <cellStyle name="subtotal 2 8 8" xfId="10160" xr:uid="{00000000-0005-0000-0000-00002B3F0000}"/>
    <cellStyle name="subtotal 2 8 9" xfId="6119" xr:uid="{00000000-0005-0000-0000-00002C3F0000}"/>
    <cellStyle name="subtotal 2 8 9 2" xfId="12844" xr:uid="{00000000-0005-0000-0000-00002D3F0000}"/>
    <cellStyle name="subtotal 2 9" xfId="9684" xr:uid="{00000000-0005-0000-0000-00002E3F0000}"/>
    <cellStyle name="Sub-Total 2 9" xfId="7966" xr:uid="{00000000-0005-0000-0000-00002F3F0000}"/>
    <cellStyle name="subtotal 2 9 2" xfId="10108" xr:uid="{00000000-0005-0000-0000-0000303F0000}"/>
    <cellStyle name="Sub-Total 2 9 2" xfId="6130" xr:uid="{00000000-0005-0000-0000-0000313F0000}"/>
    <cellStyle name="subtotal 2 9 2 2" xfId="10210" xr:uid="{00000000-0005-0000-0000-0000323F0000}"/>
    <cellStyle name="Sub-Total 2 9 2 2" xfId="12855" xr:uid="{00000000-0005-0000-0000-0000333F0000}"/>
    <cellStyle name="subtotal 2 9 2 2 2" xfId="16595" xr:uid="{00000000-0005-0000-0000-0000343F0000}"/>
    <cellStyle name="subtotal 2 9 3" xfId="8001" xr:uid="{00000000-0005-0000-0000-0000353F0000}"/>
    <cellStyle name="subtotal 2 9 3 2" xfId="6157" xr:uid="{00000000-0005-0000-0000-0000363F0000}"/>
    <cellStyle name="subtotal 2 9 3 2 2" xfId="12882" xr:uid="{00000000-0005-0000-0000-0000373F0000}"/>
    <cellStyle name="subtotal 2 9 4" xfId="7969" xr:uid="{00000000-0005-0000-0000-0000383F0000}"/>
    <cellStyle name="subtotal 2 9 4 2" xfId="6133" xr:uid="{00000000-0005-0000-0000-0000393F0000}"/>
    <cellStyle name="subtotal 2 9 4 2 2" xfId="12858" xr:uid="{00000000-0005-0000-0000-00003A3F0000}"/>
    <cellStyle name="subtotal 2 9 5" xfId="6285" xr:uid="{00000000-0005-0000-0000-00003B3F0000}"/>
    <cellStyle name="subtotal 2 9 5 2" xfId="13008" xr:uid="{00000000-0005-0000-0000-00003C3F0000}"/>
    <cellStyle name="subtotal 3" xfId="4350" xr:uid="{00000000-0005-0000-0000-00003D3F0000}"/>
    <cellStyle name="Sub-Total 3" xfId="5490" xr:uid="{00000000-0005-0000-0000-00003E3F0000}"/>
    <cellStyle name="subtotal 3 10" xfId="7976" xr:uid="{00000000-0005-0000-0000-00003F3F0000}"/>
    <cellStyle name="subtotal 3 10 2" xfId="6138" xr:uid="{00000000-0005-0000-0000-0000403F0000}"/>
    <cellStyle name="subtotal 3 10 2 2" xfId="12863" xr:uid="{00000000-0005-0000-0000-0000413F0000}"/>
    <cellStyle name="subtotal 3 11" xfId="10102" xr:uid="{00000000-0005-0000-0000-0000423F0000}"/>
    <cellStyle name="subtotal 3 11 2" xfId="10204" xr:uid="{00000000-0005-0000-0000-0000433F0000}"/>
    <cellStyle name="subtotal 3 11 2 2" xfId="16589" xr:uid="{00000000-0005-0000-0000-0000443F0000}"/>
    <cellStyle name="subtotal 3 12" xfId="6447" xr:uid="{00000000-0005-0000-0000-0000453F0000}"/>
    <cellStyle name="subtotal 3 13" xfId="10148" xr:uid="{00000000-0005-0000-0000-0000463F0000}"/>
    <cellStyle name="subtotal 3 14" xfId="5949" xr:uid="{00000000-0005-0000-0000-0000473F0000}"/>
    <cellStyle name="subtotal 3 14 2" xfId="12837" xr:uid="{00000000-0005-0000-0000-0000483F0000}"/>
    <cellStyle name="subtotal 3 15" xfId="11361" xr:uid="{00000000-0005-0000-0000-0000493F0000}"/>
    <cellStyle name="subtotal 3 2" xfId="5494" xr:uid="{00000000-0005-0000-0000-00004A3F0000}"/>
    <cellStyle name="Sub-Total 3 2" xfId="9233" xr:uid="{00000000-0005-0000-0000-00004B3F0000}"/>
    <cellStyle name="subtotal 3 2 2" xfId="9237" xr:uid="{00000000-0005-0000-0000-00004C3F0000}"/>
    <cellStyle name="Sub-Total 3 2 2" xfId="6244" xr:uid="{00000000-0005-0000-0000-00004D3F0000}"/>
    <cellStyle name="subtotal 3 2 2 2" xfId="6248" xr:uid="{00000000-0005-0000-0000-00004E3F0000}"/>
    <cellStyle name="Sub-Total 3 2 2 2" xfId="12969" xr:uid="{00000000-0005-0000-0000-00004F3F0000}"/>
    <cellStyle name="subtotal 3 2 2 2 2" xfId="12973" xr:uid="{00000000-0005-0000-0000-0000503F0000}"/>
    <cellStyle name="subtotal 3 2 3" xfId="7518" xr:uid="{00000000-0005-0000-0000-0000513F0000}"/>
    <cellStyle name="subtotal 3 2 4" xfId="10163" xr:uid="{00000000-0005-0000-0000-0000523F0000}"/>
    <cellStyle name="subtotal 3 2 5" xfId="12399" xr:uid="{00000000-0005-0000-0000-0000533F0000}"/>
    <cellStyle name="subtotal 3 3" xfId="5685" xr:uid="{00000000-0005-0000-0000-0000543F0000}"/>
    <cellStyle name="Sub-Total 3 3" xfId="7514" xr:uid="{00000000-0005-0000-0000-0000553F0000}"/>
    <cellStyle name="subtotal 3 3 2" xfId="9426" xr:uid="{00000000-0005-0000-0000-0000563F0000}"/>
    <cellStyle name="subtotal 3 3 2 2" xfId="6268" xr:uid="{00000000-0005-0000-0000-0000573F0000}"/>
    <cellStyle name="subtotal 3 3 2 2 2" xfId="12993" xr:uid="{00000000-0005-0000-0000-0000583F0000}"/>
    <cellStyle name="subtotal 3 3 3" xfId="7707" xr:uid="{00000000-0005-0000-0000-0000593F0000}"/>
    <cellStyle name="subtotal 3 3 4" xfId="10171" xr:uid="{00000000-0005-0000-0000-00005A3F0000}"/>
    <cellStyle name="subtotal 3 3 5" xfId="12578" xr:uid="{00000000-0005-0000-0000-00005B3F0000}"/>
    <cellStyle name="subtotal 3 4" xfId="9744" xr:uid="{00000000-0005-0000-0000-00005C3F0000}"/>
    <cellStyle name="Sub-Total 3 4" xfId="10159" xr:uid="{00000000-0005-0000-0000-00005D3F0000}"/>
    <cellStyle name="subtotal 3 4 2" xfId="10116" xr:uid="{00000000-0005-0000-0000-00005E3F0000}"/>
    <cellStyle name="subtotal 3 4 2 2" xfId="10218" xr:uid="{00000000-0005-0000-0000-00005F3F0000}"/>
    <cellStyle name="subtotal 3 4 2 2 2" xfId="16603" xr:uid="{00000000-0005-0000-0000-0000603F0000}"/>
    <cellStyle name="subtotal 3 4 3" xfId="6291" xr:uid="{00000000-0005-0000-0000-0000613F0000}"/>
    <cellStyle name="subtotal 3 4 3 2" xfId="13014" xr:uid="{00000000-0005-0000-0000-0000623F0000}"/>
    <cellStyle name="subtotal 3 5" xfId="10072" xr:uid="{00000000-0005-0000-0000-0000633F0000}"/>
    <cellStyle name="Sub-Total 3 5" xfId="12395" xr:uid="{00000000-0005-0000-0000-0000643F0000}"/>
    <cellStyle name="subtotal 3 5 2" xfId="10133" xr:uid="{00000000-0005-0000-0000-0000653F0000}"/>
    <cellStyle name="subtotal 3 5 2 2" xfId="10235" xr:uid="{00000000-0005-0000-0000-0000663F0000}"/>
    <cellStyle name="subtotal 3 5 2 2 2" xfId="16620" xr:uid="{00000000-0005-0000-0000-0000673F0000}"/>
    <cellStyle name="subtotal 3 5 3" xfId="10174" xr:uid="{00000000-0005-0000-0000-0000683F0000}"/>
    <cellStyle name="subtotal 3 5 3 2" xfId="16559" xr:uid="{00000000-0005-0000-0000-0000693F0000}"/>
    <cellStyle name="subtotal 3 6" xfId="8166" xr:uid="{00000000-0005-0000-0000-00006A3F0000}"/>
    <cellStyle name="subtotal 3 6 2" xfId="6189" xr:uid="{00000000-0005-0000-0000-00006B3F0000}"/>
    <cellStyle name="subtotal 3 6 2 2" xfId="12914" xr:uid="{00000000-0005-0000-0000-00006C3F0000}"/>
    <cellStyle name="subtotal 3 7" xfId="10081" xr:uid="{00000000-0005-0000-0000-00006D3F0000}"/>
    <cellStyle name="subtotal 3 7 2" xfId="10183" xr:uid="{00000000-0005-0000-0000-00006E3F0000}"/>
    <cellStyle name="subtotal 3 7 2 2" xfId="16568" xr:uid="{00000000-0005-0000-0000-00006F3F0000}"/>
    <cellStyle name="subtotal 3 8" xfId="7981" xr:uid="{00000000-0005-0000-0000-0000703F0000}"/>
    <cellStyle name="subtotal 3 8 2" xfId="6143" xr:uid="{00000000-0005-0000-0000-0000713F0000}"/>
    <cellStyle name="subtotal 3 8 2 2" xfId="12868" xr:uid="{00000000-0005-0000-0000-0000723F0000}"/>
    <cellStyle name="subtotal 3 9" xfId="7964" xr:uid="{00000000-0005-0000-0000-0000733F0000}"/>
    <cellStyle name="subtotal 3 9 2" xfId="6128" xr:uid="{00000000-0005-0000-0000-0000743F0000}"/>
    <cellStyle name="subtotal 3 9 2 2" xfId="12853" xr:uid="{00000000-0005-0000-0000-0000753F0000}"/>
    <cellStyle name="subtotal 4" xfId="5489" xr:uid="{00000000-0005-0000-0000-0000763F0000}"/>
    <cellStyle name="Sub-Total 4" xfId="5682" xr:uid="{00000000-0005-0000-0000-0000773F0000}"/>
    <cellStyle name="subtotal 4 2" xfId="9232" xr:uid="{00000000-0005-0000-0000-0000783F0000}"/>
    <cellStyle name="Sub-Total 4 2" xfId="9423" xr:uid="{00000000-0005-0000-0000-0000793F0000}"/>
    <cellStyle name="subtotal 4 2 2" xfId="6243" xr:uid="{00000000-0005-0000-0000-00007A3F0000}"/>
    <cellStyle name="Sub-Total 4 2 2" xfId="6265" xr:uid="{00000000-0005-0000-0000-00007B3F0000}"/>
    <cellStyle name="subtotal 4 2 2 2" xfId="12968" xr:uid="{00000000-0005-0000-0000-00007C3F0000}"/>
    <cellStyle name="Sub-Total 4 2 2 2" xfId="12990" xr:uid="{00000000-0005-0000-0000-00007D3F0000}"/>
    <cellStyle name="subtotal 4 3" xfId="7513" xr:uid="{00000000-0005-0000-0000-00007E3F0000}"/>
    <cellStyle name="Sub-Total 4 3" xfId="7704" xr:uid="{00000000-0005-0000-0000-00007F3F0000}"/>
    <cellStyle name="subtotal 4 4" xfId="10158" xr:uid="{00000000-0005-0000-0000-0000803F0000}"/>
    <cellStyle name="Sub-Total 4 4" xfId="10168" xr:uid="{00000000-0005-0000-0000-0000813F0000}"/>
    <cellStyle name="subtotal 4 5" xfId="12394" xr:uid="{00000000-0005-0000-0000-0000823F0000}"/>
    <cellStyle name="Sub-Total 4 5" xfId="12575" xr:uid="{00000000-0005-0000-0000-0000833F0000}"/>
    <cellStyle name="subtotal 5" xfId="5681" xr:uid="{00000000-0005-0000-0000-0000843F0000}"/>
    <cellStyle name="Sub-Total 5" xfId="9683" xr:uid="{00000000-0005-0000-0000-0000853F0000}"/>
    <cellStyle name="subtotal 5 2" xfId="9422" xr:uid="{00000000-0005-0000-0000-0000863F0000}"/>
    <cellStyle name="Sub-Total 5 2" xfId="10107" xr:uid="{00000000-0005-0000-0000-0000873F0000}"/>
    <cellStyle name="subtotal 5 2 2" xfId="6264" xr:uid="{00000000-0005-0000-0000-0000883F0000}"/>
    <cellStyle name="Sub-Total 5 2 2" xfId="10209" xr:uid="{00000000-0005-0000-0000-0000893F0000}"/>
    <cellStyle name="subtotal 5 2 2 2" xfId="12989" xr:uid="{00000000-0005-0000-0000-00008A3F0000}"/>
    <cellStyle name="Sub-Total 5 2 2 2" xfId="16594" xr:uid="{00000000-0005-0000-0000-00008B3F0000}"/>
    <cellStyle name="subtotal 5 3" xfId="7703" xr:uid="{00000000-0005-0000-0000-00008C3F0000}"/>
    <cellStyle name="Sub-Total 5 3" xfId="8005" xr:uid="{00000000-0005-0000-0000-00008D3F0000}"/>
    <cellStyle name="Sub-Total 5 3 2" xfId="6161" xr:uid="{00000000-0005-0000-0000-00008E3F0000}"/>
    <cellStyle name="Sub-Total 5 3 2 2" xfId="12886" xr:uid="{00000000-0005-0000-0000-00008F3F0000}"/>
    <cellStyle name="subtotal 5 4" xfId="10167" xr:uid="{00000000-0005-0000-0000-0000903F0000}"/>
    <cellStyle name="Sub-Total 5 4" xfId="10075" xr:uid="{00000000-0005-0000-0000-0000913F0000}"/>
    <cellStyle name="Sub-Total 5 4 2" xfId="10177" xr:uid="{00000000-0005-0000-0000-0000923F0000}"/>
    <cellStyle name="Sub-Total 5 4 2 2" xfId="16562" xr:uid="{00000000-0005-0000-0000-0000933F0000}"/>
    <cellStyle name="subtotal 5 5" xfId="12574" xr:uid="{00000000-0005-0000-0000-0000943F0000}"/>
    <cellStyle name="Sub-Total 5 5" xfId="7998" xr:uid="{00000000-0005-0000-0000-0000953F0000}"/>
    <cellStyle name="Sub-Total 5 5 2" xfId="6154" xr:uid="{00000000-0005-0000-0000-0000963F0000}"/>
    <cellStyle name="Sub-Total 5 5 2 2" xfId="12879" xr:uid="{00000000-0005-0000-0000-0000973F0000}"/>
    <cellStyle name="Sub-Total 5 6" xfId="10082" xr:uid="{00000000-0005-0000-0000-0000983F0000}"/>
    <cellStyle name="Sub-Total 5 6 2" xfId="10184" xr:uid="{00000000-0005-0000-0000-0000993F0000}"/>
    <cellStyle name="Sub-Total 5 6 2 2" xfId="16569" xr:uid="{00000000-0005-0000-0000-00009A3F0000}"/>
    <cellStyle name="Sub-Total 5 7" xfId="6284" xr:uid="{00000000-0005-0000-0000-00009B3F0000}"/>
    <cellStyle name="Sub-Total 5 7 2" xfId="13007" xr:uid="{00000000-0005-0000-0000-00009C3F0000}"/>
    <cellStyle name="subtotal 6" xfId="9682" xr:uid="{00000000-0005-0000-0000-00009D3F0000}"/>
    <cellStyle name="Sub-Total 6" xfId="9672" xr:uid="{00000000-0005-0000-0000-00009E3F0000}"/>
    <cellStyle name="subtotal 6 2" xfId="10106" xr:uid="{00000000-0005-0000-0000-00009F3F0000}"/>
    <cellStyle name="Sub-Total 6 2" xfId="10104" xr:uid="{00000000-0005-0000-0000-0000A03F0000}"/>
    <cellStyle name="subtotal 6 2 2" xfId="10208" xr:uid="{00000000-0005-0000-0000-0000A13F0000}"/>
    <cellStyle name="Sub-Total 6 2 2" xfId="10206" xr:uid="{00000000-0005-0000-0000-0000A23F0000}"/>
    <cellStyle name="subtotal 6 2 2 2" xfId="16593" xr:uid="{00000000-0005-0000-0000-0000A33F0000}"/>
    <cellStyle name="Sub-Total 6 2 2 2" xfId="16591" xr:uid="{00000000-0005-0000-0000-0000A43F0000}"/>
    <cellStyle name="subtotal 6 3" xfId="8004" xr:uid="{00000000-0005-0000-0000-0000A53F0000}"/>
    <cellStyle name="Sub-Total 6 3" xfId="8002" xr:uid="{00000000-0005-0000-0000-0000A63F0000}"/>
    <cellStyle name="subtotal 6 3 2" xfId="6160" xr:uid="{00000000-0005-0000-0000-0000A73F0000}"/>
    <cellStyle name="Sub-Total 6 3 2" xfId="6158" xr:uid="{00000000-0005-0000-0000-0000A83F0000}"/>
    <cellStyle name="subtotal 6 3 2 2" xfId="12885" xr:uid="{00000000-0005-0000-0000-0000A93F0000}"/>
    <cellStyle name="Sub-Total 6 3 2 2" xfId="12883" xr:uid="{00000000-0005-0000-0000-0000AA3F0000}"/>
    <cellStyle name="subtotal 6 4" xfId="10114" xr:uid="{00000000-0005-0000-0000-0000AB3F0000}"/>
    <cellStyle name="Sub-Total 6 4" xfId="10113" xr:uid="{00000000-0005-0000-0000-0000AC3F0000}"/>
    <cellStyle name="subtotal 6 4 2" xfId="10216" xr:uid="{00000000-0005-0000-0000-0000AD3F0000}"/>
    <cellStyle name="Sub-Total 6 4 2" xfId="10215" xr:uid="{00000000-0005-0000-0000-0000AE3F0000}"/>
    <cellStyle name="subtotal 6 4 2 2" xfId="16601" xr:uid="{00000000-0005-0000-0000-0000AF3F0000}"/>
    <cellStyle name="Sub-Total 6 4 2 2" xfId="16600" xr:uid="{00000000-0005-0000-0000-0000B03F0000}"/>
    <cellStyle name="subtotal 6 5" xfId="7991" xr:uid="{00000000-0005-0000-0000-0000B13F0000}"/>
    <cellStyle name="Sub-Total 6 5" xfId="7985" xr:uid="{00000000-0005-0000-0000-0000B23F0000}"/>
    <cellStyle name="subtotal 6 5 2" xfId="6149" xr:uid="{00000000-0005-0000-0000-0000B33F0000}"/>
    <cellStyle name="Sub-Total 6 5 2" xfId="6147" xr:uid="{00000000-0005-0000-0000-0000B43F0000}"/>
    <cellStyle name="subtotal 6 5 2 2" xfId="12874" xr:uid="{00000000-0005-0000-0000-0000B53F0000}"/>
    <cellStyle name="Sub-Total 6 5 2 2" xfId="12872" xr:uid="{00000000-0005-0000-0000-0000B63F0000}"/>
    <cellStyle name="subtotal 6 6" xfId="10085" xr:uid="{00000000-0005-0000-0000-0000B73F0000}"/>
    <cellStyle name="Sub-Total 6 6" xfId="10095" xr:uid="{00000000-0005-0000-0000-0000B83F0000}"/>
    <cellStyle name="subtotal 6 6 2" xfId="10187" xr:uid="{00000000-0005-0000-0000-0000B93F0000}"/>
    <cellStyle name="Sub-Total 6 6 2" xfId="10197" xr:uid="{00000000-0005-0000-0000-0000BA3F0000}"/>
    <cellStyle name="subtotal 6 6 2 2" xfId="16572" xr:uid="{00000000-0005-0000-0000-0000BB3F0000}"/>
    <cellStyle name="Sub-Total 6 6 2 2" xfId="16582" xr:uid="{00000000-0005-0000-0000-0000BC3F0000}"/>
    <cellStyle name="subtotal 6 7" xfId="6283" xr:uid="{00000000-0005-0000-0000-0000BD3F0000}"/>
    <cellStyle name="Sub-Total 6 7" xfId="6281" xr:uid="{00000000-0005-0000-0000-0000BE3F0000}"/>
    <cellStyle name="subtotal 6 7 2" xfId="13006" xr:uid="{00000000-0005-0000-0000-0000BF3F0000}"/>
    <cellStyle name="Sub-Total 6 7 2" xfId="13004" xr:uid="{00000000-0005-0000-0000-0000C03F0000}"/>
    <cellStyle name="subtotal 7" xfId="9673" xr:uid="{00000000-0005-0000-0000-0000C13F0000}"/>
    <cellStyle name="Sub-Total 7" xfId="8162" xr:uid="{00000000-0005-0000-0000-0000C23F0000}"/>
    <cellStyle name="subtotal 7 2" xfId="10105" xr:uid="{00000000-0005-0000-0000-0000C33F0000}"/>
    <cellStyle name="Sub-Total 7 2" xfId="6185" xr:uid="{00000000-0005-0000-0000-0000C43F0000}"/>
    <cellStyle name="subtotal 7 2 2" xfId="10207" xr:uid="{00000000-0005-0000-0000-0000C53F0000}"/>
    <cellStyle name="Sub-Total 7 2 2" xfId="12910" xr:uid="{00000000-0005-0000-0000-0000C63F0000}"/>
    <cellStyle name="subtotal 7 2 2 2" xfId="16592" xr:uid="{00000000-0005-0000-0000-0000C73F0000}"/>
    <cellStyle name="subtotal 7 3" xfId="8003" xr:uid="{00000000-0005-0000-0000-0000C83F0000}"/>
    <cellStyle name="subtotal 7 3 2" xfId="6159" xr:uid="{00000000-0005-0000-0000-0000C93F0000}"/>
    <cellStyle name="subtotal 7 3 2 2" xfId="12884" xr:uid="{00000000-0005-0000-0000-0000CA3F0000}"/>
    <cellStyle name="subtotal 7 4" xfId="10074" xr:uid="{00000000-0005-0000-0000-0000CB3F0000}"/>
    <cellStyle name="subtotal 7 4 2" xfId="10176" xr:uid="{00000000-0005-0000-0000-0000CC3F0000}"/>
    <cellStyle name="subtotal 7 4 2 2" xfId="16561" xr:uid="{00000000-0005-0000-0000-0000CD3F0000}"/>
    <cellStyle name="subtotal 7 5" xfId="7992" xr:uid="{00000000-0005-0000-0000-0000CE3F0000}"/>
    <cellStyle name="subtotal 7 5 2" xfId="6150" xr:uid="{00000000-0005-0000-0000-0000CF3F0000}"/>
    <cellStyle name="subtotal 7 5 2 2" xfId="12875" xr:uid="{00000000-0005-0000-0000-0000D03F0000}"/>
    <cellStyle name="subtotal 7 6" xfId="10136" xr:uid="{00000000-0005-0000-0000-0000D13F0000}"/>
    <cellStyle name="subtotal 7 6 2" xfId="10238" xr:uid="{00000000-0005-0000-0000-0000D23F0000}"/>
    <cellStyle name="subtotal 7 6 2 2" xfId="16623" xr:uid="{00000000-0005-0000-0000-0000D33F0000}"/>
    <cellStyle name="subtotal 7 7" xfId="6282" xr:uid="{00000000-0005-0000-0000-0000D43F0000}"/>
    <cellStyle name="subtotal 7 7 2" xfId="13005" xr:uid="{00000000-0005-0000-0000-0000D53F0000}"/>
    <cellStyle name="subtotal 8" xfId="8161" xr:uid="{00000000-0005-0000-0000-0000D63F0000}"/>
    <cellStyle name="Sub-Total 8" xfId="10078" xr:uid="{00000000-0005-0000-0000-0000D73F0000}"/>
    <cellStyle name="subtotal 8 2" xfId="6184" xr:uid="{00000000-0005-0000-0000-0000D83F0000}"/>
    <cellStyle name="Sub-Total 8 2" xfId="10180" xr:uid="{00000000-0005-0000-0000-0000D93F0000}"/>
    <cellStyle name="subtotal 8 2 2" xfId="12909" xr:uid="{00000000-0005-0000-0000-0000DA3F0000}"/>
    <cellStyle name="Sub-Total 8 2 2" xfId="16565" xr:uid="{00000000-0005-0000-0000-0000DB3F0000}"/>
    <cellStyle name="subtotal 9" xfId="10077" xr:uid="{00000000-0005-0000-0000-0000DC3F0000}"/>
    <cellStyle name="Sub-Total 9" xfId="7978" xr:uid="{00000000-0005-0000-0000-0000DD3F0000}"/>
    <cellStyle name="subtotal 9 2" xfId="10179" xr:uid="{00000000-0005-0000-0000-0000DE3F0000}"/>
    <cellStyle name="Sub-Total 9 2" xfId="6140" xr:uid="{00000000-0005-0000-0000-0000DF3F0000}"/>
    <cellStyle name="subtotal 9 2 2" xfId="16564" xr:uid="{00000000-0005-0000-0000-0000E03F0000}"/>
    <cellStyle name="Sub-Total 9 2 2" xfId="12865" xr:uid="{00000000-0005-0000-0000-0000E13F0000}"/>
    <cellStyle name="Sweep Change" xfId="4351" xr:uid="{00000000-0005-0000-0000-0000E23F0000}"/>
    <cellStyle name="SYSTEM" xfId="4352" xr:uid="{00000000-0005-0000-0000-0000E33F0000}"/>
    <cellStyle name="t" xfId="4353" xr:uid="{00000000-0005-0000-0000-0000E43F0000}"/>
    <cellStyle name="Table Heading" xfId="4354" xr:uid="{00000000-0005-0000-0000-0000E53F0000}"/>
    <cellStyle name="Text_In" xfId="4355" xr:uid="{00000000-0005-0000-0000-0000E63F0000}"/>
    <cellStyle name="Thousands£" xfId="4356" xr:uid="{00000000-0005-0000-0000-0000E73F0000}"/>
    <cellStyle name="Thousands£ (2dp)" xfId="4357" xr:uid="{00000000-0005-0000-0000-0000E83F0000}"/>
    <cellStyle name="TIME Detail" xfId="4358" xr:uid="{00000000-0005-0000-0000-0000E93F0000}"/>
    <cellStyle name="TIME Period Start" xfId="4359" xr:uid="{00000000-0005-0000-0000-0000EA3F0000}"/>
    <cellStyle name="time variable" xfId="4360" xr:uid="{00000000-0005-0000-0000-0000EB3F0000}"/>
    <cellStyle name="Title 1" xfId="4361" xr:uid="{00000000-0005-0000-0000-0000EC3F0000}"/>
    <cellStyle name="Title 2" xfId="4362" xr:uid="{00000000-0005-0000-0000-0000ED3F0000}"/>
    <cellStyle name="Title 3" xfId="4363" xr:uid="{00000000-0005-0000-0000-0000EE3F0000}"/>
    <cellStyle name="Title 4" xfId="4364" xr:uid="{00000000-0005-0000-0000-0000EF3F0000}"/>
    <cellStyle name="TitlePage" xfId="4365" xr:uid="{00000000-0005-0000-0000-0000F03F0000}"/>
    <cellStyle name="Titulo" xfId="4366" xr:uid="{00000000-0005-0000-0000-0000F13F0000}"/>
    <cellStyle name="To" xfId="4367" xr:uid="{00000000-0005-0000-0000-0000F23F0000}"/>
    <cellStyle name="Total - Grand" xfId="4368" xr:uid="{00000000-0005-0000-0000-0000F33F0000}"/>
    <cellStyle name="Total - Sub" xfId="4369" xr:uid="{00000000-0005-0000-0000-0000F43F0000}"/>
    <cellStyle name="Total - Sub 2" xfId="4370" xr:uid="{00000000-0005-0000-0000-0000F53F0000}"/>
    <cellStyle name="Total - Sub 2 2" xfId="5496" xr:uid="{00000000-0005-0000-0000-0000F63F0000}"/>
    <cellStyle name="Total - Sub 2 2 2" xfId="9239" xr:uid="{00000000-0005-0000-0000-0000F73F0000}"/>
    <cellStyle name="Total - Sub 2 2 2 2" xfId="6250" xr:uid="{00000000-0005-0000-0000-0000F83F0000}"/>
    <cellStyle name="Total - Sub 2 2 2 2 2" xfId="12975" xr:uid="{00000000-0005-0000-0000-0000F93F0000}"/>
    <cellStyle name="Total - Sub 2 2 3" xfId="7520" xr:uid="{00000000-0005-0000-0000-0000FA3F0000}"/>
    <cellStyle name="Total - Sub 2 3" xfId="8168" xr:uid="{00000000-0005-0000-0000-0000FB3F0000}"/>
    <cellStyle name="Total - Sub 2 3 2" xfId="6191" xr:uid="{00000000-0005-0000-0000-0000FC3F0000}"/>
    <cellStyle name="Total - Sub 2 3 2 2" xfId="12916" xr:uid="{00000000-0005-0000-0000-0000FD3F0000}"/>
    <cellStyle name="Total - Sub 2 4" xfId="6449" xr:uid="{00000000-0005-0000-0000-0000FE3F0000}"/>
    <cellStyle name="Total - Sub 3" xfId="5495" xr:uid="{00000000-0005-0000-0000-0000FF3F0000}"/>
    <cellStyle name="Total - Sub 3 2" xfId="9238" xr:uid="{00000000-0005-0000-0000-000000400000}"/>
    <cellStyle name="Total - Sub 3 2 2" xfId="6249" xr:uid="{00000000-0005-0000-0000-000001400000}"/>
    <cellStyle name="Total - Sub 3 2 2 2" xfId="12974" xr:uid="{00000000-0005-0000-0000-000002400000}"/>
    <cellStyle name="Total - Sub 3 3" xfId="7519" xr:uid="{00000000-0005-0000-0000-000003400000}"/>
    <cellStyle name="Total - Sub 4" xfId="8167" xr:uid="{00000000-0005-0000-0000-000004400000}"/>
    <cellStyle name="Total - Sub 4 2" xfId="6190" xr:uid="{00000000-0005-0000-0000-000005400000}"/>
    <cellStyle name="Total - Sub 4 2 2" xfId="12915" xr:uid="{00000000-0005-0000-0000-000006400000}"/>
    <cellStyle name="Total - Sub 5" xfId="6448" xr:uid="{00000000-0005-0000-0000-000007400000}"/>
    <cellStyle name="Total 1" xfId="4371" xr:uid="{00000000-0005-0000-0000-000008400000}"/>
    <cellStyle name="Total 1 2" xfId="4372" xr:uid="{00000000-0005-0000-0000-000009400000}"/>
    <cellStyle name="Total 1 2 2" xfId="4373" xr:uid="{00000000-0005-0000-0000-00000A400000}"/>
    <cellStyle name="Total 1 2 2 2" xfId="4816" xr:uid="{00000000-0005-0000-0000-00000B400000}"/>
    <cellStyle name="Total 1 2 2 2 2" xfId="8559" xr:uid="{00000000-0005-0000-0000-00000C400000}"/>
    <cellStyle name="Total 1 2 2 2 2 2" xfId="6218" xr:uid="{00000000-0005-0000-0000-00000D400000}"/>
    <cellStyle name="Total 1 2 2 2 2 2 2" xfId="12943" xr:uid="{00000000-0005-0000-0000-00000E400000}"/>
    <cellStyle name="Total 1 2 2 2 3" xfId="10087" xr:uid="{00000000-0005-0000-0000-00000F400000}"/>
    <cellStyle name="Total 1 2 2 2 3 2" xfId="10189" xr:uid="{00000000-0005-0000-0000-000010400000}"/>
    <cellStyle name="Total 1 2 2 2 3 2 2" xfId="16574" xr:uid="{00000000-0005-0000-0000-000011400000}"/>
    <cellStyle name="Total 1 2 2 2 4" xfId="6840" xr:uid="{00000000-0005-0000-0000-000012400000}"/>
    <cellStyle name="Total 1 2 2 2 5" xfId="5951" xr:uid="{00000000-0005-0000-0000-000013400000}"/>
    <cellStyle name="Total 1 2 2 2 5 2" xfId="12839" xr:uid="{00000000-0005-0000-0000-000014400000}"/>
    <cellStyle name="Total 1 2 2 3" xfId="9807" xr:uid="{00000000-0005-0000-0000-000015400000}"/>
    <cellStyle name="Total 1 2 2 3 2" xfId="10121" xr:uid="{00000000-0005-0000-0000-000016400000}"/>
    <cellStyle name="Total 1 2 2 3 2 2" xfId="10223" xr:uid="{00000000-0005-0000-0000-000017400000}"/>
    <cellStyle name="Total 1 2 2 3 2 2 2" xfId="16608" xr:uid="{00000000-0005-0000-0000-000018400000}"/>
    <cellStyle name="Total 1 2 2 3 3" xfId="6369" xr:uid="{00000000-0005-0000-0000-000019400000}"/>
    <cellStyle name="Total 1 2 2 3 3 2" xfId="13092" xr:uid="{00000000-0005-0000-0000-00001A400000}"/>
    <cellStyle name="Total 1 2 2 4" xfId="8171" xr:uid="{00000000-0005-0000-0000-00001B400000}"/>
    <cellStyle name="Total 1 2 2 4 2" xfId="6194" xr:uid="{00000000-0005-0000-0000-00001C400000}"/>
    <cellStyle name="Total 1 2 2 4 2 2" xfId="12919" xr:uid="{00000000-0005-0000-0000-00001D400000}"/>
    <cellStyle name="Total 1 2 2 5" xfId="6452" xr:uid="{00000000-0005-0000-0000-00001E400000}"/>
    <cellStyle name="Total 1 2 2 5 2" xfId="13150" xr:uid="{00000000-0005-0000-0000-00001F400000}"/>
    <cellStyle name="Total 1 2 3" xfId="9686" xr:uid="{00000000-0005-0000-0000-000020400000}"/>
    <cellStyle name="Total 1 2 3 2" xfId="10110" xr:uid="{00000000-0005-0000-0000-000021400000}"/>
    <cellStyle name="Total 1 2 3 2 2" xfId="10212" xr:uid="{00000000-0005-0000-0000-000022400000}"/>
    <cellStyle name="Total 1 2 3 2 2 2" xfId="16597" xr:uid="{00000000-0005-0000-0000-000023400000}"/>
    <cellStyle name="Total 1 2 3 3" xfId="6287" xr:uid="{00000000-0005-0000-0000-000024400000}"/>
    <cellStyle name="Total 1 2 3 3 2" xfId="13010" xr:uid="{00000000-0005-0000-0000-000025400000}"/>
    <cellStyle name="Total 1 2 4" xfId="8170" xr:uid="{00000000-0005-0000-0000-000026400000}"/>
    <cellStyle name="Total 1 2 4 2" xfId="6193" xr:uid="{00000000-0005-0000-0000-000027400000}"/>
    <cellStyle name="Total 1 2 4 2 2" xfId="12918" xr:uid="{00000000-0005-0000-0000-000028400000}"/>
    <cellStyle name="Total 1 2 5" xfId="6451" xr:uid="{00000000-0005-0000-0000-000029400000}"/>
    <cellStyle name="Total 1 2 5 2" xfId="13149" xr:uid="{00000000-0005-0000-0000-00002A400000}"/>
    <cellStyle name="Total 1 3" xfId="4374" xr:uid="{00000000-0005-0000-0000-00002B400000}"/>
    <cellStyle name="Total 1 3 2" xfId="4815" xr:uid="{00000000-0005-0000-0000-00002C400000}"/>
    <cellStyle name="Total 1 3 2 2" xfId="8558" xr:uid="{00000000-0005-0000-0000-00002D400000}"/>
    <cellStyle name="Total 1 3 2 2 2" xfId="6217" xr:uid="{00000000-0005-0000-0000-00002E400000}"/>
    <cellStyle name="Total 1 3 2 2 2 2" xfId="12942" xr:uid="{00000000-0005-0000-0000-00002F400000}"/>
    <cellStyle name="Total 1 3 2 3" xfId="10086" xr:uid="{00000000-0005-0000-0000-000030400000}"/>
    <cellStyle name="Total 1 3 2 3 2" xfId="10188" xr:uid="{00000000-0005-0000-0000-000031400000}"/>
    <cellStyle name="Total 1 3 2 3 2 2" xfId="16573" xr:uid="{00000000-0005-0000-0000-000032400000}"/>
    <cellStyle name="Total 1 3 2 4" xfId="6839" xr:uid="{00000000-0005-0000-0000-000033400000}"/>
    <cellStyle name="Total 1 3 2 5" xfId="5950" xr:uid="{00000000-0005-0000-0000-000034400000}"/>
    <cellStyle name="Total 1 3 2 5 2" xfId="12838" xr:uid="{00000000-0005-0000-0000-000035400000}"/>
    <cellStyle name="Total 1 3 3" xfId="9806" xr:uid="{00000000-0005-0000-0000-000036400000}"/>
    <cellStyle name="Total 1 3 3 2" xfId="10120" xr:uid="{00000000-0005-0000-0000-000037400000}"/>
    <cellStyle name="Total 1 3 3 2 2" xfId="10222" xr:uid="{00000000-0005-0000-0000-000038400000}"/>
    <cellStyle name="Total 1 3 3 2 2 2" xfId="16607" xr:uid="{00000000-0005-0000-0000-000039400000}"/>
    <cellStyle name="Total 1 3 3 3" xfId="6368" xr:uid="{00000000-0005-0000-0000-00003A400000}"/>
    <cellStyle name="Total 1 3 3 3 2" xfId="13091" xr:uid="{00000000-0005-0000-0000-00003B400000}"/>
    <cellStyle name="Total 1 3 4" xfId="8172" xr:uid="{00000000-0005-0000-0000-00003C400000}"/>
    <cellStyle name="Total 1 3 4 2" xfId="6195" xr:uid="{00000000-0005-0000-0000-00003D400000}"/>
    <cellStyle name="Total 1 3 4 2 2" xfId="12920" xr:uid="{00000000-0005-0000-0000-00003E400000}"/>
    <cellStyle name="Total 1 3 5" xfId="6453" xr:uid="{00000000-0005-0000-0000-00003F400000}"/>
    <cellStyle name="Total 1 3 5 2" xfId="13151" xr:uid="{00000000-0005-0000-0000-000040400000}"/>
    <cellStyle name="Total 1 4" xfId="9685" xr:uid="{00000000-0005-0000-0000-000041400000}"/>
    <cellStyle name="Total 1 4 2" xfId="10109" xr:uid="{00000000-0005-0000-0000-000042400000}"/>
    <cellStyle name="Total 1 4 2 2" xfId="10211" xr:uid="{00000000-0005-0000-0000-000043400000}"/>
    <cellStyle name="Total 1 4 2 2 2" xfId="16596" xr:uid="{00000000-0005-0000-0000-000044400000}"/>
    <cellStyle name="Total 1 4 3" xfId="6286" xr:uid="{00000000-0005-0000-0000-000045400000}"/>
    <cellStyle name="Total 1 4 3 2" xfId="13009" xr:uid="{00000000-0005-0000-0000-000046400000}"/>
    <cellStyle name="Total 1 5" xfId="8169" xr:uid="{00000000-0005-0000-0000-000047400000}"/>
    <cellStyle name="Total 1 5 2" xfId="6192" xr:uid="{00000000-0005-0000-0000-000048400000}"/>
    <cellStyle name="Total 1 5 2 2" xfId="12917" xr:uid="{00000000-0005-0000-0000-000049400000}"/>
    <cellStyle name="Total 1 6" xfId="6450" xr:uid="{00000000-0005-0000-0000-00004A400000}"/>
    <cellStyle name="Total 1 6 2" xfId="13148" xr:uid="{00000000-0005-0000-0000-00004B400000}"/>
    <cellStyle name="Total 2" xfId="4375" xr:uid="{00000000-0005-0000-0000-00004C400000}"/>
    <cellStyle name="Total 2 2" xfId="4376" xr:uid="{00000000-0005-0000-0000-00004D400000}"/>
    <cellStyle name="Total 2 2 2" xfId="4377" xr:uid="{00000000-0005-0000-0000-00004E400000}"/>
    <cellStyle name="Total 2 2 2 2" xfId="5499" xr:uid="{00000000-0005-0000-0000-00004F400000}"/>
    <cellStyle name="Total 2 2 2 2 2" xfId="9242" xr:uid="{00000000-0005-0000-0000-000050400000}"/>
    <cellStyle name="Total 2 2 2 2 2 2" xfId="6253" xr:uid="{00000000-0005-0000-0000-000051400000}"/>
    <cellStyle name="Total 2 2 2 2 2 2 2" xfId="12978" xr:uid="{00000000-0005-0000-0000-000052400000}"/>
    <cellStyle name="Total 2 2 2 2 3" xfId="7523" xr:uid="{00000000-0005-0000-0000-000053400000}"/>
    <cellStyle name="Total 2 2 2 3" xfId="8175" xr:uid="{00000000-0005-0000-0000-000054400000}"/>
    <cellStyle name="Total 2 2 2 3 2" xfId="6198" xr:uid="{00000000-0005-0000-0000-000055400000}"/>
    <cellStyle name="Total 2 2 2 3 2 2" xfId="12923" xr:uid="{00000000-0005-0000-0000-000056400000}"/>
    <cellStyle name="Total 2 2 2 4" xfId="6456" xr:uid="{00000000-0005-0000-0000-000057400000}"/>
    <cellStyle name="Total 2 2 3" xfId="5498" xr:uid="{00000000-0005-0000-0000-000058400000}"/>
    <cellStyle name="Total 2 2 3 2" xfId="9241" xr:uid="{00000000-0005-0000-0000-000059400000}"/>
    <cellStyle name="Total 2 2 3 2 2" xfId="6252" xr:uid="{00000000-0005-0000-0000-00005A400000}"/>
    <cellStyle name="Total 2 2 3 2 2 2" xfId="12977" xr:uid="{00000000-0005-0000-0000-00005B400000}"/>
    <cellStyle name="Total 2 2 3 3" xfId="7522" xr:uid="{00000000-0005-0000-0000-00005C400000}"/>
    <cellStyle name="Total 2 2 4" xfId="8174" xr:uid="{00000000-0005-0000-0000-00005D400000}"/>
    <cellStyle name="Total 2 2 4 2" xfId="6197" xr:uid="{00000000-0005-0000-0000-00005E400000}"/>
    <cellStyle name="Total 2 2 4 2 2" xfId="12922" xr:uid="{00000000-0005-0000-0000-00005F400000}"/>
    <cellStyle name="Total 2 2 5" xfId="6455" xr:uid="{00000000-0005-0000-0000-000060400000}"/>
    <cellStyle name="Total 2 3" xfId="4378" xr:uid="{00000000-0005-0000-0000-000061400000}"/>
    <cellStyle name="Total 2 3 2" xfId="5500" xr:uid="{00000000-0005-0000-0000-000062400000}"/>
    <cellStyle name="Total 2 3 2 2" xfId="9243" xr:uid="{00000000-0005-0000-0000-000063400000}"/>
    <cellStyle name="Total 2 3 2 2 2" xfId="6254" xr:uid="{00000000-0005-0000-0000-000064400000}"/>
    <cellStyle name="Total 2 3 2 2 2 2" xfId="12979" xr:uid="{00000000-0005-0000-0000-000065400000}"/>
    <cellStyle name="Total 2 3 2 3" xfId="7524" xr:uid="{00000000-0005-0000-0000-000066400000}"/>
    <cellStyle name="Total 2 3 3" xfId="8176" xr:uid="{00000000-0005-0000-0000-000067400000}"/>
    <cellStyle name="Total 2 3 3 2" xfId="6199" xr:uid="{00000000-0005-0000-0000-000068400000}"/>
    <cellStyle name="Total 2 3 3 2 2" xfId="12924" xr:uid="{00000000-0005-0000-0000-000069400000}"/>
    <cellStyle name="Total 2 3 4" xfId="6457" xr:uid="{00000000-0005-0000-0000-00006A400000}"/>
    <cellStyle name="Total 2 4" xfId="5497" xr:uid="{00000000-0005-0000-0000-00006B400000}"/>
    <cellStyle name="Total 2 4 2" xfId="9240" xr:uid="{00000000-0005-0000-0000-00006C400000}"/>
    <cellStyle name="Total 2 4 2 2" xfId="6251" xr:uid="{00000000-0005-0000-0000-00006D400000}"/>
    <cellStyle name="Total 2 4 2 2 2" xfId="12976" xr:uid="{00000000-0005-0000-0000-00006E400000}"/>
    <cellStyle name="Total 2 4 3" xfId="7521" xr:uid="{00000000-0005-0000-0000-00006F400000}"/>
    <cellStyle name="Total 2 5" xfId="8173" xr:uid="{00000000-0005-0000-0000-000070400000}"/>
    <cellStyle name="Total 2 5 2" xfId="6196" xr:uid="{00000000-0005-0000-0000-000071400000}"/>
    <cellStyle name="Total 2 5 2 2" xfId="12921" xr:uid="{00000000-0005-0000-0000-000072400000}"/>
    <cellStyle name="Total 2 6" xfId="6454" xr:uid="{00000000-0005-0000-0000-000073400000}"/>
    <cellStyle name="Total 3" xfId="4379" xr:uid="{00000000-0005-0000-0000-000074400000}"/>
    <cellStyle name="Total 3 2" xfId="4380" xr:uid="{00000000-0005-0000-0000-000075400000}"/>
    <cellStyle name="Total 3 2 2" xfId="4381" xr:uid="{00000000-0005-0000-0000-000076400000}"/>
    <cellStyle name="Total 3 2 2 2" xfId="4818" xr:uid="{00000000-0005-0000-0000-000077400000}"/>
    <cellStyle name="Total 3 2 2 2 2" xfId="8561" xr:uid="{00000000-0005-0000-0000-000078400000}"/>
    <cellStyle name="Total 3 2 2 2 2 2" xfId="6220" xr:uid="{00000000-0005-0000-0000-000079400000}"/>
    <cellStyle name="Total 3 2 2 2 2 2 2" xfId="12945" xr:uid="{00000000-0005-0000-0000-00007A400000}"/>
    <cellStyle name="Total 3 2 2 2 3" xfId="10089" xr:uid="{00000000-0005-0000-0000-00007B400000}"/>
    <cellStyle name="Total 3 2 2 2 3 2" xfId="10191" xr:uid="{00000000-0005-0000-0000-00007C400000}"/>
    <cellStyle name="Total 3 2 2 2 3 2 2" xfId="16576" xr:uid="{00000000-0005-0000-0000-00007D400000}"/>
    <cellStyle name="Total 3 2 2 2 4" xfId="6842" xr:uid="{00000000-0005-0000-0000-00007E400000}"/>
    <cellStyle name="Total 3 2 2 2 5" xfId="5953" xr:uid="{00000000-0005-0000-0000-00007F400000}"/>
    <cellStyle name="Total 3 2 2 2 5 2" xfId="12841" xr:uid="{00000000-0005-0000-0000-000080400000}"/>
    <cellStyle name="Total 3 2 2 3" xfId="9809" xr:uid="{00000000-0005-0000-0000-000081400000}"/>
    <cellStyle name="Total 3 2 2 3 2" xfId="10123" xr:uid="{00000000-0005-0000-0000-000082400000}"/>
    <cellStyle name="Total 3 2 2 3 2 2" xfId="10225" xr:uid="{00000000-0005-0000-0000-000083400000}"/>
    <cellStyle name="Total 3 2 2 3 2 2 2" xfId="16610" xr:uid="{00000000-0005-0000-0000-000084400000}"/>
    <cellStyle name="Total 3 2 2 3 3" xfId="6371" xr:uid="{00000000-0005-0000-0000-000085400000}"/>
    <cellStyle name="Total 3 2 2 3 3 2" xfId="13094" xr:uid="{00000000-0005-0000-0000-000086400000}"/>
    <cellStyle name="Total 3 2 2 4" xfId="8179" xr:uid="{00000000-0005-0000-0000-000087400000}"/>
    <cellStyle name="Total 3 2 2 4 2" xfId="6202" xr:uid="{00000000-0005-0000-0000-000088400000}"/>
    <cellStyle name="Total 3 2 2 4 2 2" xfId="12927" xr:uid="{00000000-0005-0000-0000-000089400000}"/>
    <cellStyle name="Total 3 2 2 5" xfId="6460" xr:uid="{00000000-0005-0000-0000-00008A400000}"/>
    <cellStyle name="Total 3 2 2 5 2" xfId="13154" xr:uid="{00000000-0005-0000-0000-00008B400000}"/>
    <cellStyle name="Total 3 2 3" xfId="9688" xr:uid="{00000000-0005-0000-0000-00008C400000}"/>
    <cellStyle name="Total 3 2 3 2" xfId="10112" xr:uid="{00000000-0005-0000-0000-00008D400000}"/>
    <cellStyle name="Total 3 2 3 2 2" xfId="10214" xr:uid="{00000000-0005-0000-0000-00008E400000}"/>
    <cellStyle name="Total 3 2 3 2 2 2" xfId="16599" xr:uid="{00000000-0005-0000-0000-00008F400000}"/>
    <cellStyle name="Total 3 2 3 3" xfId="6289" xr:uid="{00000000-0005-0000-0000-000090400000}"/>
    <cellStyle name="Total 3 2 3 3 2" xfId="13012" xr:uid="{00000000-0005-0000-0000-000091400000}"/>
    <cellStyle name="Total 3 2 4" xfId="8178" xr:uid="{00000000-0005-0000-0000-000092400000}"/>
    <cellStyle name="Total 3 2 4 2" xfId="6201" xr:uid="{00000000-0005-0000-0000-000093400000}"/>
    <cellStyle name="Total 3 2 4 2 2" xfId="12926" xr:uid="{00000000-0005-0000-0000-000094400000}"/>
    <cellStyle name="Total 3 2 5" xfId="6459" xr:uid="{00000000-0005-0000-0000-000095400000}"/>
    <cellStyle name="Total 3 2 5 2" xfId="13153" xr:uid="{00000000-0005-0000-0000-000096400000}"/>
    <cellStyle name="Total 3 3" xfId="4382" xr:uid="{00000000-0005-0000-0000-000097400000}"/>
    <cellStyle name="Total 3 3 2" xfId="4817" xr:uid="{00000000-0005-0000-0000-000098400000}"/>
    <cellStyle name="Total 3 3 2 2" xfId="8560" xr:uid="{00000000-0005-0000-0000-000099400000}"/>
    <cellStyle name="Total 3 3 2 2 2" xfId="6219" xr:uid="{00000000-0005-0000-0000-00009A400000}"/>
    <cellStyle name="Total 3 3 2 2 2 2" xfId="12944" xr:uid="{00000000-0005-0000-0000-00009B400000}"/>
    <cellStyle name="Total 3 3 2 3" xfId="10088" xr:uid="{00000000-0005-0000-0000-00009C400000}"/>
    <cellStyle name="Total 3 3 2 3 2" xfId="10190" xr:uid="{00000000-0005-0000-0000-00009D400000}"/>
    <cellStyle name="Total 3 3 2 3 2 2" xfId="16575" xr:uid="{00000000-0005-0000-0000-00009E400000}"/>
    <cellStyle name="Total 3 3 2 4" xfId="6841" xr:uid="{00000000-0005-0000-0000-00009F400000}"/>
    <cellStyle name="Total 3 3 2 5" xfId="5952" xr:uid="{00000000-0005-0000-0000-0000A0400000}"/>
    <cellStyle name="Total 3 3 2 5 2" xfId="12840" xr:uid="{00000000-0005-0000-0000-0000A1400000}"/>
    <cellStyle name="Total 3 3 3" xfId="9808" xr:uid="{00000000-0005-0000-0000-0000A2400000}"/>
    <cellStyle name="Total 3 3 3 2" xfId="10122" xr:uid="{00000000-0005-0000-0000-0000A3400000}"/>
    <cellStyle name="Total 3 3 3 2 2" xfId="10224" xr:uid="{00000000-0005-0000-0000-0000A4400000}"/>
    <cellStyle name="Total 3 3 3 2 2 2" xfId="16609" xr:uid="{00000000-0005-0000-0000-0000A5400000}"/>
    <cellStyle name="Total 3 3 3 3" xfId="6370" xr:uid="{00000000-0005-0000-0000-0000A6400000}"/>
    <cellStyle name="Total 3 3 3 3 2" xfId="13093" xr:uid="{00000000-0005-0000-0000-0000A7400000}"/>
    <cellStyle name="Total 3 3 4" xfId="8180" xr:uid="{00000000-0005-0000-0000-0000A8400000}"/>
    <cellStyle name="Total 3 3 4 2" xfId="6203" xr:uid="{00000000-0005-0000-0000-0000A9400000}"/>
    <cellStyle name="Total 3 3 4 2 2" xfId="12928" xr:uid="{00000000-0005-0000-0000-0000AA400000}"/>
    <cellStyle name="Total 3 3 5" xfId="6461" xr:uid="{00000000-0005-0000-0000-0000AB400000}"/>
    <cellStyle name="Total 3 3 5 2" xfId="13155" xr:uid="{00000000-0005-0000-0000-0000AC400000}"/>
    <cellStyle name="Total 3 4" xfId="9687" xr:uid="{00000000-0005-0000-0000-0000AD400000}"/>
    <cellStyle name="Total 3 4 2" xfId="10111" xr:uid="{00000000-0005-0000-0000-0000AE400000}"/>
    <cellStyle name="Total 3 4 2 2" xfId="10213" xr:uid="{00000000-0005-0000-0000-0000AF400000}"/>
    <cellStyle name="Total 3 4 2 2 2" xfId="16598" xr:uid="{00000000-0005-0000-0000-0000B0400000}"/>
    <cellStyle name="Total 3 4 3" xfId="6288" xr:uid="{00000000-0005-0000-0000-0000B1400000}"/>
    <cellStyle name="Total 3 4 3 2" xfId="13011" xr:uid="{00000000-0005-0000-0000-0000B2400000}"/>
    <cellStyle name="Total 3 5" xfId="8177" xr:uid="{00000000-0005-0000-0000-0000B3400000}"/>
    <cellStyle name="Total 3 5 2" xfId="6200" xr:uid="{00000000-0005-0000-0000-0000B4400000}"/>
    <cellStyle name="Total 3 5 2 2" xfId="12925" xr:uid="{00000000-0005-0000-0000-0000B5400000}"/>
    <cellStyle name="Total 3 6" xfId="6458" xr:uid="{00000000-0005-0000-0000-0000B6400000}"/>
    <cellStyle name="Total 3 6 2" xfId="13152" xr:uid="{00000000-0005-0000-0000-0000B7400000}"/>
    <cellStyle name="Total 4" xfId="4383" xr:uid="{00000000-0005-0000-0000-0000B8400000}"/>
    <cellStyle name="Total 4 2" xfId="4384" xr:uid="{00000000-0005-0000-0000-0000B9400000}"/>
    <cellStyle name="Total 4 2 2" xfId="4385" xr:uid="{00000000-0005-0000-0000-0000BA400000}"/>
    <cellStyle name="Total 4 2 2 2" xfId="5503" xr:uid="{00000000-0005-0000-0000-0000BB400000}"/>
    <cellStyle name="Total 4 2 2 2 2" xfId="9246" xr:uid="{00000000-0005-0000-0000-0000BC400000}"/>
    <cellStyle name="Total 4 2 2 2 2 2" xfId="6257" xr:uid="{00000000-0005-0000-0000-0000BD400000}"/>
    <cellStyle name="Total 4 2 2 2 2 2 2" xfId="12982" xr:uid="{00000000-0005-0000-0000-0000BE400000}"/>
    <cellStyle name="Total 4 2 2 2 3" xfId="7527" xr:uid="{00000000-0005-0000-0000-0000BF400000}"/>
    <cellStyle name="Total 4 2 2 3" xfId="8183" xr:uid="{00000000-0005-0000-0000-0000C0400000}"/>
    <cellStyle name="Total 4 2 2 3 2" xfId="6206" xr:uid="{00000000-0005-0000-0000-0000C1400000}"/>
    <cellStyle name="Total 4 2 2 3 2 2" xfId="12931" xr:uid="{00000000-0005-0000-0000-0000C2400000}"/>
    <cellStyle name="Total 4 2 2 4" xfId="6464" xr:uid="{00000000-0005-0000-0000-0000C3400000}"/>
    <cellStyle name="Total 4 2 3" xfId="5502" xr:uid="{00000000-0005-0000-0000-0000C4400000}"/>
    <cellStyle name="Total 4 2 3 2" xfId="9245" xr:uid="{00000000-0005-0000-0000-0000C5400000}"/>
    <cellStyle name="Total 4 2 3 2 2" xfId="6256" xr:uid="{00000000-0005-0000-0000-0000C6400000}"/>
    <cellStyle name="Total 4 2 3 2 2 2" xfId="12981" xr:uid="{00000000-0005-0000-0000-0000C7400000}"/>
    <cellStyle name="Total 4 2 3 3" xfId="7526" xr:uid="{00000000-0005-0000-0000-0000C8400000}"/>
    <cellStyle name="Total 4 2 4" xfId="8182" xr:uid="{00000000-0005-0000-0000-0000C9400000}"/>
    <cellStyle name="Total 4 2 4 2" xfId="6205" xr:uid="{00000000-0005-0000-0000-0000CA400000}"/>
    <cellStyle name="Total 4 2 4 2 2" xfId="12930" xr:uid="{00000000-0005-0000-0000-0000CB400000}"/>
    <cellStyle name="Total 4 2 5" xfId="6463" xr:uid="{00000000-0005-0000-0000-0000CC400000}"/>
    <cellStyle name="Total 4 3" xfId="4386" xr:uid="{00000000-0005-0000-0000-0000CD400000}"/>
    <cellStyle name="Total 4 3 2" xfId="5504" xr:uid="{00000000-0005-0000-0000-0000CE400000}"/>
    <cellStyle name="Total 4 3 2 2" xfId="9247" xr:uid="{00000000-0005-0000-0000-0000CF400000}"/>
    <cellStyle name="Total 4 3 2 2 2" xfId="6258" xr:uid="{00000000-0005-0000-0000-0000D0400000}"/>
    <cellStyle name="Total 4 3 2 2 2 2" xfId="12983" xr:uid="{00000000-0005-0000-0000-0000D1400000}"/>
    <cellStyle name="Total 4 3 2 3" xfId="7528" xr:uid="{00000000-0005-0000-0000-0000D2400000}"/>
    <cellStyle name="Total 4 3 3" xfId="8184" xr:uid="{00000000-0005-0000-0000-0000D3400000}"/>
    <cellStyle name="Total 4 3 3 2" xfId="6207" xr:uid="{00000000-0005-0000-0000-0000D4400000}"/>
    <cellStyle name="Total 4 3 3 2 2" xfId="12932" xr:uid="{00000000-0005-0000-0000-0000D5400000}"/>
    <cellStyle name="Total 4 3 4" xfId="6465" xr:uid="{00000000-0005-0000-0000-0000D6400000}"/>
    <cellStyle name="Total 4 4" xfId="5501" xr:uid="{00000000-0005-0000-0000-0000D7400000}"/>
    <cellStyle name="Total 4 4 2" xfId="9244" xr:uid="{00000000-0005-0000-0000-0000D8400000}"/>
    <cellStyle name="Total 4 4 2 2" xfId="6255" xr:uid="{00000000-0005-0000-0000-0000D9400000}"/>
    <cellStyle name="Total 4 4 2 2 2" xfId="12980" xr:uid="{00000000-0005-0000-0000-0000DA400000}"/>
    <cellStyle name="Total 4 4 3" xfId="7525" xr:uid="{00000000-0005-0000-0000-0000DB400000}"/>
    <cellStyle name="Total 4 5" xfId="8181" xr:uid="{00000000-0005-0000-0000-0000DC400000}"/>
    <cellStyle name="Total 4 5 2" xfId="6204" xr:uid="{00000000-0005-0000-0000-0000DD400000}"/>
    <cellStyle name="Total 4 5 2 2" xfId="12929" xr:uid="{00000000-0005-0000-0000-0000DE400000}"/>
    <cellStyle name="Total 4 6" xfId="6462" xr:uid="{00000000-0005-0000-0000-0000DF400000}"/>
    <cellStyle name="total label" xfId="4387" xr:uid="{00000000-0005-0000-0000-0000E0400000}"/>
    <cellStyle name="total variable" xfId="4388" xr:uid="{00000000-0005-0000-0000-0000E1400000}"/>
    <cellStyle name="total variable 2" xfId="5505" xr:uid="{00000000-0005-0000-0000-0000E2400000}"/>
    <cellStyle name="True value/switch" xfId="4389" xr:uid="{00000000-0005-0000-0000-0000E3400000}"/>
    <cellStyle name="Units" xfId="4390" xr:uid="{00000000-0005-0000-0000-0000E4400000}"/>
    <cellStyle name="Währung [0]_RESULTS" xfId="4391" xr:uid="{00000000-0005-0000-0000-0000E5400000}"/>
    <cellStyle name="Währung_RESULTS" xfId="4392" xr:uid="{00000000-0005-0000-0000-0000E6400000}"/>
    <cellStyle name="Warning" xfId="4393" xr:uid="{00000000-0005-0000-0000-0000E7400000}"/>
    <cellStyle name="WorkbookLinkCurrency" xfId="4394" xr:uid="{00000000-0005-0000-0000-0000E8400000}"/>
    <cellStyle name="WorkbookLinkCurrency 2" xfId="10149" xr:uid="{00000000-0005-0000-0000-0000E9400000}"/>
    <cellStyle name="WorkbookLinkNumber" xfId="4395" xr:uid="{00000000-0005-0000-0000-0000EA400000}"/>
    <cellStyle name="WorkbookLinkNumber 2" xfId="10150" xr:uid="{00000000-0005-0000-0000-0000EB400000}"/>
    <cellStyle name="WorkbookLinkPercent" xfId="4396" xr:uid="{00000000-0005-0000-0000-0000EC400000}"/>
    <cellStyle name="WorkbookLinkPercent 2" xfId="10151" xr:uid="{00000000-0005-0000-0000-0000ED400000}"/>
    <cellStyle name="WorkbookLinkText" xfId="4397" xr:uid="{00000000-0005-0000-0000-0000EE400000}"/>
    <cellStyle name="WorkbookLinkText 2" xfId="10152" xr:uid="{00000000-0005-0000-0000-0000EF400000}"/>
    <cellStyle name="year" xfId="4398" xr:uid="{00000000-0005-0000-0000-0000F0400000}"/>
    <cellStyle name="yeardate" xfId="4399" xr:uid="{00000000-0005-0000-0000-0000F1400000}"/>
    <cellStyle name="years" xfId="4400" xr:uid="{00000000-0005-0000-0000-0000F2400000}"/>
    <cellStyle name="yesnoformat" xfId="4401" xr:uid="{00000000-0005-0000-0000-0000F3400000}"/>
  </cellStyles>
  <dxfs count="0"/>
  <tableStyles count="0" defaultTableStyle="TableStyleMedium9" defaultPivotStyle="PivotStyleLight16"/>
  <colors>
    <mruColors>
      <color rgb="FF0066FF"/>
      <color rgb="FF99FF99"/>
      <color rgb="FFFFFF99"/>
      <color rgb="FFFFFF66"/>
      <color rgb="FFFFFFCC"/>
      <color rgb="FF00FFFF"/>
      <color rgb="FF8FFC68"/>
      <color rgb="FF00FF00"/>
      <color rgb="FF99CC00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Interest Cover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Financeability!$O$62</c:f>
              <c:strCache>
                <c:ptCount val="1"/>
                <c:pt idx="0">
                  <c:v>FFO Interest Cover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Financeability!$P$61:$AX$61</c:f>
              <c:numCache>
                <c:formatCode>0</c:formatCode>
                <c:ptCount val="3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</c:numCache>
            </c:numRef>
          </c:cat>
          <c:val>
            <c:numRef>
              <c:f>Financeability!$P$62:$AX$62</c:f>
              <c:numCache>
                <c:formatCode>0.0</c:formatCode>
                <c:ptCount val="35"/>
                <c:pt idx="0">
                  <c:v>5.1761759957183413</c:v>
                </c:pt>
                <c:pt idx="1">
                  <c:v>4.2589212232261202</c:v>
                </c:pt>
                <c:pt idx="2">
                  <c:v>3.8877692418919447</c:v>
                </c:pt>
                <c:pt idx="3">
                  <c:v>3.4694873508400859</c:v>
                </c:pt>
                <c:pt idx="4">
                  <c:v>3.1950024413929037</c:v>
                </c:pt>
                <c:pt idx="5">
                  <c:v>2.9571145606303508</c:v>
                </c:pt>
                <c:pt idx="6">
                  <c:v>3.0464613923444954</c:v>
                </c:pt>
                <c:pt idx="7">
                  <c:v>3.1715481095155322</c:v>
                </c:pt>
                <c:pt idx="8">
                  <c:v>3.2723687667529751</c:v>
                </c:pt>
                <c:pt idx="9">
                  <c:v>3.3581051740695647</c:v>
                </c:pt>
                <c:pt idx="10">
                  <c:v>3.4144162817996442</c:v>
                </c:pt>
                <c:pt idx="11">
                  <c:v>3.4434830418519469</c:v>
                </c:pt>
                <c:pt idx="12">
                  <c:v>3.3253883219629126</c:v>
                </c:pt>
                <c:pt idx="13">
                  <c:v>3.3488673930609152</c:v>
                </c:pt>
                <c:pt idx="14">
                  <c:v>3.3605060449153785</c:v>
                </c:pt>
                <c:pt idx="15">
                  <c:v>3.3894553583640472</c:v>
                </c:pt>
                <c:pt idx="16">
                  <c:v>3.4347790042871327</c:v>
                </c:pt>
                <c:pt idx="17">
                  <c:v>3.4834910780099433</c:v>
                </c:pt>
                <c:pt idx="18">
                  <c:v>3.5370302658607002</c:v>
                </c:pt>
                <c:pt idx="19">
                  <c:v>3.5882969022208466</c:v>
                </c:pt>
                <c:pt idx="20">
                  <c:v>3.6260760685274072</c:v>
                </c:pt>
                <c:pt idx="21">
                  <c:v>3.6780771943160353</c:v>
                </c:pt>
                <c:pt idx="22">
                  <c:v>3.7224016086458054</c:v>
                </c:pt>
                <c:pt idx="23">
                  <c:v>3.7741042802921299</c:v>
                </c:pt>
                <c:pt idx="24">
                  <c:v>3.8115448243853449</c:v>
                </c:pt>
                <c:pt idx="25">
                  <c:v>3.8658919981091353</c:v>
                </c:pt>
                <c:pt idx="26">
                  <c:v>3.8850992636483705</c:v>
                </c:pt>
                <c:pt idx="27">
                  <c:v>3.910483246895708</c:v>
                </c:pt>
                <c:pt idx="28">
                  <c:v>3.9306720836487403</c:v>
                </c:pt>
                <c:pt idx="29">
                  <c:v>3.9560230787690913</c:v>
                </c:pt>
                <c:pt idx="30">
                  <c:v>3.9581777405551613</c:v>
                </c:pt>
                <c:pt idx="31">
                  <c:v>3.9619173208771983</c:v>
                </c:pt>
                <c:pt idx="32">
                  <c:v>3.9543304604615899</c:v>
                </c:pt>
                <c:pt idx="33">
                  <c:v>3.9452458979118039</c:v>
                </c:pt>
                <c:pt idx="34">
                  <c:v>3.8936803460709282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39-497D-9943-BBB8C2836A51}"/>
            </c:ext>
          </c:extLst>
        </c:ser>
        <c:ser>
          <c:idx val="1"/>
          <c:order val="1"/>
          <c:tx>
            <c:strRef>
              <c:f>Financeability!$O$63</c:f>
              <c:strCache>
                <c:ptCount val="1"/>
                <c:pt idx="0">
                  <c:v>PMICR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Financeability!$P$61:$AX$61</c:f>
              <c:numCache>
                <c:formatCode>0</c:formatCode>
                <c:ptCount val="3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</c:numCache>
            </c:numRef>
          </c:cat>
          <c:val>
            <c:numRef>
              <c:f>Financeability!$P$63:$AX$63</c:f>
              <c:numCache>
                <c:formatCode>0.0</c:formatCode>
                <c:ptCount val="35"/>
                <c:pt idx="0">
                  <c:v>0.29740103024785464</c:v>
                </c:pt>
                <c:pt idx="1">
                  <c:v>2.000517751335491</c:v>
                </c:pt>
                <c:pt idx="2">
                  <c:v>2.2345400504245285</c:v>
                </c:pt>
                <c:pt idx="3">
                  <c:v>1.9369607364260772</c:v>
                </c:pt>
                <c:pt idx="4">
                  <c:v>1.5630800003071326</c:v>
                </c:pt>
                <c:pt idx="5">
                  <c:v>1.4736342076300375</c:v>
                </c:pt>
                <c:pt idx="6">
                  <c:v>1.4740984222653353</c:v>
                </c:pt>
                <c:pt idx="7">
                  <c:v>1.4741644711123105</c:v>
                </c:pt>
                <c:pt idx="8">
                  <c:v>1.4741923690205843</c:v>
                </c:pt>
                <c:pt idx="9">
                  <c:v>1.4742167404454896</c:v>
                </c:pt>
                <c:pt idx="10">
                  <c:v>1.4742261742272327</c:v>
                </c:pt>
                <c:pt idx="11">
                  <c:v>1.4742281101499761</c:v>
                </c:pt>
                <c:pt idx="12">
                  <c:v>1.4741985205968771</c:v>
                </c:pt>
                <c:pt idx="13">
                  <c:v>1.4741856869319641</c:v>
                </c:pt>
                <c:pt idx="14">
                  <c:v>1.474172086669773</c:v>
                </c:pt>
                <c:pt idx="15">
                  <c:v>1.4741678485344045</c:v>
                </c:pt>
                <c:pt idx="16">
                  <c:v>1.4741016034711139</c:v>
                </c:pt>
                <c:pt idx="17">
                  <c:v>1.4741859597268809</c:v>
                </c:pt>
                <c:pt idx="18">
                  <c:v>1.4741798331816431</c:v>
                </c:pt>
                <c:pt idx="19">
                  <c:v>1.4741997797463604</c:v>
                </c:pt>
                <c:pt idx="20">
                  <c:v>1.4742058306614445</c:v>
                </c:pt>
                <c:pt idx="21">
                  <c:v>1.4742170873219347</c:v>
                </c:pt>
                <c:pt idx="22">
                  <c:v>1.4742243136861586</c:v>
                </c:pt>
                <c:pt idx="23">
                  <c:v>1.4742195820974913</c:v>
                </c:pt>
                <c:pt idx="24">
                  <c:v>1.474228932463064</c:v>
                </c:pt>
                <c:pt idx="25">
                  <c:v>1.4742290719765268</c:v>
                </c:pt>
                <c:pt idx="26">
                  <c:v>1.4742355392969069</c:v>
                </c:pt>
                <c:pt idx="27">
                  <c:v>1.4742432149663991</c:v>
                </c:pt>
                <c:pt idx="28">
                  <c:v>1.4742312800762709</c:v>
                </c:pt>
                <c:pt idx="29">
                  <c:v>1.4742281735026921</c:v>
                </c:pt>
                <c:pt idx="30">
                  <c:v>1.4742304688451897</c:v>
                </c:pt>
                <c:pt idx="31">
                  <c:v>1.4742253500225326</c:v>
                </c:pt>
                <c:pt idx="32">
                  <c:v>1.4742099341730632</c:v>
                </c:pt>
                <c:pt idx="33">
                  <c:v>1.4741939426396011</c:v>
                </c:pt>
                <c:pt idx="34">
                  <c:v>1.4741632176678234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39-497D-9943-BBB8C2836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5561960"/>
        <c:axId val="585572456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Financeability!$O$64</c15:sqref>
                        </c15:formulaRef>
                      </c:ext>
                    </c:extLst>
                    <c:strCache>
                      <c:ptCount val="1"/>
                      <c:pt idx="0">
                        <c:v>Nominal PMICR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Financeability!$P$61:$AX$61</c15:sqref>
                        </c15:formulaRef>
                      </c:ext>
                    </c:extLst>
                    <c:numCache>
                      <c:formatCode>0</c:formatCode>
                      <c:ptCount val="35"/>
                      <c:pt idx="0">
                        <c:v>2023</c:v>
                      </c:pt>
                      <c:pt idx="1">
                        <c:v>2024</c:v>
                      </c:pt>
                      <c:pt idx="2">
                        <c:v>2025</c:v>
                      </c:pt>
                      <c:pt idx="3">
                        <c:v>2026</c:v>
                      </c:pt>
                      <c:pt idx="4">
                        <c:v>2027</c:v>
                      </c:pt>
                      <c:pt idx="5">
                        <c:v>2028</c:v>
                      </c:pt>
                      <c:pt idx="6">
                        <c:v>2029</c:v>
                      </c:pt>
                      <c:pt idx="7">
                        <c:v>2030</c:v>
                      </c:pt>
                      <c:pt idx="8">
                        <c:v>2031</c:v>
                      </c:pt>
                      <c:pt idx="9">
                        <c:v>2032</c:v>
                      </c:pt>
                      <c:pt idx="10">
                        <c:v>2033</c:v>
                      </c:pt>
                      <c:pt idx="11">
                        <c:v>2034</c:v>
                      </c:pt>
                      <c:pt idx="12">
                        <c:v>2035</c:v>
                      </c:pt>
                      <c:pt idx="13">
                        <c:v>2036</c:v>
                      </c:pt>
                      <c:pt idx="14">
                        <c:v>2037</c:v>
                      </c:pt>
                      <c:pt idx="15">
                        <c:v>2038</c:v>
                      </c:pt>
                      <c:pt idx="16">
                        <c:v>2039</c:v>
                      </c:pt>
                      <c:pt idx="17">
                        <c:v>2040</c:v>
                      </c:pt>
                      <c:pt idx="18">
                        <c:v>2041</c:v>
                      </c:pt>
                      <c:pt idx="19">
                        <c:v>2042</c:v>
                      </c:pt>
                      <c:pt idx="20">
                        <c:v>2043</c:v>
                      </c:pt>
                      <c:pt idx="21">
                        <c:v>2044</c:v>
                      </c:pt>
                      <c:pt idx="22">
                        <c:v>2045</c:v>
                      </c:pt>
                      <c:pt idx="23">
                        <c:v>2046</c:v>
                      </c:pt>
                      <c:pt idx="24">
                        <c:v>2047</c:v>
                      </c:pt>
                      <c:pt idx="25">
                        <c:v>2048</c:v>
                      </c:pt>
                      <c:pt idx="26">
                        <c:v>2049</c:v>
                      </c:pt>
                      <c:pt idx="27">
                        <c:v>2050</c:v>
                      </c:pt>
                      <c:pt idx="28">
                        <c:v>2051</c:v>
                      </c:pt>
                      <c:pt idx="29">
                        <c:v>2052</c:v>
                      </c:pt>
                      <c:pt idx="30">
                        <c:v>2053</c:v>
                      </c:pt>
                      <c:pt idx="31">
                        <c:v>2054</c:v>
                      </c:pt>
                      <c:pt idx="32">
                        <c:v>2055</c:v>
                      </c:pt>
                      <c:pt idx="33">
                        <c:v>2056</c:v>
                      </c:pt>
                      <c:pt idx="34">
                        <c:v>2057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Financeability!$P$64:$AX$64</c15:sqref>
                        </c15:formulaRef>
                      </c:ext>
                    </c:extLst>
                    <c:numCache>
                      <c:formatCode>0.0</c:formatCode>
                      <c:ptCount val="35"/>
                      <c:pt idx="0">
                        <c:v>3.9462901359498548</c:v>
                      </c:pt>
                      <c:pt idx="1">
                        <c:v>2.2904080657108903</c:v>
                      </c:pt>
                      <c:pt idx="2">
                        <c:v>1.9077837767292249</c:v>
                      </c:pt>
                      <c:pt idx="3">
                        <c:v>2.0019274055516658</c:v>
                      </c:pt>
                      <c:pt idx="4">
                        <c:v>2.187690863471353</c:v>
                      </c:pt>
                      <c:pt idx="5">
                        <c:v>2.1465413591012643</c:v>
                      </c:pt>
                      <c:pt idx="6">
                        <c:v>2.1691620610492905</c:v>
                      </c:pt>
                      <c:pt idx="7">
                        <c:v>2.172380553462022</c:v>
                      </c:pt>
                      <c:pt idx="8">
                        <c:v>2.1737399898520269</c:v>
                      </c:pt>
                      <c:pt idx="9">
                        <c:v>2.1749275843325124</c:v>
                      </c:pt>
                      <c:pt idx="10">
                        <c:v>2.1753872828191185</c:v>
                      </c:pt>
                      <c:pt idx="11">
                        <c:v>2.1754905483004889</c:v>
                      </c:pt>
                      <c:pt idx="12">
                        <c:v>2.1740405760113002</c:v>
                      </c:pt>
                      <c:pt idx="13">
                        <c:v>2.1734152327156684</c:v>
                      </c:pt>
                      <c:pt idx="14">
                        <c:v>2.1727525313553353</c:v>
                      </c:pt>
                      <c:pt idx="15">
                        <c:v>2.1725460369275593</c:v>
                      </c:pt>
                      <c:pt idx="16">
                        <c:v>2.1693180040272617</c:v>
                      </c:pt>
                      <c:pt idx="17">
                        <c:v>2.1734286206317037</c:v>
                      </c:pt>
                      <c:pt idx="18">
                        <c:v>2.1731301065276254</c:v>
                      </c:pt>
                      <c:pt idx="19">
                        <c:v>2.1741021102761562</c:v>
                      </c:pt>
                      <c:pt idx="20">
                        <c:v>2.1743969955460365</c:v>
                      </c:pt>
                      <c:pt idx="21">
                        <c:v>2.1749455544145526</c:v>
                      </c:pt>
                      <c:pt idx="22">
                        <c:v>2.1752977206140383</c:v>
                      </c:pt>
                      <c:pt idx="23">
                        <c:v>2.1750671899046155</c:v>
                      </c:pt>
                      <c:pt idx="24">
                        <c:v>2.1755228594803189</c:v>
                      </c:pt>
                      <c:pt idx="25">
                        <c:v>2.1755296964499506</c:v>
                      </c:pt>
                      <c:pt idx="26">
                        <c:v>2.1758448799448353</c:v>
                      </c:pt>
                      <c:pt idx="27">
                        <c:v>2.176218948453239</c:v>
                      </c:pt>
                      <c:pt idx="28">
                        <c:v>2.1756374154027971</c:v>
                      </c:pt>
                      <c:pt idx="29">
                        <c:v>2.1754860783049379</c:v>
                      </c:pt>
                      <c:pt idx="30">
                        <c:v>2.1755979691052931</c:v>
                      </c:pt>
                      <c:pt idx="31">
                        <c:v>2.1753485770096423</c:v>
                      </c:pt>
                      <c:pt idx="32">
                        <c:v>2.1745974202611786</c:v>
                      </c:pt>
                      <c:pt idx="33">
                        <c:v>2.173818210095392</c:v>
                      </c:pt>
                      <c:pt idx="34">
                        <c:v>2.1723210473322041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9D39-497D-9943-BBB8C2836A51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Financeability!$O$65</c15:sqref>
                        </c15:formulaRef>
                      </c:ext>
                    </c:extLst>
                    <c:strCache>
                      <c:ptCount val="1"/>
                      <c:pt idx="0">
                        <c:v>FFO / Net Debt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Financeability!$P$61:$AX$61</c15:sqref>
                        </c15:formulaRef>
                      </c:ext>
                    </c:extLst>
                    <c:numCache>
                      <c:formatCode>0</c:formatCode>
                      <c:ptCount val="35"/>
                      <c:pt idx="0">
                        <c:v>2023</c:v>
                      </c:pt>
                      <c:pt idx="1">
                        <c:v>2024</c:v>
                      </c:pt>
                      <c:pt idx="2">
                        <c:v>2025</c:v>
                      </c:pt>
                      <c:pt idx="3">
                        <c:v>2026</c:v>
                      </c:pt>
                      <c:pt idx="4">
                        <c:v>2027</c:v>
                      </c:pt>
                      <c:pt idx="5">
                        <c:v>2028</c:v>
                      </c:pt>
                      <c:pt idx="6">
                        <c:v>2029</c:v>
                      </c:pt>
                      <c:pt idx="7">
                        <c:v>2030</c:v>
                      </c:pt>
                      <c:pt idx="8">
                        <c:v>2031</c:v>
                      </c:pt>
                      <c:pt idx="9">
                        <c:v>2032</c:v>
                      </c:pt>
                      <c:pt idx="10">
                        <c:v>2033</c:v>
                      </c:pt>
                      <c:pt idx="11">
                        <c:v>2034</c:v>
                      </c:pt>
                      <c:pt idx="12">
                        <c:v>2035</c:v>
                      </c:pt>
                      <c:pt idx="13">
                        <c:v>2036</c:v>
                      </c:pt>
                      <c:pt idx="14">
                        <c:v>2037</c:v>
                      </c:pt>
                      <c:pt idx="15">
                        <c:v>2038</c:v>
                      </c:pt>
                      <c:pt idx="16">
                        <c:v>2039</c:v>
                      </c:pt>
                      <c:pt idx="17">
                        <c:v>2040</c:v>
                      </c:pt>
                      <c:pt idx="18">
                        <c:v>2041</c:v>
                      </c:pt>
                      <c:pt idx="19">
                        <c:v>2042</c:v>
                      </c:pt>
                      <c:pt idx="20">
                        <c:v>2043</c:v>
                      </c:pt>
                      <c:pt idx="21">
                        <c:v>2044</c:v>
                      </c:pt>
                      <c:pt idx="22">
                        <c:v>2045</c:v>
                      </c:pt>
                      <c:pt idx="23">
                        <c:v>2046</c:v>
                      </c:pt>
                      <c:pt idx="24">
                        <c:v>2047</c:v>
                      </c:pt>
                      <c:pt idx="25">
                        <c:v>2048</c:v>
                      </c:pt>
                      <c:pt idx="26">
                        <c:v>2049</c:v>
                      </c:pt>
                      <c:pt idx="27">
                        <c:v>2050</c:v>
                      </c:pt>
                      <c:pt idx="28">
                        <c:v>2051</c:v>
                      </c:pt>
                      <c:pt idx="29">
                        <c:v>2052</c:v>
                      </c:pt>
                      <c:pt idx="30">
                        <c:v>2053</c:v>
                      </c:pt>
                      <c:pt idx="31">
                        <c:v>2054</c:v>
                      </c:pt>
                      <c:pt idx="32">
                        <c:v>2055</c:v>
                      </c:pt>
                      <c:pt idx="33">
                        <c:v>2056</c:v>
                      </c:pt>
                      <c:pt idx="34">
                        <c:v>2057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Financeability!$P$65:$AX$65</c15:sqref>
                        </c15:formulaRef>
                      </c:ext>
                    </c:extLst>
                    <c:numCache>
                      <c:formatCode>0.0%</c:formatCode>
                      <c:ptCount val="35"/>
                      <c:pt idx="0">
                        <c:v>0.14491330705142647</c:v>
                      </c:pt>
                      <c:pt idx="1">
                        <c:v>0.1244907907272378</c:v>
                      </c:pt>
                      <c:pt idx="2">
                        <c:v>0.12041997738689408</c:v>
                      </c:pt>
                      <c:pt idx="3">
                        <c:v>0.11162082825797187</c:v>
                      </c:pt>
                      <c:pt idx="4">
                        <c:v>0.10689661889583441</c:v>
                      </c:pt>
                      <c:pt idx="5">
                        <c:v>0.1021613800649043</c:v>
                      </c:pt>
                      <c:pt idx="6">
                        <c:v>0.10682528468038265</c:v>
                      </c:pt>
                      <c:pt idx="7">
                        <c:v>0.1133548113167108</c:v>
                      </c:pt>
                      <c:pt idx="8">
                        <c:v>0.11861764962450529</c:v>
                      </c:pt>
                      <c:pt idx="9">
                        <c:v>0.12309309008643125</c:v>
                      </c:pt>
                      <c:pt idx="10">
                        <c:v>0.12603252990994143</c:v>
                      </c:pt>
                      <c:pt idx="11">
                        <c:v>0.12754981478467162</c:v>
                      </c:pt>
                      <c:pt idx="12">
                        <c:v>0.12138527040646402</c:v>
                      </c:pt>
                      <c:pt idx="13">
                        <c:v>0.12261087791777976</c:v>
                      </c:pt>
                      <c:pt idx="14">
                        <c:v>0.12321841554458277</c:v>
                      </c:pt>
                      <c:pt idx="15">
                        <c:v>0.12472956970660325</c:v>
                      </c:pt>
                      <c:pt idx="16">
                        <c:v>0.12709546402378832</c:v>
                      </c:pt>
                      <c:pt idx="17">
                        <c:v>0.12963823427211904</c:v>
                      </c:pt>
                      <c:pt idx="18">
                        <c:v>0.13243297987792854</c:v>
                      </c:pt>
                      <c:pt idx="19">
                        <c:v>0.13510909829592821</c:v>
                      </c:pt>
                      <c:pt idx="20">
                        <c:v>0.13708117077713064</c:v>
                      </c:pt>
                      <c:pt idx="21">
                        <c:v>0.13979562954329705</c:v>
                      </c:pt>
                      <c:pt idx="22">
                        <c:v>0.14210936397131102</c:v>
                      </c:pt>
                      <c:pt idx="23">
                        <c:v>0.14480824343124915</c:v>
                      </c:pt>
                      <c:pt idx="24">
                        <c:v>0.14676263983291499</c:v>
                      </c:pt>
                      <c:pt idx="25">
                        <c:v>0.14959956230129684</c:v>
                      </c:pt>
                      <c:pt idx="26">
                        <c:v>0.15060218156244493</c:v>
                      </c:pt>
                      <c:pt idx="27">
                        <c:v>0.15192722548795595</c:v>
                      </c:pt>
                      <c:pt idx="28">
                        <c:v>0.15298108276646422</c:v>
                      </c:pt>
                      <c:pt idx="29">
                        <c:v>0.15430440471174656</c:v>
                      </c:pt>
                      <c:pt idx="30">
                        <c:v>0.1544168780569794</c:v>
                      </c:pt>
                      <c:pt idx="31">
                        <c:v>0.15461208414978972</c:v>
                      </c:pt>
                      <c:pt idx="32">
                        <c:v>0.15421605003609498</c:v>
                      </c:pt>
                      <c:pt idx="33">
                        <c:v>0.15374183587099616</c:v>
                      </c:pt>
                      <c:pt idx="34">
                        <c:v>0.15105011406490246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9D39-497D-9943-BBB8C2836A51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Financeability!$O$66</c15:sqref>
                        </c15:formulaRef>
                      </c:ext>
                    </c:extLst>
                    <c:strCache>
                      <c:ptCount val="1"/>
                      <c:pt idx="0">
                        <c:v>Gearing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Financeability!$P$61:$AX$61</c15:sqref>
                        </c15:formulaRef>
                      </c:ext>
                    </c:extLst>
                    <c:numCache>
                      <c:formatCode>0</c:formatCode>
                      <c:ptCount val="35"/>
                      <c:pt idx="0">
                        <c:v>2023</c:v>
                      </c:pt>
                      <c:pt idx="1">
                        <c:v>2024</c:v>
                      </c:pt>
                      <c:pt idx="2">
                        <c:v>2025</c:v>
                      </c:pt>
                      <c:pt idx="3">
                        <c:v>2026</c:v>
                      </c:pt>
                      <c:pt idx="4">
                        <c:v>2027</c:v>
                      </c:pt>
                      <c:pt idx="5">
                        <c:v>2028</c:v>
                      </c:pt>
                      <c:pt idx="6">
                        <c:v>2029</c:v>
                      </c:pt>
                      <c:pt idx="7">
                        <c:v>2030</c:v>
                      </c:pt>
                      <c:pt idx="8">
                        <c:v>2031</c:v>
                      </c:pt>
                      <c:pt idx="9">
                        <c:v>2032</c:v>
                      </c:pt>
                      <c:pt idx="10">
                        <c:v>2033</c:v>
                      </c:pt>
                      <c:pt idx="11">
                        <c:v>2034</c:v>
                      </c:pt>
                      <c:pt idx="12">
                        <c:v>2035</c:v>
                      </c:pt>
                      <c:pt idx="13">
                        <c:v>2036</c:v>
                      </c:pt>
                      <c:pt idx="14">
                        <c:v>2037</c:v>
                      </c:pt>
                      <c:pt idx="15">
                        <c:v>2038</c:v>
                      </c:pt>
                      <c:pt idx="16">
                        <c:v>2039</c:v>
                      </c:pt>
                      <c:pt idx="17">
                        <c:v>2040</c:v>
                      </c:pt>
                      <c:pt idx="18">
                        <c:v>2041</c:v>
                      </c:pt>
                      <c:pt idx="19">
                        <c:v>2042</c:v>
                      </c:pt>
                      <c:pt idx="20">
                        <c:v>2043</c:v>
                      </c:pt>
                      <c:pt idx="21">
                        <c:v>2044</c:v>
                      </c:pt>
                      <c:pt idx="22">
                        <c:v>2045</c:v>
                      </c:pt>
                      <c:pt idx="23">
                        <c:v>2046</c:v>
                      </c:pt>
                      <c:pt idx="24">
                        <c:v>2047</c:v>
                      </c:pt>
                      <c:pt idx="25">
                        <c:v>2048</c:v>
                      </c:pt>
                      <c:pt idx="26">
                        <c:v>2049</c:v>
                      </c:pt>
                      <c:pt idx="27">
                        <c:v>2050</c:v>
                      </c:pt>
                      <c:pt idx="28">
                        <c:v>2051</c:v>
                      </c:pt>
                      <c:pt idx="29">
                        <c:v>2052</c:v>
                      </c:pt>
                      <c:pt idx="30">
                        <c:v>2053</c:v>
                      </c:pt>
                      <c:pt idx="31">
                        <c:v>2054</c:v>
                      </c:pt>
                      <c:pt idx="32">
                        <c:v>2055</c:v>
                      </c:pt>
                      <c:pt idx="33">
                        <c:v>2056</c:v>
                      </c:pt>
                      <c:pt idx="34">
                        <c:v>2057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Financeability!$P$66:$AX$66</c15:sqref>
                        </c15:formulaRef>
                      </c:ext>
                    </c:extLst>
                    <c:numCache>
                      <c:formatCode>0.0%</c:formatCode>
                      <c:ptCount val="35"/>
                      <c:pt idx="0">
                        <c:v>0.55000000000000004</c:v>
                      </c:pt>
                      <c:pt idx="1">
                        <c:v>0.55000000000000004</c:v>
                      </c:pt>
                      <c:pt idx="2">
                        <c:v>0.55000000000000004</c:v>
                      </c:pt>
                      <c:pt idx="3">
                        <c:v>0.55000000000000004</c:v>
                      </c:pt>
                      <c:pt idx="4">
                        <c:v>0.55000000000000004</c:v>
                      </c:pt>
                      <c:pt idx="5">
                        <c:v>0.55000000000000004</c:v>
                      </c:pt>
                      <c:pt idx="6">
                        <c:v>0.55000000000000004</c:v>
                      </c:pt>
                      <c:pt idx="7">
                        <c:v>0.55000000000000004</c:v>
                      </c:pt>
                      <c:pt idx="8">
                        <c:v>0.55000000000000004</c:v>
                      </c:pt>
                      <c:pt idx="9">
                        <c:v>0.55000000000000004</c:v>
                      </c:pt>
                      <c:pt idx="10">
                        <c:v>0.55000000000000004</c:v>
                      </c:pt>
                      <c:pt idx="11">
                        <c:v>0.55000000000000004</c:v>
                      </c:pt>
                      <c:pt idx="12">
                        <c:v>0.55000000000000004</c:v>
                      </c:pt>
                      <c:pt idx="13">
                        <c:v>0.55000000000000004</c:v>
                      </c:pt>
                      <c:pt idx="14">
                        <c:v>0.55000000000000004</c:v>
                      </c:pt>
                      <c:pt idx="15">
                        <c:v>0.55000000000000004</c:v>
                      </c:pt>
                      <c:pt idx="16">
                        <c:v>0.55000000000000004</c:v>
                      </c:pt>
                      <c:pt idx="17">
                        <c:v>0.55000000000000004</c:v>
                      </c:pt>
                      <c:pt idx="18">
                        <c:v>0.55000000000000004</c:v>
                      </c:pt>
                      <c:pt idx="19">
                        <c:v>0.55000000000000004</c:v>
                      </c:pt>
                      <c:pt idx="20">
                        <c:v>0.55000000000000004</c:v>
                      </c:pt>
                      <c:pt idx="21">
                        <c:v>0.55000000000000004</c:v>
                      </c:pt>
                      <c:pt idx="22">
                        <c:v>0.55000000000000004</c:v>
                      </c:pt>
                      <c:pt idx="23">
                        <c:v>0.55000000000000004</c:v>
                      </c:pt>
                      <c:pt idx="24">
                        <c:v>0.55000000000000004</c:v>
                      </c:pt>
                      <c:pt idx="25">
                        <c:v>0.55000000000000004</c:v>
                      </c:pt>
                      <c:pt idx="26">
                        <c:v>0.55000000000000004</c:v>
                      </c:pt>
                      <c:pt idx="27">
                        <c:v>0.55000000000000004</c:v>
                      </c:pt>
                      <c:pt idx="28">
                        <c:v>0.55000000000000004</c:v>
                      </c:pt>
                      <c:pt idx="29">
                        <c:v>0.55000000000000004</c:v>
                      </c:pt>
                      <c:pt idx="30">
                        <c:v>0.55000000000000004</c:v>
                      </c:pt>
                      <c:pt idx="31">
                        <c:v>0.55000000000000004</c:v>
                      </c:pt>
                      <c:pt idx="32">
                        <c:v>0.55000000000000004</c:v>
                      </c:pt>
                      <c:pt idx="33">
                        <c:v>0.55000000000000004</c:v>
                      </c:pt>
                      <c:pt idx="34">
                        <c:v>0.55000000000000004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9D39-497D-9943-BBB8C2836A51}"/>
                  </c:ext>
                </c:extLst>
              </c15:ser>
            </c15:filteredLineSeries>
          </c:ext>
        </c:extLst>
      </c:lineChart>
      <c:catAx>
        <c:axId val="58556196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5572456"/>
        <c:crosses val="autoZero"/>
        <c:auto val="1"/>
        <c:lblAlgn val="ctr"/>
        <c:lblOffset val="100"/>
        <c:noMultiLvlLbl val="0"/>
      </c:catAx>
      <c:valAx>
        <c:axId val="585572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5561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638175</xdr:colOff>
      <xdr:row>101</xdr:row>
      <xdr:rowOff>0</xdr:rowOff>
    </xdr:from>
    <xdr:to>
      <xdr:col>0</xdr:col>
      <xdr:colOff>640080</xdr:colOff>
      <xdr:row>103</xdr:row>
      <xdr:rowOff>1953</xdr:rowOff>
    </xdr:to>
    <xdr:pic>
      <xdr:nvPicPr>
        <xdr:cNvPr id="9" name="Picture 143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2475" y="885825"/>
          <a:ext cx="1905" cy="303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1247775</xdr:colOff>
      <xdr:row>101</xdr:row>
      <xdr:rowOff>0</xdr:rowOff>
    </xdr:from>
    <xdr:to>
      <xdr:col>0</xdr:col>
      <xdr:colOff>1252579</xdr:colOff>
      <xdr:row>103</xdr:row>
      <xdr:rowOff>25852</xdr:rowOff>
    </xdr:to>
    <xdr:pic>
      <xdr:nvPicPr>
        <xdr:cNvPr id="10" name="Picture 144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62075" y="885825"/>
          <a:ext cx="1905" cy="3306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1838325</xdr:colOff>
      <xdr:row>101</xdr:row>
      <xdr:rowOff>0</xdr:rowOff>
    </xdr:from>
    <xdr:to>
      <xdr:col>0</xdr:col>
      <xdr:colOff>1839319</xdr:colOff>
      <xdr:row>103</xdr:row>
      <xdr:rowOff>19594</xdr:rowOff>
    </xdr:to>
    <xdr:pic>
      <xdr:nvPicPr>
        <xdr:cNvPr id="11" name="Picture 145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952625" y="885825"/>
          <a:ext cx="1905" cy="3243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638175</xdr:colOff>
      <xdr:row>101</xdr:row>
      <xdr:rowOff>0</xdr:rowOff>
    </xdr:from>
    <xdr:to>
      <xdr:col>0</xdr:col>
      <xdr:colOff>640080</xdr:colOff>
      <xdr:row>103</xdr:row>
      <xdr:rowOff>1953</xdr:rowOff>
    </xdr:to>
    <xdr:pic>
      <xdr:nvPicPr>
        <xdr:cNvPr id="12" name="Picture 14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2475" y="885825"/>
          <a:ext cx="1905" cy="303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1247775</xdr:colOff>
      <xdr:row>101</xdr:row>
      <xdr:rowOff>0</xdr:rowOff>
    </xdr:from>
    <xdr:to>
      <xdr:col>0</xdr:col>
      <xdr:colOff>1252579</xdr:colOff>
      <xdr:row>103</xdr:row>
      <xdr:rowOff>25852</xdr:rowOff>
    </xdr:to>
    <xdr:pic>
      <xdr:nvPicPr>
        <xdr:cNvPr id="13" name="Picture 144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62075" y="885825"/>
          <a:ext cx="1905" cy="3306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1838325</xdr:colOff>
      <xdr:row>101</xdr:row>
      <xdr:rowOff>0</xdr:rowOff>
    </xdr:from>
    <xdr:to>
      <xdr:col>0</xdr:col>
      <xdr:colOff>1839319</xdr:colOff>
      <xdr:row>103</xdr:row>
      <xdr:rowOff>19594</xdr:rowOff>
    </xdr:to>
    <xdr:pic>
      <xdr:nvPicPr>
        <xdr:cNvPr id="14" name="Picture 145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952625" y="885825"/>
          <a:ext cx="1905" cy="3243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638175</xdr:colOff>
      <xdr:row>36</xdr:row>
      <xdr:rowOff>0</xdr:rowOff>
    </xdr:from>
    <xdr:to>
      <xdr:col>0</xdr:col>
      <xdr:colOff>640080</xdr:colOff>
      <xdr:row>38</xdr:row>
      <xdr:rowOff>11975</xdr:rowOff>
    </xdr:to>
    <xdr:pic>
      <xdr:nvPicPr>
        <xdr:cNvPr id="21" name="Picture 143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2475" y="937260"/>
          <a:ext cx="1905" cy="31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1247775</xdr:colOff>
      <xdr:row>36</xdr:row>
      <xdr:rowOff>0</xdr:rowOff>
    </xdr:from>
    <xdr:to>
      <xdr:col>0</xdr:col>
      <xdr:colOff>1249680</xdr:colOff>
      <xdr:row>38</xdr:row>
      <xdr:rowOff>52522</xdr:rowOff>
    </xdr:to>
    <xdr:pic>
      <xdr:nvPicPr>
        <xdr:cNvPr id="22" name="Picture 144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62075" y="937260"/>
          <a:ext cx="1905" cy="3573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1838325</xdr:colOff>
      <xdr:row>36</xdr:row>
      <xdr:rowOff>0</xdr:rowOff>
    </xdr:from>
    <xdr:to>
      <xdr:col>0</xdr:col>
      <xdr:colOff>1840230</xdr:colOff>
      <xdr:row>38</xdr:row>
      <xdr:rowOff>46264</xdr:rowOff>
    </xdr:to>
    <xdr:pic>
      <xdr:nvPicPr>
        <xdr:cNvPr id="23" name="Picture 145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952625" y="937260"/>
          <a:ext cx="1905" cy="3510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1247775</xdr:colOff>
      <xdr:row>36</xdr:row>
      <xdr:rowOff>0</xdr:rowOff>
    </xdr:from>
    <xdr:to>
      <xdr:col>0</xdr:col>
      <xdr:colOff>1249680</xdr:colOff>
      <xdr:row>38</xdr:row>
      <xdr:rowOff>52522</xdr:rowOff>
    </xdr:to>
    <xdr:pic>
      <xdr:nvPicPr>
        <xdr:cNvPr id="25" name="Picture 14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47775" y="2286000"/>
          <a:ext cx="1905" cy="3573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1838325</xdr:colOff>
      <xdr:row>36</xdr:row>
      <xdr:rowOff>0</xdr:rowOff>
    </xdr:from>
    <xdr:to>
      <xdr:col>0</xdr:col>
      <xdr:colOff>1840230</xdr:colOff>
      <xdr:row>38</xdr:row>
      <xdr:rowOff>46264</xdr:rowOff>
    </xdr:to>
    <xdr:pic>
      <xdr:nvPicPr>
        <xdr:cNvPr id="26" name="Picture 14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838325" y="2286000"/>
          <a:ext cx="1905" cy="3510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638175</xdr:colOff>
      <xdr:row>35</xdr:row>
      <xdr:rowOff>0</xdr:rowOff>
    </xdr:from>
    <xdr:to>
      <xdr:col>0</xdr:col>
      <xdr:colOff>640080</xdr:colOff>
      <xdr:row>37</xdr:row>
      <xdr:rowOff>1953</xdr:rowOff>
    </xdr:to>
    <xdr:pic>
      <xdr:nvPicPr>
        <xdr:cNvPr id="3" name="Picture 14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8175" y="21671280"/>
          <a:ext cx="1905" cy="306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1247775</xdr:colOff>
      <xdr:row>35</xdr:row>
      <xdr:rowOff>0</xdr:rowOff>
    </xdr:from>
    <xdr:to>
      <xdr:col>0</xdr:col>
      <xdr:colOff>1252579</xdr:colOff>
      <xdr:row>37</xdr:row>
      <xdr:rowOff>25852</xdr:rowOff>
    </xdr:to>
    <xdr:pic>
      <xdr:nvPicPr>
        <xdr:cNvPr id="4" name="Picture 14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47775" y="21671280"/>
          <a:ext cx="4804" cy="3306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1838325</xdr:colOff>
      <xdr:row>35</xdr:row>
      <xdr:rowOff>0</xdr:rowOff>
    </xdr:from>
    <xdr:to>
      <xdr:col>0</xdr:col>
      <xdr:colOff>1845960</xdr:colOff>
      <xdr:row>37</xdr:row>
      <xdr:rowOff>19594</xdr:rowOff>
    </xdr:to>
    <xdr:pic>
      <xdr:nvPicPr>
        <xdr:cNvPr id="5" name="Picture 14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838325" y="21671280"/>
          <a:ext cx="994" cy="3243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638175</xdr:colOff>
      <xdr:row>35</xdr:row>
      <xdr:rowOff>0</xdr:rowOff>
    </xdr:from>
    <xdr:to>
      <xdr:col>0</xdr:col>
      <xdr:colOff>640080</xdr:colOff>
      <xdr:row>37</xdr:row>
      <xdr:rowOff>1953</xdr:rowOff>
    </xdr:to>
    <xdr:pic>
      <xdr:nvPicPr>
        <xdr:cNvPr id="6" name="Picture 143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8175" y="21671280"/>
          <a:ext cx="1905" cy="306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1247775</xdr:colOff>
      <xdr:row>35</xdr:row>
      <xdr:rowOff>0</xdr:rowOff>
    </xdr:from>
    <xdr:to>
      <xdr:col>0</xdr:col>
      <xdr:colOff>1252579</xdr:colOff>
      <xdr:row>37</xdr:row>
      <xdr:rowOff>25852</xdr:rowOff>
    </xdr:to>
    <xdr:pic>
      <xdr:nvPicPr>
        <xdr:cNvPr id="7" name="Picture 144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47775" y="21671280"/>
          <a:ext cx="4804" cy="3306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1838325</xdr:colOff>
      <xdr:row>35</xdr:row>
      <xdr:rowOff>0</xdr:rowOff>
    </xdr:from>
    <xdr:to>
      <xdr:col>0</xdr:col>
      <xdr:colOff>1845960</xdr:colOff>
      <xdr:row>37</xdr:row>
      <xdr:rowOff>19594</xdr:rowOff>
    </xdr:to>
    <xdr:pic>
      <xdr:nvPicPr>
        <xdr:cNvPr id="8" name="Picture 145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838325" y="21671280"/>
          <a:ext cx="994" cy="3243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638175</xdr:colOff>
      <xdr:row>35</xdr:row>
      <xdr:rowOff>0</xdr:rowOff>
    </xdr:from>
    <xdr:to>
      <xdr:col>0</xdr:col>
      <xdr:colOff>640080</xdr:colOff>
      <xdr:row>37</xdr:row>
      <xdr:rowOff>11975</xdr:rowOff>
    </xdr:to>
    <xdr:pic>
      <xdr:nvPicPr>
        <xdr:cNvPr id="9" name="Picture 143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8175" y="4602480"/>
          <a:ext cx="1905" cy="31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1247775</xdr:colOff>
      <xdr:row>35</xdr:row>
      <xdr:rowOff>0</xdr:rowOff>
    </xdr:from>
    <xdr:to>
      <xdr:col>0</xdr:col>
      <xdr:colOff>1249680</xdr:colOff>
      <xdr:row>37</xdr:row>
      <xdr:rowOff>52522</xdr:rowOff>
    </xdr:to>
    <xdr:pic>
      <xdr:nvPicPr>
        <xdr:cNvPr id="10" name="Picture 144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47775" y="4602480"/>
          <a:ext cx="1905" cy="3573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1838325</xdr:colOff>
      <xdr:row>35</xdr:row>
      <xdr:rowOff>0</xdr:rowOff>
    </xdr:from>
    <xdr:to>
      <xdr:col>0</xdr:col>
      <xdr:colOff>1845049</xdr:colOff>
      <xdr:row>37</xdr:row>
      <xdr:rowOff>46264</xdr:rowOff>
    </xdr:to>
    <xdr:pic>
      <xdr:nvPicPr>
        <xdr:cNvPr id="11" name="Picture 145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838325" y="4602480"/>
          <a:ext cx="1905" cy="3510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638175</xdr:colOff>
      <xdr:row>35</xdr:row>
      <xdr:rowOff>0</xdr:rowOff>
    </xdr:from>
    <xdr:to>
      <xdr:col>0</xdr:col>
      <xdr:colOff>640080</xdr:colOff>
      <xdr:row>37</xdr:row>
      <xdr:rowOff>11975</xdr:rowOff>
    </xdr:to>
    <xdr:pic>
      <xdr:nvPicPr>
        <xdr:cNvPr id="12" name="Picture 143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8175" y="4602480"/>
          <a:ext cx="1905" cy="31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1229846</xdr:colOff>
      <xdr:row>34</xdr:row>
      <xdr:rowOff>116541</xdr:rowOff>
    </xdr:from>
    <xdr:to>
      <xdr:col>0</xdr:col>
      <xdr:colOff>1231751</xdr:colOff>
      <xdr:row>37</xdr:row>
      <xdr:rowOff>16663</xdr:rowOff>
    </xdr:to>
    <xdr:pic>
      <xdr:nvPicPr>
        <xdr:cNvPr id="13" name="Picture 144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29846" y="5701553"/>
          <a:ext cx="1905" cy="3573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1838325</xdr:colOff>
      <xdr:row>35</xdr:row>
      <xdr:rowOff>0</xdr:rowOff>
    </xdr:from>
    <xdr:to>
      <xdr:col>0</xdr:col>
      <xdr:colOff>1845049</xdr:colOff>
      <xdr:row>37</xdr:row>
      <xdr:rowOff>46264</xdr:rowOff>
    </xdr:to>
    <xdr:pic>
      <xdr:nvPicPr>
        <xdr:cNvPr id="14" name="Picture 145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838325" y="4602480"/>
          <a:ext cx="1905" cy="3510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638175</xdr:colOff>
      <xdr:row>0</xdr:row>
      <xdr:rowOff>0</xdr:rowOff>
    </xdr:from>
    <xdr:to>
      <xdr:col>0</xdr:col>
      <xdr:colOff>640080</xdr:colOff>
      <xdr:row>1</xdr:row>
      <xdr:rowOff>141515</xdr:rowOff>
    </xdr:to>
    <xdr:pic>
      <xdr:nvPicPr>
        <xdr:cNvPr id="2" name="Picture 14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8825" y="590550"/>
          <a:ext cx="1905" cy="2984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1247775</xdr:colOff>
      <xdr:row>0</xdr:row>
      <xdr:rowOff>0</xdr:rowOff>
    </xdr:from>
    <xdr:to>
      <xdr:col>0</xdr:col>
      <xdr:colOff>1249680</xdr:colOff>
      <xdr:row>2</xdr:row>
      <xdr:rowOff>6803</xdr:rowOff>
    </xdr:to>
    <xdr:pic>
      <xdr:nvPicPr>
        <xdr:cNvPr id="3" name="Picture 144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68425" y="590550"/>
          <a:ext cx="1905" cy="327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1838325</xdr:colOff>
      <xdr:row>0</xdr:row>
      <xdr:rowOff>0</xdr:rowOff>
    </xdr:from>
    <xdr:to>
      <xdr:col>1</xdr:col>
      <xdr:colOff>0</xdr:colOff>
      <xdr:row>2</xdr:row>
      <xdr:rowOff>6804</xdr:rowOff>
    </xdr:to>
    <xdr:pic>
      <xdr:nvPicPr>
        <xdr:cNvPr id="4" name="Picture 145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958975" y="590550"/>
          <a:ext cx="1905" cy="32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638175</xdr:colOff>
      <xdr:row>9</xdr:row>
      <xdr:rowOff>0</xdr:rowOff>
    </xdr:from>
    <xdr:to>
      <xdr:col>0</xdr:col>
      <xdr:colOff>640080</xdr:colOff>
      <xdr:row>10</xdr:row>
      <xdr:rowOff>141515</xdr:rowOff>
    </xdr:to>
    <xdr:pic>
      <xdr:nvPicPr>
        <xdr:cNvPr id="5" name="Picture 143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8825" y="958850"/>
          <a:ext cx="1905" cy="2984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1247775</xdr:colOff>
      <xdr:row>9</xdr:row>
      <xdr:rowOff>0</xdr:rowOff>
    </xdr:from>
    <xdr:to>
      <xdr:col>0</xdr:col>
      <xdr:colOff>1249680</xdr:colOff>
      <xdr:row>11</xdr:row>
      <xdr:rowOff>6802</xdr:rowOff>
    </xdr:to>
    <xdr:pic>
      <xdr:nvPicPr>
        <xdr:cNvPr id="6" name="Picture 144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68425" y="958850"/>
          <a:ext cx="1905" cy="327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1838325</xdr:colOff>
      <xdr:row>9</xdr:row>
      <xdr:rowOff>0</xdr:rowOff>
    </xdr:from>
    <xdr:to>
      <xdr:col>1</xdr:col>
      <xdr:colOff>0</xdr:colOff>
      <xdr:row>11</xdr:row>
      <xdr:rowOff>544</xdr:rowOff>
    </xdr:to>
    <xdr:pic>
      <xdr:nvPicPr>
        <xdr:cNvPr id="7" name="Picture 145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958975" y="958850"/>
          <a:ext cx="1905" cy="319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638175</xdr:colOff>
      <xdr:row>9</xdr:row>
      <xdr:rowOff>0</xdr:rowOff>
    </xdr:from>
    <xdr:to>
      <xdr:col>0</xdr:col>
      <xdr:colOff>640080</xdr:colOff>
      <xdr:row>10</xdr:row>
      <xdr:rowOff>141515</xdr:rowOff>
    </xdr:to>
    <xdr:pic>
      <xdr:nvPicPr>
        <xdr:cNvPr id="8" name="Picture 143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8825" y="958850"/>
          <a:ext cx="1905" cy="2984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1247775</xdr:colOff>
      <xdr:row>9</xdr:row>
      <xdr:rowOff>0</xdr:rowOff>
    </xdr:from>
    <xdr:to>
      <xdr:col>0</xdr:col>
      <xdr:colOff>1249680</xdr:colOff>
      <xdr:row>11</xdr:row>
      <xdr:rowOff>6802</xdr:rowOff>
    </xdr:to>
    <xdr:pic>
      <xdr:nvPicPr>
        <xdr:cNvPr id="9" name="Picture 144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68425" y="958850"/>
          <a:ext cx="1905" cy="327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1838325</xdr:colOff>
      <xdr:row>9</xdr:row>
      <xdr:rowOff>0</xdr:rowOff>
    </xdr:from>
    <xdr:to>
      <xdr:col>1</xdr:col>
      <xdr:colOff>0</xdr:colOff>
      <xdr:row>11</xdr:row>
      <xdr:rowOff>544</xdr:rowOff>
    </xdr:to>
    <xdr:pic>
      <xdr:nvPicPr>
        <xdr:cNvPr id="10" name="Picture 145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958975" y="958850"/>
          <a:ext cx="1905" cy="319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120650</xdr:colOff>
      <xdr:row>67</xdr:row>
      <xdr:rowOff>34925</xdr:rowOff>
    </xdr:from>
    <xdr:to>
      <xdr:col>25</xdr:col>
      <xdr:colOff>349250</xdr:colOff>
      <xdr:row>81</xdr:row>
      <xdr:rowOff>136525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3:D8"/>
  <sheetViews>
    <sheetView tabSelected="1" zoomScaleNormal="100" workbookViewId="0">
      <selection activeCell="C5" sqref="C5"/>
    </sheetView>
  </sheetViews>
  <sheetFormatPr defaultRowHeight="12.5"/>
  <cols>
    <col min="2" max="2" width="12.453125" bestFit="1" customWidth="1"/>
    <col min="3" max="3" width="12.36328125" bestFit="1" customWidth="1"/>
    <col min="4" max="4" width="56.453125" bestFit="1" customWidth="1"/>
  </cols>
  <sheetData>
    <row r="3" spans="2:4">
      <c r="B3" s="59" t="s">
        <v>158</v>
      </c>
      <c r="C3" s="59" t="s">
        <v>194</v>
      </c>
    </row>
    <row r="4" spans="2:4">
      <c r="B4" s="59" t="s">
        <v>159</v>
      </c>
      <c r="C4" s="59" t="s">
        <v>157</v>
      </c>
    </row>
    <row r="5" spans="2:4">
      <c r="B5" s="59" t="s">
        <v>160</v>
      </c>
      <c r="C5" s="59" t="s">
        <v>303</v>
      </c>
      <c r="D5" s="141"/>
    </row>
    <row r="6" spans="2:4">
      <c r="B6" s="59"/>
      <c r="C6" s="59"/>
    </row>
    <row r="7" spans="2:4">
      <c r="B7" s="59"/>
      <c r="C7" s="59"/>
    </row>
    <row r="8" spans="2:4">
      <c r="B8" s="59"/>
    </row>
  </sheetData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outlinePr summaryBelow="0"/>
    <pageSetUpPr fitToPage="1"/>
  </sheetPr>
  <dimension ref="A1:AX136"/>
  <sheetViews>
    <sheetView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P98" sqref="P98:AX98"/>
    </sheetView>
  </sheetViews>
  <sheetFormatPr defaultColWidth="9.453125" defaultRowHeight="12.15" customHeight="1"/>
  <cols>
    <col min="1" max="1" width="34.54296875" style="33" bestFit="1" customWidth="1"/>
    <col min="2" max="2" width="2.54296875" style="29" bestFit="1" customWidth="1"/>
    <col min="3" max="3" width="15.54296875" style="29" bestFit="1" customWidth="1"/>
    <col min="4" max="6" width="4.453125" style="31" bestFit="1" customWidth="1"/>
    <col min="7" max="7" width="4.90625" style="31" bestFit="1" customWidth="1"/>
    <col min="8" max="10" width="4.453125" style="31" bestFit="1" customWidth="1"/>
    <col min="11" max="11" width="4.90625" style="31" bestFit="1" customWidth="1"/>
    <col min="12" max="13" width="5.453125" style="31" bestFit="1" customWidth="1"/>
    <col min="14" max="14" width="8.453125" style="31" bestFit="1" customWidth="1"/>
    <col min="15" max="15" width="6.453125" style="31" bestFit="1" customWidth="1"/>
    <col min="16" max="39" width="5.54296875" style="31" bestFit="1" customWidth="1"/>
    <col min="40" max="50" width="5.54296875" style="29" bestFit="1" customWidth="1"/>
    <col min="51" max="58" width="4.453125" style="29" bestFit="1" customWidth="1"/>
    <col min="59" max="59" width="3.453125" style="29" bestFit="1" customWidth="1"/>
    <col min="60" max="16384" width="9.453125" style="29"/>
  </cols>
  <sheetData>
    <row r="1" spans="1:50" s="30" customFormat="1" ht="12.15" customHeight="1">
      <c r="A1" s="26" t="s">
        <v>53</v>
      </c>
      <c r="D1" s="36">
        <v>2011</v>
      </c>
      <c r="E1" s="36">
        <f t="shared" ref="E1" si="0">D1+1</f>
        <v>2012</v>
      </c>
      <c r="F1" s="36">
        <f t="shared" ref="F1:AM1" si="1">+E1+1</f>
        <v>2013</v>
      </c>
      <c r="G1" s="36">
        <f t="shared" si="1"/>
        <v>2014</v>
      </c>
      <c r="H1" s="36">
        <f t="shared" si="1"/>
        <v>2015</v>
      </c>
      <c r="I1" s="36">
        <f t="shared" si="1"/>
        <v>2016</v>
      </c>
      <c r="J1" s="36">
        <f t="shared" si="1"/>
        <v>2017</v>
      </c>
      <c r="K1" s="36">
        <f t="shared" si="1"/>
        <v>2018</v>
      </c>
      <c r="L1" s="36">
        <f t="shared" si="1"/>
        <v>2019</v>
      </c>
      <c r="M1" s="36">
        <f t="shared" si="1"/>
        <v>2020</v>
      </c>
      <c r="N1" s="36">
        <f t="shared" si="1"/>
        <v>2021</v>
      </c>
      <c r="O1" s="36">
        <f t="shared" si="1"/>
        <v>2022</v>
      </c>
      <c r="P1" s="36">
        <f t="shared" si="1"/>
        <v>2023</v>
      </c>
      <c r="Q1" s="36">
        <f t="shared" si="1"/>
        <v>2024</v>
      </c>
      <c r="R1" s="36">
        <f t="shared" si="1"/>
        <v>2025</v>
      </c>
      <c r="S1" s="36">
        <f t="shared" si="1"/>
        <v>2026</v>
      </c>
      <c r="T1" s="36">
        <f t="shared" si="1"/>
        <v>2027</v>
      </c>
      <c r="U1" s="36">
        <f t="shared" si="1"/>
        <v>2028</v>
      </c>
      <c r="V1" s="36">
        <f t="shared" si="1"/>
        <v>2029</v>
      </c>
      <c r="W1" s="36">
        <f t="shared" si="1"/>
        <v>2030</v>
      </c>
      <c r="X1" s="36">
        <f t="shared" si="1"/>
        <v>2031</v>
      </c>
      <c r="Y1" s="36">
        <f t="shared" si="1"/>
        <v>2032</v>
      </c>
      <c r="Z1" s="36">
        <f t="shared" si="1"/>
        <v>2033</v>
      </c>
      <c r="AA1" s="36">
        <f t="shared" si="1"/>
        <v>2034</v>
      </c>
      <c r="AB1" s="36">
        <f t="shared" si="1"/>
        <v>2035</v>
      </c>
      <c r="AC1" s="36">
        <f t="shared" si="1"/>
        <v>2036</v>
      </c>
      <c r="AD1" s="36">
        <f t="shared" si="1"/>
        <v>2037</v>
      </c>
      <c r="AE1" s="36">
        <f t="shared" si="1"/>
        <v>2038</v>
      </c>
      <c r="AF1" s="36">
        <f t="shared" si="1"/>
        <v>2039</v>
      </c>
      <c r="AG1" s="36">
        <f t="shared" si="1"/>
        <v>2040</v>
      </c>
      <c r="AH1" s="36">
        <f t="shared" si="1"/>
        <v>2041</v>
      </c>
      <c r="AI1" s="36">
        <f t="shared" si="1"/>
        <v>2042</v>
      </c>
      <c r="AJ1" s="36">
        <f t="shared" si="1"/>
        <v>2043</v>
      </c>
      <c r="AK1" s="36">
        <f t="shared" si="1"/>
        <v>2044</v>
      </c>
      <c r="AL1" s="36">
        <f t="shared" si="1"/>
        <v>2045</v>
      </c>
      <c r="AM1" s="36">
        <f t="shared" si="1"/>
        <v>2046</v>
      </c>
      <c r="AN1" s="36">
        <f t="shared" ref="AN1:AX1" si="2">+AM1+1</f>
        <v>2047</v>
      </c>
      <c r="AO1" s="36">
        <f t="shared" si="2"/>
        <v>2048</v>
      </c>
      <c r="AP1" s="36">
        <f t="shared" si="2"/>
        <v>2049</v>
      </c>
      <c r="AQ1" s="36">
        <f t="shared" si="2"/>
        <v>2050</v>
      </c>
      <c r="AR1" s="36">
        <f t="shared" si="2"/>
        <v>2051</v>
      </c>
      <c r="AS1" s="36">
        <f t="shared" si="2"/>
        <v>2052</v>
      </c>
      <c r="AT1" s="36">
        <f t="shared" si="2"/>
        <v>2053</v>
      </c>
      <c r="AU1" s="36">
        <f t="shared" si="2"/>
        <v>2054</v>
      </c>
      <c r="AV1" s="36">
        <f t="shared" si="2"/>
        <v>2055</v>
      </c>
      <c r="AW1" s="36">
        <f t="shared" si="2"/>
        <v>2056</v>
      </c>
      <c r="AX1" s="36">
        <f t="shared" si="2"/>
        <v>2057</v>
      </c>
    </row>
    <row r="2" spans="1:50" ht="13.4" customHeight="1"/>
    <row r="3" spans="1:50" ht="12.15" customHeight="1">
      <c r="A3" s="33" t="s">
        <v>52</v>
      </c>
      <c r="C3" s="29" t="s">
        <v>233</v>
      </c>
      <c r="P3" s="10">
        <v>5.5000000000000005E-3</v>
      </c>
      <c r="Q3" s="10">
        <v>4.2800000000000005E-2</v>
      </c>
      <c r="R3" s="10">
        <v>5.28E-2</v>
      </c>
      <c r="S3" s="10">
        <v>4.9299999999999997E-2</v>
      </c>
      <c r="T3" s="10">
        <v>4.24E-2</v>
      </c>
      <c r="U3" s="10">
        <v>4.2800000000000005E-2</v>
      </c>
    </row>
    <row r="4" spans="1:50" ht="12.15" customHeight="1">
      <c r="A4" s="33" t="s">
        <v>161</v>
      </c>
      <c r="P4" s="10">
        <v>0.55000000000000004</v>
      </c>
    </row>
    <row r="5" spans="1:50" ht="12.15" customHeight="1">
      <c r="A5" s="33" t="s">
        <v>162</v>
      </c>
      <c r="P5" s="82">
        <v>3.4700000000000002E-2</v>
      </c>
      <c r="Q5" s="10">
        <v>3.8200000000000005E-2</v>
      </c>
      <c r="R5" s="10">
        <v>4.1700000000000001E-2</v>
      </c>
      <c r="S5" s="10">
        <v>4.5199999999999997E-2</v>
      </c>
      <c r="T5" s="10">
        <v>4.87E-2</v>
      </c>
      <c r="U5" s="10">
        <v>5.2199999999999996E-2</v>
      </c>
    </row>
    <row r="7" spans="1:50" ht="12.15" customHeight="1">
      <c r="A7" s="51" t="s">
        <v>8</v>
      </c>
      <c r="P7" s="40">
        <v>3068.7589143826945</v>
      </c>
      <c r="Q7" s="40">
        <v>3367.4568702166835</v>
      </c>
      <c r="R7" s="40">
        <v>3576.7605681749073</v>
      </c>
      <c r="S7" s="40">
        <v>3855.3560758678741</v>
      </c>
      <c r="T7" s="40">
        <v>4022.9638464735658</v>
      </c>
      <c r="U7" s="40">
        <v>4203.1916331894672</v>
      </c>
      <c r="V7" s="40">
        <v>4205.0809917086299</v>
      </c>
      <c r="W7" s="40">
        <v>4261.3442862327356</v>
      </c>
      <c r="X7" s="40">
        <v>4338.8843436145789</v>
      </c>
      <c r="Y7" s="40">
        <v>4437.5754439206112</v>
      </c>
      <c r="Z7" s="40">
        <v>4548.7759253482463</v>
      </c>
      <c r="AA7" s="40">
        <v>4659.7982854257334</v>
      </c>
      <c r="AB7" s="40">
        <v>4775.2466170745547</v>
      </c>
      <c r="AC7" s="40">
        <v>4895.5432138829328</v>
      </c>
      <c r="AD7" s="40">
        <v>5007.5968120495063</v>
      </c>
      <c r="AE7" s="40">
        <v>5096.2859556802459</v>
      </c>
      <c r="AF7" s="40">
        <v>5142.9343794044589</v>
      </c>
      <c r="AG7" s="40">
        <v>5187.9158997382592</v>
      </c>
      <c r="AH7" s="40">
        <v>5228.6746301999146</v>
      </c>
      <c r="AI7" s="40">
        <v>5280.2530357965288</v>
      </c>
      <c r="AJ7" s="40">
        <v>5353.5539881922959</v>
      </c>
      <c r="AK7" s="40">
        <v>5421.8482406865096</v>
      </c>
      <c r="AL7" s="40">
        <v>5480.3441191368083</v>
      </c>
      <c r="AM7" s="40">
        <v>5537.8809300652574</v>
      </c>
      <c r="AN7" s="40">
        <v>5609.4487599280983</v>
      </c>
      <c r="AO7" s="40">
        <v>5672.3574525035783</v>
      </c>
      <c r="AP7" s="40">
        <v>5751.198703887595</v>
      </c>
      <c r="AQ7" s="40">
        <v>5832.0504720092586</v>
      </c>
      <c r="AR7" s="40">
        <v>5915.1709622771277</v>
      </c>
      <c r="AS7" s="40">
        <v>5996.5249594701527</v>
      </c>
      <c r="AT7" s="40">
        <v>6075.3111779838391</v>
      </c>
      <c r="AU7" s="40">
        <v>6154.4942613035064</v>
      </c>
      <c r="AV7" s="40">
        <v>6234.873607169885</v>
      </c>
      <c r="AW7" s="40">
        <v>6314.8879101639686</v>
      </c>
      <c r="AX7" s="40">
        <v>6398.1774866229462</v>
      </c>
    </row>
    <row r="8" spans="1:50" ht="12.15" customHeight="1">
      <c r="E8" s="40"/>
    </row>
    <row r="9" spans="1:50" ht="12.15" customHeight="1">
      <c r="A9" s="33" t="s">
        <v>3</v>
      </c>
      <c r="E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</row>
    <row r="10" spans="1:50" s="33" customFormat="1" ht="13">
      <c r="A10" s="49" t="s">
        <v>123</v>
      </c>
      <c r="B10" s="34"/>
      <c r="C10" s="31"/>
      <c r="D10" s="38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>
        <v>3867.1406962230531</v>
      </c>
      <c r="Q10" s="40">
        <v>3406.5668825214066</v>
      </c>
      <c r="R10" s="40">
        <v>4296.4490926368135</v>
      </c>
      <c r="S10" s="40">
        <v>5127.2003856010951</v>
      </c>
      <c r="T10" s="40">
        <v>3110.7273948715992</v>
      </c>
      <c r="U10" s="40">
        <v>3728.4901035306984</v>
      </c>
      <c r="V10" s="40">
        <v>1037.5894069713622</v>
      </c>
      <c r="W10" s="40">
        <v>825.27321513112781</v>
      </c>
      <c r="X10" s="40">
        <v>792.02951191961495</v>
      </c>
      <c r="Y10" s="40">
        <v>752.82069067925693</v>
      </c>
      <c r="Z10" s="40">
        <v>742.8090534309581</v>
      </c>
      <c r="AA10" s="40">
        <v>737.80323480680886</v>
      </c>
      <c r="AB10" s="40">
        <v>737.80323480680886</v>
      </c>
      <c r="AC10" s="40">
        <v>794.34299524922653</v>
      </c>
      <c r="AD10" s="40">
        <v>844.70114486447926</v>
      </c>
      <c r="AE10" s="40">
        <v>807.80571464418313</v>
      </c>
      <c r="AF10" s="40">
        <v>1167.8821644046461</v>
      </c>
      <c r="AG10" s="40">
        <v>692.3844378451995</v>
      </c>
      <c r="AH10" s="40">
        <v>663.947718349139</v>
      </c>
      <c r="AI10" s="40">
        <v>620.48541787593217</v>
      </c>
      <c r="AJ10" s="40">
        <v>643.3405605555248</v>
      </c>
      <c r="AK10" s="40">
        <v>617.61114761984595</v>
      </c>
      <c r="AL10" s="40">
        <v>579.83243558547395</v>
      </c>
      <c r="AM10" s="40">
        <v>578.14023950562114</v>
      </c>
      <c r="AN10" s="40">
        <v>573.81719385433746</v>
      </c>
      <c r="AO10" s="40">
        <v>565.39138792892459</v>
      </c>
      <c r="AP10" s="40">
        <v>565.40098699476357</v>
      </c>
      <c r="AQ10" s="40">
        <v>565.41033709060071</v>
      </c>
      <c r="AR10" s="40">
        <v>591.87726396735138</v>
      </c>
      <c r="AS10" s="40">
        <v>596.69098866169202</v>
      </c>
      <c r="AT10" s="40">
        <v>568.90278067739735</v>
      </c>
      <c r="AU10" s="40">
        <v>561.44458558667407</v>
      </c>
      <c r="AV10" s="40">
        <v>573.71491657630509</v>
      </c>
      <c r="AW10" s="40">
        <v>577.80250190676088</v>
      </c>
      <c r="AX10" s="40">
        <v>611.07899510725565</v>
      </c>
    </row>
    <row r="11" spans="1:50" s="33" customFormat="1" ht="13">
      <c r="A11" s="49" t="s">
        <v>124</v>
      </c>
      <c r="B11" s="34"/>
      <c r="C11" s="31"/>
      <c r="D11" s="38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>
        <v>296.56545970366841</v>
      </c>
      <c r="Q11" s="40">
        <v>297.53321475349298</v>
      </c>
      <c r="R11" s="40">
        <v>326.67833833047087</v>
      </c>
      <c r="S11" s="40">
        <v>444.62192040748317</v>
      </c>
      <c r="T11" s="40">
        <v>407.13862971852626</v>
      </c>
      <c r="U11" s="40">
        <v>386.62152835238243</v>
      </c>
      <c r="V11" s="40">
        <v>312.72601366389858</v>
      </c>
      <c r="W11" s="40">
        <v>245.62642618052465</v>
      </c>
      <c r="X11" s="40">
        <v>207.60653064672363</v>
      </c>
      <c r="Y11" s="40">
        <v>177.46305799870242</v>
      </c>
      <c r="Z11" s="40">
        <v>170.15077888740069</v>
      </c>
      <c r="AA11" s="40">
        <v>166.49463933174982</v>
      </c>
      <c r="AB11" s="40">
        <v>166.49463933174982</v>
      </c>
      <c r="AC11" s="40">
        <v>177.13118646149033</v>
      </c>
      <c r="AD11" s="40">
        <v>182.77870555703771</v>
      </c>
      <c r="AE11" s="40">
        <v>244.64650752052486</v>
      </c>
      <c r="AF11" s="40">
        <v>232.74036319173558</v>
      </c>
      <c r="AG11" s="40">
        <v>322.5591997005817</v>
      </c>
      <c r="AH11" s="40">
        <v>403.63807928909381</v>
      </c>
      <c r="AI11" s="40">
        <v>374.89794905405489</v>
      </c>
      <c r="AJ11" s="40">
        <v>330.09201947179753</v>
      </c>
      <c r="AK11" s="40">
        <v>323.50612083095103</v>
      </c>
      <c r="AL11" s="40">
        <v>338.89541700613802</v>
      </c>
      <c r="AM11" s="40">
        <v>372.41756702785904</v>
      </c>
      <c r="AN11" s="40">
        <v>339.33765316327299</v>
      </c>
      <c r="AO11" s="40">
        <v>358.77611232643562</v>
      </c>
      <c r="AP11" s="40">
        <v>318.34009664232599</v>
      </c>
      <c r="AQ11" s="40">
        <v>278.95286581572543</v>
      </c>
      <c r="AR11" s="40">
        <v>277.58304432729483</v>
      </c>
      <c r="AS11" s="40">
        <v>270.77862226454232</v>
      </c>
      <c r="AT11" s="40">
        <v>263.51713751882954</v>
      </c>
      <c r="AU11" s="40">
        <v>261.09715104265632</v>
      </c>
      <c r="AV11" s="40">
        <v>263.40550807932345</v>
      </c>
      <c r="AW11" s="40">
        <v>274.81150755461965</v>
      </c>
      <c r="AX11" s="40">
        <v>274.84818240170819</v>
      </c>
    </row>
    <row r="12" spans="1:50" s="33" customFormat="1" ht="13">
      <c r="A12" s="49" t="s">
        <v>125</v>
      </c>
      <c r="B12" s="34"/>
      <c r="C12" s="31"/>
      <c r="D12" s="38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>
        <v>54.233928461243174</v>
      </c>
      <c r="Q12" s="40">
        <v>53.906241702133336</v>
      </c>
      <c r="R12" s="40">
        <v>54.24838603201345</v>
      </c>
      <c r="S12" s="40">
        <v>54.219640919991342</v>
      </c>
      <c r="T12" s="40">
        <v>54.190911039417124</v>
      </c>
      <c r="U12" s="40">
        <v>54.16219638221996</v>
      </c>
      <c r="V12" s="40">
        <v>25</v>
      </c>
      <c r="W12" s="40">
        <v>25</v>
      </c>
      <c r="X12" s="40">
        <v>25</v>
      </c>
      <c r="Y12" s="40">
        <v>25</v>
      </c>
      <c r="Z12" s="40">
        <v>25</v>
      </c>
      <c r="AA12" s="40">
        <v>25</v>
      </c>
      <c r="AB12" s="40">
        <v>25</v>
      </c>
      <c r="AC12" s="40">
        <v>25</v>
      </c>
      <c r="AD12" s="40">
        <v>25</v>
      </c>
      <c r="AE12" s="40">
        <v>25</v>
      </c>
      <c r="AF12" s="40">
        <v>25</v>
      </c>
      <c r="AG12" s="40">
        <v>25</v>
      </c>
      <c r="AH12" s="40">
        <v>25</v>
      </c>
      <c r="AI12" s="40">
        <v>25</v>
      </c>
      <c r="AJ12" s="40">
        <v>25</v>
      </c>
      <c r="AK12" s="40">
        <v>25</v>
      </c>
      <c r="AL12" s="40">
        <v>25</v>
      </c>
      <c r="AM12" s="40">
        <v>25</v>
      </c>
      <c r="AN12" s="40">
        <v>25</v>
      </c>
      <c r="AO12" s="40">
        <v>25</v>
      </c>
      <c r="AP12" s="40">
        <v>25</v>
      </c>
      <c r="AQ12" s="40">
        <v>25</v>
      </c>
      <c r="AR12" s="40">
        <v>25</v>
      </c>
      <c r="AS12" s="40">
        <v>25</v>
      </c>
      <c r="AT12" s="40">
        <v>25</v>
      </c>
      <c r="AU12" s="40">
        <v>25</v>
      </c>
      <c r="AV12" s="40">
        <v>25</v>
      </c>
      <c r="AW12" s="40">
        <v>25</v>
      </c>
      <c r="AX12" s="40">
        <v>25</v>
      </c>
    </row>
    <row r="13" spans="1:50" s="33" customFormat="1" ht="13">
      <c r="A13" s="49" t="s">
        <v>126</v>
      </c>
      <c r="B13" s="34"/>
      <c r="C13" s="31"/>
      <c r="D13" s="38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</row>
    <row r="14" spans="1:50" s="33" customFormat="1" ht="13">
      <c r="A14" s="49" t="s">
        <v>127</v>
      </c>
      <c r="B14" s="34"/>
      <c r="C14" s="31"/>
      <c r="D14" s="38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AM14" s="40"/>
    </row>
    <row r="15" spans="1:50" s="33" customFormat="1" ht="13">
      <c r="A15" s="25" t="s">
        <v>122</v>
      </c>
      <c r="B15" s="31"/>
      <c r="C15" s="21"/>
      <c r="D15" s="41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89">
        <f t="shared" ref="P15" si="3">SUM(P10:P14)</f>
        <v>4217.9400843879648</v>
      </c>
      <c r="Q15" s="89">
        <f t="shared" ref="Q15:AL15" si="4">SUM(Q10:Q14)</f>
        <v>3758.006338977033</v>
      </c>
      <c r="R15" s="89">
        <f t="shared" si="4"/>
        <v>4677.375816999298</v>
      </c>
      <c r="S15" s="89">
        <f t="shared" si="4"/>
        <v>5626.0419469285698</v>
      </c>
      <c r="T15" s="89">
        <f t="shared" si="4"/>
        <v>3572.0569356295427</v>
      </c>
      <c r="U15" s="89">
        <f t="shared" si="4"/>
        <v>4169.2738282653008</v>
      </c>
      <c r="V15" s="89">
        <f t="shared" si="4"/>
        <v>1375.3154206352608</v>
      </c>
      <c r="W15" s="89">
        <f t="shared" si="4"/>
        <v>1095.8996413116524</v>
      </c>
      <c r="X15" s="89">
        <f t="shared" si="4"/>
        <v>1024.6360425663386</v>
      </c>
      <c r="Y15" s="89">
        <f t="shared" si="4"/>
        <v>955.28374867795935</v>
      </c>
      <c r="Z15" s="89">
        <f t="shared" si="4"/>
        <v>937.95983231835885</v>
      </c>
      <c r="AA15" s="89">
        <f t="shared" si="4"/>
        <v>929.29787413855865</v>
      </c>
      <c r="AB15" s="89">
        <f t="shared" si="4"/>
        <v>929.29787413855865</v>
      </c>
      <c r="AC15" s="89">
        <f t="shared" si="4"/>
        <v>996.47418171071683</v>
      </c>
      <c r="AD15" s="89">
        <f t="shared" si="4"/>
        <v>1052.4798504215169</v>
      </c>
      <c r="AE15" s="89">
        <f t="shared" si="4"/>
        <v>1077.452222164708</v>
      </c>
      <c r="AF15" s="89">
        <f t="shared" si="4"/>
        <v>1425.6225275963816</v>
      </c>
      <c r="AG15" s="89">
        <f t="shared" si="4"/>
        <v>1039.9436375457813</v>
      </c>
      <c r="AH15" s="89">
        <f t="shared" si="4"/>
        <v>1092.5857976382329</v>
      </c>
      <c r="AI15" s="89">
        <f t="shared" si="4"/>
        <v>1020.383366929987</v>
      </c>
      <c r="AJ15" s="89">
        <f t="shared" si="4"/>
        <v>998.43258002732227</v>
      </c>
      <c r="AK15" s="89">
        <f t="shared" si="4"/>
        <v>966.11726845079693</v>
      </c>
      <c r="AL15" s="89">
        <f t="shared" si="4"/>
        <v>943.72785259161196</v>
      </c>
      <c r="AM15" s="89">
        <f t="shared" ref="AM15:AX15" si="5">SUM(AM10:AM14)</f>
        <v>975.55780653348017</v>
      </c>
      <c r="AN15" s="89">
        <f t="shared" si="5"/>
        <v>938.15484701761045</v>
      </c>
      <c r="AO15" s="89">
        <f t="shared" si="5"/>
        <v>949.16750025536021</v>
      </c>
      <c r="AP15" s="89">
        <f t="shared" si="5"/>
        <v>908.74108363708956</v>
      </c>
      <c r="AQ15" s="89">
        <f t="shared" si="5"/>
        <v>869.36320290632614</v>
      </c>
      <c r="AR15" s="89">
        <f t="shared" si="5"/>
        <v>894.46030829464621</v>
      </c>
      <c r="AS15" s="89">
        <f t="shared" si="5"/>
        <v>892.46961092623428</v>
      </c>
      <c r="AT15" s="89">
        <f t="shared" si="5"/>
        <v>857.41991819622694</v>
      </c>
      <c r="AU15" s="89">
        <f t="shared" si="5"/>
        <v>847.54173662933044</v>
      </c>
      <c r="AV15" s="89">
        <f t="shared" si="5"/>
        <v>862.12042465562854</v>
      </c>
      <c r="AW15" s="89">
        <f t="shared" si="5"/>
        <v>877.61400946138053</v>
      </c>
      <c r="AX15" s="89">
        <f t="shared" si="5"/>
        <v>910.92717750896384</v>
      </c>
    </row>
    <row r="16" spans="1:50" s="33" customFormat="1" ht="13">
      <c r="A16" s="25"/>
      <c r="B16" s="31"/>
      <c r="C16" s="21"/>
      <c r="D16" s="41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</row>
    <row r="17" spans="1:50" ht="12.15" customHeight="1">
      <c r="A17" s="91" t="s">
        <v>18</v>
      </c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7"/>
      <c r="AO17" s="7"/>
    </row>
    <row r="18" spans="1:50" ht="12.15" customHeight="1">
      <c r="A18" s="50" t="s">
        <v>39</v>
      </c>
      <c r="B18" s="7" t="s">
        <v>19</v>
      </c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40">
        <v>1071.1012499999999</v>
      </c>
      <c r="Q18" s="40">
        <v>1273.6179</v>
      </c>
      <c r="R18" s="40">
        <v>1576.2671639999994</v>
      </c>
      <c r="S18" s="40">
        <v>1924.0857599999993</v>
      </c>
      <c r="T18" s="40">
        <v>2248.4471999999987</v>
      </c>
      <c r="U18" s="40">
        <v>2567.0246582399973</v>
      </c>
      <c r="V18" s="40">
        <v>2848.5541422206875</v>
      </c>
      <c r="W18" s="40">
        <v>3070.0778648275864</v>
      </c>
      <c r="X18" s="40">
        <v>3259.608910344828</v>
      </c>
      <c r="Y18" s="40">
        <v>3438.6694179310343</v>
      </c>
      <c r="Z18" s="40">
        <v>3608.7995420689667</v>
      </c>
      <c r="AA18" s="40">
        <v>3774.1503724137942</v>
      </c>
      <c r="AB18" s="40">
        <v>3935.5203227586221</v>
      </c>
      <c r="AC18" s="40">
        <v>4099.8110896551743</v>
      </c>
      <c r="AD18" s="40">
        <v>4267.7406041379318</v>
      </c>
      <c r="AE18" s="40">
        <v>4425.9481241379326</v>
      </c>
      <c r="AF18" s="40">
        <v>4567.9748896551737</v>
      </c>
      <c r="AG18" s="40">
        <v>4699.1662675862081</v>
      </c>
      <c r="AH18" s="40">
        <v>4821.4727627586217</v>
      </c>
      <c r="AI18" s="40">
        <v>4931.3892165517245</v>
      </c>
      <c r="AJ18" s="40">
        <v>5035.2130427586235</v>
      </c>
      <c r="AK18" s="40">
        <v>5135.2154482758642</v>
      </c>
      <c r="AL18" s="40">
        <v>5224.9690179310364</v>
      </c>
      <c r="AM18" s="40">
        <v>5307.1582344827611</v>
      </c>
      <c r="AN18" s="40">
        <v>5385.5775393103486</v>
      </c>
      <c r="AO18" s="40">
        <v>5459.66327172414</v>
      </c>
      <c r="AP18" s="40">
        <v>5530.0032000000028</v>
      </c>
      <c r="AQ18" s="40">
        <v>5597.6649931034499</v>
      </c>
      <c r="AR18" s="40">
        <v>5665.2731751724186</v>
      </c>
      <c r="AS18" s="40">
        <v>5733.2151393103486</v>
      </c>
      <c r="AT18" s="40">
        <v>5796.1262606896598</v>
      </c>
      <c r="AU18" s="40">
        <v>5852.9024689655207</v>
      </c>
      <c r="AV18" s="40">
        <v>5907.4582303448315</v>
      </c>
      <c r="AW18" s="40">
        <v>5960.8618262069012</v>
      </c>
      <c r="AX18" s="40">
        <v>6011.1190800000049</v>
      </c>
    </row>
    <row r="19" spans="1:50" ht="12.15" customHeight="1">
      <c r="A19" s="50" t="s">
        <v>42</v>
      </c>
      <c r="B19" s="7" t="s">
        <v>20</v>
      </c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40">
        <v>137.91249999999999</v>
      </c>
      <c r="Q19" s="40">
        <v>234.267</v>
      </c>
      <c r="R19" s="40">
        <v>389.19375000000002</v>
      </c>
      <c r="S19" s="40">
        <v>641.52</v>
      </c>
      <c r="T19" s="40">
        <v>942.48</v>
      </c>
      <c r="U19" s="40">
        <v>1227.5999999999999</v>
      </c>
      <c r="V19" s="40">
        <v>1465.6551724137933</v>
      </c>
      <c r="W19" s="40">
        <v>1650.0910344827587</v>
      </c>
      <c r="X19" s="40">
        <v>1779.6331034482762</v>
      </c>
      <c r="Y19" s="40">
        <v>1863.2937931034485</v>
      </c>
      <c r="Z19" s="40">
        <v>1927.4958620689658</v>
      </c>
      <c r="AA19" s="40">
        <v>1982.7310344827592</v>
      </c>
      <c r="AB19" s="40">
        <v>2034.16551724138</v>
      </c>
      <c r="AC19" s="40">
        <v>2084.3255172413801</v>
      </c>
      <c r="AD19" s="40">
        <v>2133.2110344827593</v>
      </c>
      <c r="AE19" s="40">
        <v>2180.8220689655182</v>
      </c>
      <c r="AF19" s="40">
        <v>2227.1586206896563</v>
      </c>
      <c r="AG19" s="40">
        <v>2272.2206896551734</v>
      </c>
      <c r="AH19" s="40">
        <v>2316.0082758620701</v>
      </c>
      <c r="AI19" s="40">
        <v>2358.5213793103462</v>
      </c>
      <c r="AJ19" s="40">
        <v>2399.7600000000016</v>
      </c>
      <c r="AK19" s="40">
        <v>2439.7241379310362</v>
      </c>
      <c r="AL19" s="40">
        <v>2478.4137931034502</v>
      </c>
      <c r="AM19" s="40">
        <v>2515.8289655172434</v>
      </c>
      <c r="AN19" s="40">
        <v>2551.969655172416</v>
      </c>
      <c r="AO19" s="40">
        <v>2586.8358620689678</v>
      </c>
      <c r="AP19" s="40">
        <v>2620.4275862068989</v>
      </c>
      <c r="AQ19" s="40">
        <v>2652.7448275862098</v>
      </c>
      <c r="AR19" s="40">
        <v>2683.7875862068995</v>
      </c>
      <c r="AS19" s="40">
        <v>2713.555862068969</v>
      </c>
      <c r="AT19" s="40">
        <v>2742.0496551724168</v>
      </c>
      <c r="AU19" s="40">
        <v>2769.2689655172449</v>
      </c>
      <c r="AV19" s="40">
        <v>2795.2137931034517</v>
      </c>
      <c r="AW19" s="40">
        <v>2819.8841379310388</v>
      </c>
      <c r="AX19" s="40">
        <v>2843.2800000000043</v>
      </c>
    </row>
    <row r="20" spans="1:50" ht="12.15" customHeight="1">
      <c r="A20" s="50" t="s">
        <v>49</v>
      </c>
      <c r="B20" s="7" t="s">
        <v>50</v>
      </c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40">
        <v>439.47723519051891</v>
      </c>
      <c r="Q20" s="40">
        <v>557.76293116685054</v>
      </c>
      <c r="R20" s="40">
        <v>626.25808192815771</v>
      </c>
      <c r="S20" s="40">
        <v>729.98430134022874</v>
      </c>
      <c r="T20" s="40">
        <v>854.58789335400184</v>
      </c>
      <c r="U20" s="40">
        <v>878.56369780514603</v>
      </c>
      <c r="V20" s="40">
        <v>868.6101190731822</v>
      </c>
      <c r="W20" s="40">
        <v>861.05698760298071</v>
      </c>
      <c r="X20" s="40">
        <v>853.50385613277911</v>
      </c>
      <c r="Y20" s="40">
        <v>848.26839788083078</v>
      </c>
      <c r="Z20" s="40">
        <v>838.39759319237601</v>
      </c>
      <c r="AA20" s="40">
        <v>830.8444617221744</v>
      </c>
      <c r="AB20" s="40">
        <v>823.29133025197291</v>
      </c>
      <c r="AC20" s="40">
        <v>817.97309795651552</v>
      </c>
      <c r="AD20" s="40">
        <v>808.18506731156981</v>
      </c>
      <c r="AE20" s="40">
        <v>800.63193584136832</v>
      </c>
      <c r="AF20" s="40">
        <v>793.07880437116671</v>
      </c>
      <c r="AG20" s="40">
        <v>787.67779803220026</v>
      </c>
      <c r="AH20" s="40">
        <v>777.9725414307635</v>
      </c>
      <c r="AI20" s="40">
        <v>770.41940996056201</v>
      </c>
      <c r="AJ20" s="40">
        <v>762.86627849036051</v>
      </c>
      <c r="AK20" s="40">
        <v>757.382498107885</v>
      </c>
      <c r="AL20" s="40">
        <v>747.76001554995742</v>
      </c>
      <c r="AM20" s="40">
        <v>740.20688407975581</v>
      </c>
      <c r="AN20" s="40">
        <v>732.65375260955432</v>
      </c>
      <c r="AO20" s="40">
        <v>727.08719818356985</v>
      </c>
      <c r="AP20" s="40">
        <v>717.54748966915122</v>
      </c>
      <c r="AQ20" s="40">
        <v>709.99435819894961</v>
      </c>
      <c r="AR20" s="40">
        <v>702.44122672874812</v>
      </c>
      <c r="AS20" s="40">
        <v>696.79189825925448</v>
      </c>
      <c r="AT20" s="40">
        <v>687.33496378834502</v>
      </c>
      <c r="AU20" s="40">
        <v>679.78183231814342</v>
      </c>
      <c r="AV20" s="40">
        <v>672.22870084794192</v>
      </c>
      <c r="AW20" s="40">
        <v>666.49659833493934</v>
      </c>
      <c r="AX20" s="40">
        <v>657.12243790753882</v>
      </c>
    </row>
    <row r="21" spans="1:50" ht="12.15" customHeight="1">
      <c r="A21" s="50" t="s">
        <v>21</v>
      </c>
      <c r="B21" s="7" t="s">
        <v>51</v>
      </c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40">
        <v>285.66528247421269</v>
      </c>
      <c r="Q21" s="40">
        <v>286.44792708373114</v>
      </c>
      <c r="R21" s="40">
        <v>285.66528247421269</v>
      </c>
      <c r="S21" s="40">
        <v>285.66528247421269</v>
      </c>
      <c r="T21" s="40">
        <v>285.66528247421269</v>
      </c>
      <c r="U21" s="40">
        <v>286.44792708373114</v>
      </c>
      <c r="V21" s="40">
        <v>283.20265072874537</v>
      </c>
      <c r="W21" s="40">
        <v>280.74001898327799</v>
      </c>
      <c r="X21" s="40">
        <v>278.27738723781073</v>
      </c>
      <c r="Y21" s="40">
        <v>276.57041235670602</v>
      </c>
      <c r="Z21" s="40">
        <v>273.35212374687603</v>
      </c>
      <c r="AA21" s="40">
        <v>270.88949200140866</v>
      </c>
      <c r="AB21" s="40">
        <v>268.42686025594134</v>
      </c>
      <c r="AC21" s="40">
        <v>266.69289762968083</v>
      </c>
      <c r="AD21" s="40">
        <v>263.50159676500664</v>
      </c>
      <c r="AE21" s="40">
        <v>261.03896501953926</v>
      </c>
      <c r="AF21" s="40">
        <v>258.57633327407194</v>
      </c>
      <c r="AG21" s="40">
        <v>256.81538290265564</v>
      </c>
      <c r="AH21" s="40">
        <v>253.65106978313727</v>
      </c>
      <c r="AI21" s="40">
        <v>251.18843803766993</v>
      </c>
      <c r="AJ21" s="40">
        <v>248.72580629220258</v>
      </c>
      <c r="AK21" s="40">
        <v>246.93786817563048</v>
      </c>
      <c r="AL21" s="40">
        <v>243.80054280126794</v>
      </c>
      <c r="AM21" s="40">
        <v>241.33791105580059</v>
      </c>
      <c r="AN21" s="40">
        <v>238.87527931033324</v>
      </c>
      <c r="AO21" s="40">
        <v>237.0603534486053</v>
      </c>
      <c r="AP21" s="40">
        <v>233.95001581939857</v>
      </c>
      <c r="AQ21" s="40">
        <v>231.48738407393122</v>
      </c>
      <c r="AR21" s="40">
        <v>229.02475232846388</v>
      </c>
      <c r="AS21" s="40">
        <v>227.18283872158017</v>
      </c>
      <c r="AT21" s="40">
        <v>224.09948883752921</v>
      </c>
      <c r="AU21" s="40">
        <v>221.63685709206186</v>
      </c>
      <c r="AV21" s="40">
        <v>219.17422534659451</v>
      </c>
      <c r="AW21" s="40">
        <v>217.30532399455498</v>
      </c>
      <c r="AX21" s="40">
        <v>214.24896185565984</v>
      </c>
    </row>
    <row r="22" spans="1:50" ht="12.15" customHeight="1">
      <c r="A22" s="50" t="s">
        <v>163</v>
      </c>
      <c r="B22" s="7" t="s">
        <v>165</v>
      </c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40">
        <v>12038.204325914199</v>
      </c>
      <c r="Q22" s="40">
        <v>12196.340819885476</v>
      </c>
      <c r="R22" s="40">
        <v>12993.602907762361</v>
      </c>
      <c r="S22" s="40">
        <v>13504.379928413251</v>
      </c>
      <c r="T22" s="40">
        <v>13504.379928413251</v>
      </c>
      <c r="U22" s="40">
        <v>13541.378229586982</v>
      </c>
      <c r="V22" s="40">
        <v>13387.962860064863</v>
      </c>
      <c r="W22" s="40">
        <v>13271.545791716473</v>
      </c>
      <c r="X22" s="40">
        <v>13155.128723368081</v>
      </c>
      <c r="Y22" s="40">
        <v>13074.434152704674</v>
      </c>
      <c r="Z22" s="40">
        <v>12922.294586671303</v>
      </c>
      <c r="AA22" s="40">
        <v>12805.877518322915</v>
      </c>
      <c r="AB22" s="40">
        <v>12689.460449974524</v>
      </c>
      <c r="AC22" s="40">
        <v>12607.490075822368</v>
      </c>
      <c r="AD22" s="40">
        <v>12456.626313277746</v>
      </c>
      <c r="AE22" s="40">
        <v>12340.209244929356</v>
      </c>
      <c r="AF22" s="40">
        <v>12223.792176580966</v>
      </c>
      <c r="AG22" s="40">
        <v>12140.545998940061</v>
      </c>
      <c r="AH22" s="40">
        <v>11990.958039884188</v>
      </c>
      <c r="AI22" s="40">
        <v>11874.540971535798</v>
      </c>
      <c r="AJ22" s="40">
        <v>11758.123903187407</v>
      </c>
      <c r="AK22" s="40">
        <v>11673.601922057751</v>
      </c>
      <c r="AL22" s="40">
        <v>11525.289766490629</v>
      </c>
      <c r="AM22" s="40">
        <v>11408.872698142241</v>
      </c>
      <c r="AN22" s="40">
        <v>11292.455629793849</v>
      </c>
      <c r="AO22" s="40">
        <v>11206.657845175445</v>
      </c>
      <c r="AP22" s="40">
        <v>11059.621493097071</v>
      </c>
      <c r="AQ22" s="40">
        <v>10943.204424748681</v>
      </c>
      <c r="AR22" s="40">
        <v>10826.787356400291</v>
      </c>
      <c r="AS22" s="40">
        <v>10739.713768293137</v>
      </c>
      <c r="AT22" s="40">
        <v>10593.953219703511</v>
      </c>
      <c r="AU22" s="40">
        <v>10477.536151355123</v>
      </c>
      <c r="AV22" s="40">
        <v>10361.119083006732</v>
      </c>
      <c r="AW22" s="40">
        <v>10272.769691410829</v>
      </c>
      <c r="AX22" s="40">
        <v>10128.284946309954</v>
      </c>
    </row>
    <row r="23" spans="1:50" ht="12.15" customHeight="1">
      <c r="A23" s="50" t="s">
        <v>164</v>
      </c>
      <c r="B23" s="7" t="s">
        <v>166</v>
      </c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40">
        <v>0</v>
      </c>
      <c r="Q23" s="40">
        <v>0</v>
      </c>
      <c r="R23" s="40">
        <v>0</v>
      </c>
      <c r="S23" s="40">
        <v>0</v>
      </c>
      <c r="T23" s="40">
        <v>0</v>
      </c>
      <c r="U23" s="40">
        <v>0</v>
      </c>
      <c r="V23" s="40">
        <v>0</v>
      </c>
      <c r="W23" s="40">
        <v>0</v>
      </c>
      <c r="X23" s="40">
        <v>0</v>
      </c>
      <c r="Y23" s="40">
        <v>0</v>
      </c>
      <c r="Z23" s="40">
        <v>0</v>
      </c>
      <c r="AA23" s="40">
        <v>0</v>
      </c>
      <c r="AB23" s="40">
        <v>0</v>
      </c>
      <c r="AC23" s="40">
        <v>0</v>
      </c>
      <c r="AD23" s="40">
        <v>0</v>
      </c>
      <c r="AE23" s="40">
        <v>0</v>
      </c>
      <c r="AF23" s="40">
        <v>0</v>
      </c>
      <c r="AG23" s="40">
        <v>0</v>
      </c>
      <c r="AH23" s="40">
        <v>0</v>
      </c>
      <c r="AI23" s="40">
        <v>0</v>
      </c>
      <c r="AJ23" s="40">
        <v>0</v>
      </c>
      <c r="AK23" s="40">
        <v>0</v>
      </c>
      <c r="AL23" s="40">
        <v>0</v>
      </c>
      <c r="AM23" s="40">
        <v>0</v>
      </c>
      <c r="AN23" s="40">
        <v>0</v>
      </c>
      <c r="AO23" s="40">
        <v>0</v>
      </c>
      <c r="AP23" s="40">
        <v>0</v>
      </c>
      <c r="AQ23" s="40">
        <v>0</v>
      </c>
      <c r="AR23" s="40">
        <v>0</v>
      </c>
      <c r="AS23" s="40">
        <v>0</v>
      </c>
      <c r="AT23" s="40">
        <v>0</v>
      </c>
      <c r="AU23" s="40">
        <v>0</v>
      </c>
      <c r="AV23" s="40">
        <v>0</v>
      </c>
      <c r="AW23" s="40">
        <v>0</v>
      </c>
      <c r="AX23" s="40">
        <v>0</v>
      </c>
    </row>
    <row r="24" spans="1:50" ht="12.15" customHeight="1">
      <c r="A24" s="50" t="s">
        <v>178</v>
      </c>
      <c r="B24" s="7" t="s">
        <v>179</v>
      </c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40">
        <v>11241.926339692429</v>
      </c>
      <c r="Q24" s="40">
        <v>11241.926339692429</v>
      </c>
      <c r="R24" s="40">
        <v>11241.926339692429</v>
      </c>
      <c r="S24" s="40">
        <v>11241.926339692429</v>
      </c>
      <c r="T24" s="40">
        <v>11241.926339692429</v>
      </c>
      <c r="U24" s="40">
        <v>11241.926339692429</v>
      </c>
      <c r="V24" s="40">
        <v>11145.013181591632</v>
      </c>
      <c r="W24" s="40">
        <v>11048.100023490837</v>
      </c>
      <c r="X24" s="40">
        <v>10951.18686539004</v>
      </c>
      <c r="Y24" s="40">
        <v>10854.273707289243</v>
      </c>
      <c r="Z24" s="40">
        <v>10757.360549188446</v>
      </c>
      <c r="AA24" s="40">
        <v>10660.447391087651</v>
      </c>
      <c r="AB24" s="40">
        <v>10563.534232986854</v>
      </c>
      <c r="AC24" s="40">
        <v>10466.621074886058</v>
      </c>
      <c r="AD24" s="40">
        <v>10369.707916785261</v>
      </c>
      <c r="AE24" s="40">
        <v>10272.794758684466</v>
      </c>
      <c r="AF24" s="40">
        <v>10175.881600583669</v>
      </c>
      <c r="AG24" s="40">
        <v>10078.968442482872</v>
      </c>
      <c r="AH24" s="40">
        <v>9982.0552843820751</v>
      </c>
      <c r="AI24" s="40">
        <v>9885.1421262812801</v>
      </c>
      <c r="AJ24" s="40">
        <v>9788.2289681804832</v>
      </c>
      <c r="AK24" s="40">
        <v>9691.3158100796863</v>
      </c>
      <c r="AL24" s="40">
        <v>9594.4026519788913</v>
      </c>
      <c r="AM24" s="40">
        <v>9497.4894938780944</v>
      </c>
      <c r="AN24" s="40">
        <v>9400.5763357772976</v>
      </c>
      <c r="AO24" s="40">
        <v>9303.6631776765007</v>
      </c>
      <c r="AP24" s="40">
        <v>9206.7500195757057</v>
      </c>
      <c r="AQ24" s="40">
        <v>9109.8368614749088</v>
      </c>
      <c r="AR24" s="40">
        <v>9012.9237033741119</v>
      </c>
      <c r="AS24" s="40">
        <v>8916.0105452733151</v>
      </c>
      <c r="AT24" s="40">
        <v>8819.09738717252</v>
      </c>
      <c r="AU24" s="40">
        <v>8722.1842290717232</v>
      </c>
      <c r="AV24" s="40">
        <v>8625.2710709709263</v>
      </c>
      <c r="AW24" s="40">
        <v>8528.3579128701294</v>
      </c>
      <c r="AX24" s="40">
        <v>8431.4447547693344</v>
      </c>
    </row>
    <row r="25" spans="1:50" ht="12.15" customHeight="1">
      <c r="A25" s="50"/>
      <c r="B25" s="7"/>
      <c r="F25" s="60"/>
      <c r="G25" s="60"/>
      <c r="H25" s="60"/>
      <c r="I25" s="60"/>
      <c r="J25" s="60"/>
      <c r="K25" s="60"/>
      <c r="L25" s="60"/>
      <c r="M25" s="60"/>
      <c r="N25" s="60"/>
      <c r="O25" s="60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</row>
    <row r="26" spans="1:50" ht="12.15" customHeight="1">
      <c r="A26" s="51" t="s">
        <v>57</v>
      </c>
      <c r="B26" s="47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115">
        <f>SUM(P18:P25)</f>
        <v>25214.28693327136</v>
      </c>
      <c r="Q26" s="115">
        <f t="shared" ref="Q26:AX26" si="6">SUM(Q18:Q25)</f>
        <v>25790.362917828486</v>
      </c>
      <c r="R26" s="115">
        <f t="shared" si="6"/>
        <v>27112.913525857159</v>
      </c>
      <c r="S26" s="115">
        <f t="shared" si="6"/>
        <v>28327.561611920122</v>
      </c>
      <c r="T26" s="115">
        <f t="shared" si="6"/>
        <v>29077.486643933895</v>
      </c>
      <c r="U26" s="115">
        <f t="shared" si="6"/>
        <v>29742.940852408286</v>
      </c>
      <c r="V26" s="115">
        <f t="shared" si="6"/>
        <v>29998.998126092905</v>
      </c>
      <c r="W26" s="115">
        <f t="shared" si="6"/>
        <v>30181.611721103916</v>
      </c>
      <c r="X26" s="115">
        <f t="shared" si="6"/>
        <v>30277.338845921819</v>
      </c>
      <c r="Y26" s="115">
        <f>SUM(Y18:Y25)</f>
        <v>30355.509881265934</v>
      </c>
      <c r="Z26" s="115">
        <f t="shared" si="6"/>
        <v>30327.700256936936</v>
      </c>
      <c r="AA26" s="115">
        <f t="shared" si="6"/>
        <v>30324.940270030704</v>
      </c>
      <c r="AB26" s="115">
        <f t="shared" si="6"/>
        <v>30314.398713469294</v>
      </c>
      <c r="AC26" s="115">
        <f t="shared" si="6"/>
        <v>30342.913753191177</v>
      </c>
      <c r="AD26" s="115">
        <f t="shared" si="6"/>
        <v>30298.972532760275</v>
      </c>
      <c r="AE26" s="115">
        <f t="shared" si="6"/>
        <v>30281.44509757818</v>
      </c>
      <c r="AF26" s="115">
        <f t="shared" si="6"/>
        <v>30246.462425154707</v>
      </c>
      <c r="AG26" s="115">
        <f t="shared" si="6"/>
        <v>30235.394579599168</v>
      </c>
      <c r="AH26" s="115">
        <f t="shared" si="6"/>
        <v>30142.117974100853</v>
      </c>
      <c r="AI26" s="115">
        <f t="shared" si="6"/>
        <v>30071.201541677379</v>
      </c>
      <c r="AJ26" s="115">
        <f t="shared" si="6"/>
        <v>29992.917998909077</v>
      </c>
      <c r="AK26" s="115">
        <f t="shared" si="6"/>
        <v>29944.177684627852</v>
      </c>
      <c r="AL26" s="115">
        <f t="shared" si="6"/>
        <v>29814.63578785523</v>
      </c>
      <c r="AM26" s="115">
        <f t="shared" si="6"/>
        <v>29710.894187155893</v>
      </c>
      <c r="AN26" s="115">
        <f t="shared" si="6"/>
        <v>29602.108191973799</v>
      </c>
      <c r="AO26" s="115">
        <f t="shared" si="6"/>
        <v>29520.967708277225</v>
      </c>
      <c r="AP26" s="115">
        <f t="shared" si="6"/>
        <v>29368.299804368227</v>
      </c>
      <c r="AQ26" s="115">
        <f t="shared" si="6"/>
        <v>29244.932849186131</v>
      </c>
      <c r="AR26" s="115">
        <f t="shared" si="6"/>
        <v>29120.237800210933</v>
      </c>
      <c r="AS26" s="115">
        <f t="shared" si="6"/>
        <v>29026.470051926608</v>
      </c>
      <c r="AT26" s="115">
        <f t="shared" si="6"/>
        <v>28862.660975363986</v>
      </c>
      <c r="AU26" s="115">
        <f t="shared" si="6"/>
        <v>28723.310504319816</v>
      </c>
      <c r="AV26" s="115">
        <f t="shared" si="6"/>
        <v>28580.465103620481</v>
      </c>
      <c r="AW26" s="115">
        <f t="shared" si="6"/>
        <v>28465.675490748392</v>
      </c>
      <c r="AX26" s="115">
        <f t="shared" si="6"/>
        <v>28285.500180842497</v>
      </c>
    </row>
    <row r="27" spans="1:50" s="33" customFormat="1" ht="13">
      <c r="A27" s="25"/>
      <c r="B27" s="31"/>
      <c r="C27" s="21"/>
      <c r="D27" s="41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</row>
    <row r="28" spans="1:50" s="33" customFormat="1" ht="13">
      <c r="A28" s="25" t="s">
        <v>217</v>
      </c>
      <c r="B28" s="31"/>
      <c r="C28" s="21"/>
      <c r="D28" s="41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</row>
    <row r="29" spans="1:50" s="33" customFormat="1" ht="13">
      <c r="A29" s="25"/>
      <c r="B29" s="31"/>
      <c r="C29" s="21"/>
      <c r="D29" s="41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</row>
    <row r="30" spans="1:50" ht="12.15" customHeight="1">
      <c r="A30" s="33" t="s">
        <v>218</v>
      </c>
      <c r="C30" s="29" t="s">
        <v>219</v>
      </c>
      <c r="E30" s="88"/>
      <c r="F30" s="88"/>
      <c r="G30" s="88">
        <v>256</v>
      </c>
      <c r="H30" s="88"/>
      <c r="I30" s="88"/>
      <c r="J30" s="88"/>
      <c r="K30" s="88"/>
      <c r="L30" s="88"/>
      <c r="M30" s="88">
        <v>293.10000000000002</v>
      </c>
      <c r="N30" s="88"/>
      <c r="O30" s="88"/>
    </row>
    <row r="31" spans="1:50" ht="12.15" customHeight="1">
      <c r="C31" s="29" t="s">
        <v>220</v>
      </c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>
        <v>360.4</v>
      </c>
    </row>
    <row r="32" spans="1:50" ht="12.15" customHeight="1">
      <c r="C32" s="29" t="s">
        <v>234</v>
      </c>
      <c r="E32" s="88"/>
      <c r="F32" s="88"/>
      <c r="G32" s="88"/>
      <c r="H32" s="88"/>
      <c r="I32" s="88"/>
      <c r="J32" s="88"/>
      <c r="K32" s="88"/>
      <c r="L32" s="88"/>
      <c r="M32" s="88">
        <v>108.9</v>
      </c>
      <c r="N32" s="88">
        <v>111.6</v>
      </c>
      <c r="O32" s="88">
        <v>120.5</v>
      </c>
    </row>
    <row r="33" spans="1:50" ht="12.15" customHeight="1">
      <c r="C33" s="29" t="s">
        <v>235</v>
      </c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>
        <v>125.3</v>
      </c>
    </row>
    <row r="34" spans="1:50" ht="12.15" customHeight="1">
      <c r="C34" s="29" t="s">
        <v>236</v>
      </c>
      <c r="E34" s="88"/>
      <c r="F34" s="88"/>
      <c r="G34" s="88"/>
      <c r="H34" s="88"/>
      <c r="I34" s="88"/>
      <c r="J34" s="88"/>
      <c r="K34" s="88"/>
      <c r="L34" s="88"/>
      <c r="M34" s="44">
        <f>+O31/M30/O33*M32</f>
        <v>1.0686753020999347</v>
      </c>
      <c r="N34" s="88"/>
      <c r="O34" s="88"/>
    </row>
    <row r="35" spans="1:50" ht="12.15" customHeight="1">
      <c r="E35" s="88"/>
      <c r="F35" s="88"/>
      <c r="G35" s="88"/>
      <c r="H35" s="88"/>
      <c r="I35" s="88"/>
      <c r="J35" s="88"/>
      <c r="K35" s="88"/>
      <c r="L35" s="88"/>
      <c r="M35" s="88"/>
    </row>
    <row r="36" spans="1:50" ht="12.15" customHeight="1">
      <c r="E36" s="88"/>
      <c r="F36" s="88"/>
      <c r="G36" s="88"/>
      <c r="H36" s="88"/>
      <c r="I36" s="88"/>
      <c r="J36" s="88"/>
      <c r="K36" s="88"/>
      <c r="L36" s="88"/>
      <c r="M36" s="88"/>
      <c r="N36" s="31" t="s">
        <v>230</v>
      </c>
      <c r="O36" s="143" t="s">
        <v>230</v>
      </c>
      <c r="P36" s="143" t="s">
        <v>231</v>
      </c>
      <c r="Q36" s="143"/>
      <c r="R36" s="143"/>
      <c r="S36" s="143"/>
      <c r="T36" s="143"/>
      <c r="U36" s="143"/>
    </row>
    <row r="37" spans="1:50" ht="12.15" customHeight="1">
      <c r="A37" s="90" t="s">
        <v>232</v>
      </c>
      <c r="B37" s="22"/>
      <c r="C37" s="22" t="s">
        <v>237</v>
      </c>
      <c r="D37" s="61"/>
      <c r="E37" s="61"/>
      <c r="F37" s="62"/>
      <c r="G37" s="62"/>
      <c r="H37" s="62"/>
      <c r="I37" s="62"/>
      <c r="J37" s="62"/>
      <c r="K37" s="62"/>
      <c r="L37" s="62"/>
      <c r="M37" s="24"/>
      <c r="N37" s="67">
        <f>+N32/M32-1</f>
        <v>2.4793388429751984E-2</v>
      </c>
      <c r="O37" s="67">
        <f>+O32/N32-1</f>
        <v>7.9749103942652333E-2</v>
      </c>
      <c r="P37" s="67">
        <v>7.3599999999999999E-2</v>
      </c>
      <c r="Q37" s="67">
        <v>6.3E-3</v>
      </c>
      <c r="R37" s="67">
        <v>-7.8000000000000005E-3</v>
      </c>
      <c r="S37" s="67">
        <v>1.7000000000000001E-3</v>
      </c>
      <c r="T37" s="67">
        <v>1.72E-2</v>
      </c>
      <c r="U37" s="67">
        <v>0.02</v>
      </c>
      <c r="V37" s="67">
        <f t="shared" ref="V37" si="7">+U37</f>
        <v>0.02</v>
      </c>
      <c r="W37" s="67">
        <f t="shared" ref="W37:AX37" si="8">+V37</f>
        <v>0.02</v>
      </c>
      <c r="X37" s="67">
        <f t="shared" si="8"/>
        <v>0.02</v>
      </c>
      <c r="Y37" s="67">
        <f t="shared" si="8"/>
        <v>0.02</v>
      </c>
      <c r="Z37" s="67">
        <f t="shared" si="8"/>
        <v>0.02</v>
      </c>
      <c r="AA37" s="67">
        <f t="shared" si="8"/>
        <v>0.02</v>
      </c>
      <c r="AB37" s="67">
        <f t="shared" si="8"/>
        <v>0.02</v>
      </c>
      <c r="AC37" s="67">
        <f t="shared" si="8"/>
        <v>0.02</v>
      </c>
      <c r="AD37" s="67">
        <f t="shared" si="8"/>
        <v>0.02</v>
      </c>
      <c r="AE37" s="67">
        <f t="shared" si="8"/>
        <v>0.02</v>
      </c>
      <c r="AF37" s="67">
        <f t="shared" si="8"/>
        <v>0.02</v>
      </c>
      <c r="AG37" s="67">
        <f t="shared" si="8"/>
        <v>0.02</v>
      </c>
      <c r="AH37" s="67">
        <f t="shared" si="8"/>
        <v>0.02</v>
      </c>
      <c r="AI37" s="67">
        <f t="shared" si="8"/>
        <v>0.02</v>
      </c>
      <c r="AJ37" s="67">
        <f t="shared" si="8"/>
        <v>0.02</v>
      </c>
      <c r="AK37" s="67">
        <f t="shared" si="8"/>
        <v>0.02</v>
      </c>
      <c r="AL37" s="67">
        <f t="shared" si="8"/>
        <v>0.02</v>
      </c>
      <c r="AM37" s="67">
        <f t="shared" si="8"/>
        <v>0.02</v>
      </c>
      <c r="AN37" s="67">
        <f t="shared" si="8"/>
        <v>0.02</v>
      </c>
      <c r="AO37" s="67">
        <f t="shared" si="8"/>
        <v>0.02</v>
      </c>
      <c r="AP37" s="67">
        <f t="shared" si="8"/>
        <v>0.02</v>
      </c>
      <c r="AQ37" s="67">
        <f t="shared" si="8"/>
        <v>0.02</v>
      </c>
      <c r="AR37" s="67">
        <f t="shared" si="8"/>
        <v>0.02</v>
      </c>
      <c r="AS37" s="67">
        <f t="shared" si="8"/>
        <v>0.02</v>
      </c>
      <c r="AT37" s="67">
        <f t="shared" si="8"/>
        <v>0.02</v>
      </c>
      <c r="AU37" s="67">
        <f t="shared" si="8"/>
        <v>0.02</v>
      </c>
      <c r="AV37" s="67">
        <f t="shared" si="8"/>
        <v>0.02</v>
      </c>
      <c r="AW37" s="67">
        <f t="shared" si="8"/>
        <v>0.02</v>
      </c>
      <c r="AX37" s="67">
        <f t="shared" si="8"/>
        <v>0.02</v>
      </c>
    </row>
    <row r="38" spans="1:50" ht="12.15" customHeight="1">
      <c r="A38" s="33" t="s">
        <v>211</v>
      </c>
      <c r="M38" s="44">
        <v>1</v>
      </c>
      <c r="N38" s="44">
        <f>+M38+M38*N37</f>
        <v>1.024793388429752</v>
      </c>
      <c r="O38" s="44">
        <f t="shared" ref="O38:V38" si="9">+N38+N38*O37</f>
        <v>1.1065197428833791</v>
      </c>
      <c r="P38" s="44">
        <f t="shared" si="9"/>
        <v>1.1879595959595957</v>
      </c>
      <c r="Q38" s="44">
        <f t="shared" si="9"/>
        <v>1.195443741414141</v>
      </c>
      <c r="R38" s="44">
        <f t="shared" si="9"/>
        <v>1.1861192802311107</v>
      </c>
      <c r="S38" s="44">
        <f t="shared" si="9"/>
        <v>1.1881356830075036</v>
      </c>
      <c r="T38" s="44">
        <f t="shared" si="9"/>
        <v>1.2085716167552327</v>
      </c>
      <c r="U38" s="44">
        <f t="shared" si="9"/>
        <v>1.2327430490903373</v>
      </c>
      <c r="V38" s="44">
        <f t="shared" si="9"/>
        <v>1.257397910072144</v>
      </c>
      <c r="W38" s="44">
        <f t="shared" ref="W38:AX38" si="10">+V38+V38*W37</f>
        <v>1.2825458682735869</v>
      </c>
      <c r="X38" s="44">
        <f t="shared" si="10"/>
        <v>1.3081967856390586</v>
      </c>
      <c r="Y38" s="44">
        <f t="shared" si="10"/>
        <v>1.3343607213518398</v>
      </c>
      <c r="Z38" s="44">
        <f t="shared" si="10"/>
        <v>1.3610479357788765</v>
      </c>
      <c r="AA38" s="44">
        <f t="shared" si="10"/>
        <v>1.3882688944944541</v>
      </c>
      <c r="AB38" s="44">
        <f t="shared" si="10"/>
        <v>1.4160342723843431</v>
      </c>
      <c r="AC38" s="44">
        <f t="shared" si="10"/>
        <v>1.4443549578320301</v>
      </c>
      <c r="AD38" s="44">
        <f t="shared" si="10"/>
        <v>1.4732420569886706</v>
      </c>
      <c r="AE38" s="44">
        <f t="shared" si="10"/>
        <v>1.5027068981284439</v>
      </c>
      <c r="AF38" s="44">
        <f t="shared" si="10"/>
        <v>1.5327610360910129</v>
      </c>
      <c r="AG38" s="44">
        <f t="shared" si="10"/>
        <v>1.5634162568128331</v>
      </c>
      <c r="AH38" s="44">
        <f t="shared" si="10"/>
        <v>1.5946845819490898</v>
      </c>
      <c r="AI38" s="44">
        <f t="shared" si="10"/>
        <v>1.6265782735880716</v>
      </c>
      <c r="AJ38" s="44">
        <f t="shared" si="10"/>
        <v>1.6591098390598331</v>
      </c>
      <c r="AK38" s="44">
        <f t="shared" si="10"/>
        <v>1.6922920358410298</v>
      </c>
      <c r="AL38" s="44">
        <f t="shared" si="10"/>
        <v>1.7261378765578503</v>
      </c>
      <c r="AM38" s="44">
        <f t="shared" si="10"/>
        <v>1.7606606340890074</v>
      </c>
      <c r="AN38" s="44">
        <f t="shared" si="10"/>
        <v>1.7958738467707875</v>
      </c>
      <c r="AO38" s="44">
        <f t="shared" si="10"/>
        <v>1.8317913237062033</v>
      </c>
      <c r="AP38" s="44">
        <f t="shared" si="10"/>
        <v>1.8684271501803273</v>
      </c>
      <c r="AQ38" s="44">
        <f t="shared" si="10"/>
        <v>1.9057956931839339</v>
      </c>
      <c r="AR38" s="44">
        <f t="shared" si="10"/>
        <v>1.9439116070476126</v>
      </c>
      <c r="AS38" s="44">
        <f t="shared" si="10"/>
        <v>1.9827898391885648</v>
      </c>
      <c r="AT38" s="44">
        <f t="shared" si="10"/>
        <v>2.022445635972336</v>
      </c>
      <c r="AU38" s="44">
        <f t="shared" si="10"/>
        <v>2.0628945486917827</v>
      </c>
      <c r="AV38" s="44">
        <f t="shared" si="10"/>
        <v>2.1041524396656182</v>
      </c>
      <c r="AW38" s="44">
        <f t="shared" si="10"/>
        <v>2.1462354884589305</v>
      </c>
      <c r="AX38" s="44">
        <f t="shared" si="10"/>
        <v>2.1891601982281093</v>
      </c>
    </row>
    <row r="39" spans="1:50" ht="12.15" customHeight="1"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</row>
    <row r="40" spans="1:50" ht="12.15" customHeight="1"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</row>
    <row r="41" spans="1:50" ht="12.15" customHeight="1">
      <c r="A41" s="26" t="s">
        <v>216</v>
      </c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</row>
    <row r="43" spans="1:50" ht="12.15" customHeight="1">
      <c r="A43" s="33" t="s">
        <v>139</v>
      </c>
      <c r="C43" s="29" t="s">
        <v>222</v>
      </c>
      <c r="G43" s="40">
        <v>1717.586</v>
      </c>
      <c r="M43" s="31">
        <f>+G43/G$30*M$30</f>
        <v>1966.5017835937501</v>
      </c>
    </row>
    <row r="44" spans="1:50" ht="12.15" customHeight="1">
      <c r="E44" s="40"/>
      <c r="Q44" s="112"/>
      <c r="R44" s="112"/>
    </row>
    <row r="45" spans="1:50" ht="12.15" customHeight="1">
      <c r="A45" s="15" t="s">
        <v>54</v>
      </c>
      <c r="C45" s="6"/>
      <c r="G45" s="14"/>
      <c r="M45" s="14"/>
      <c r="O45" s="31" t="s">
        <v>144</v>
      </c>
      <c r="P45" s="31" t="s">
        <v>237</v>
      </c>
    </row>
    <row r="46" spans="1:50" ht="12.15" customHeight="1">
      <c r="A46" s="15" t="s">
        <v>1</v>
      </c>
      <c r="C46" s="6" t="s">
        <v>208</v>
      </c>
      <c r="F46" s="63"/>
      <c r="G46" s="14"/>
      <c r="M46" s="31">
        <f>+'DAV Pi'!O31</f>
        <v>35788.861264298183</v>
      </c>
      <c r="O46" s="31">
        <f>+M46</f>
        <v>35788.861264298183</v>
      </c>
      <c r="P46" s="31">
        <f>+O46*M$34</f>
        <v>38246.67212343651</v>
      </c>
    </row>
    <row r="47" spans="1:50" ht="12.15" customHeight="1">
      <c r="A47" s="15" t="s">
        <v>2</v>
      </c>
      <c r="C47" s="6" t="s">
        <v>209</v>
      </c>
      <c r="G47" s="40">
        <v>1333</v>
      </c>
      <c r="M47" s="31">
        <f>+G47/G$30*M$30</f>
        <v>1526.1808593750002</v>
      </c>
      <c r="O47" s="31">
        <f>+M47+SUM(M48:M54)</f>
        <v>-5208.2238891737816</v>
      </c>
      <c r="P47" s="31">
        <f>+O47*M$34</f>
        <v>-5565.9002381668879</v>
      </c>
      <c r="T47" s="63"/>
    </row>
    <row r="48" spans="1:50" ht="12.15" customHeight="1">
      <c r="A48" s="15" t="s">
        <v>206</v>
      </c>
      <c r="C48" s="6" t="s">
        <v>210</v>
      </c>
      <c r="G48" s="14">
        <v>-3040</v>
      </c>
      <c r="I48" s="65"/>
      <c r="M48" s="31">
        <f t="shared" ref="M48:M49" si="11">+G48/G$30*M$30</f>
        <v>-3480.5625000000005</v>
      </c>
    </row>
    <row r="49" spans="1:16" ht="12.15" customHeight="1">
      <c r="A49" s="15" t="s">
        <v>207</v>
      </c>
      <c r="C49" s="6" t="s">
        <v>210</v>
      </c>
      <c r="G49" s="14">
        <v>-1336.5747973034079</v>
      </c>
      <c r="I49" s="65"/>
      <c r="M49" s="31">
        <f t="shared" si="11"/>
        <v>-1530.2737230063628</v>
      </c>
    </row>
    <row r="50" spans="1:16" ht="12.15" customHeight="1">
      <c r="A50" s="15" t="s">
        <v>196</v>
      </c>
      <c r="C50" s="6" t="s">
        <v>208</v>
      </c>
      <c r="G50" s="14"/>
      <c r="M50" s="31">
        <f>SUM('DAV Pi'!K29:O29)</f>
        <v>4446.1670107857071</v>
      </c>
    </row>
    <row r="51" spans="1:16" ht="12.15" customHeight="1">
      <c r="A51" s="15" t="s">
        <v>197</v>
      </c>
      <c r="C51" s="6" t="s">
        <v>209</v>
      </c>
      <c r="G51" s="14">
        <v>-5098.1639999999998</v>
      </c>
      <c r="M51" s="31">
        <f>+G51/G$30*M$30</f>
        <v>-5836.9994859375001</v>
      </c>
    </row>
    <row r="52" spans="1:16" ht="12.15" customHeight="1">
      <c r="A52" s="15" t="s">
        <v>223</v>
      </c>
      <c r="C52" s="6" t="s">
        <v>222</v>
      </c>
      <c r="G52" s="14">
        <f>1272.662-1579.392</f>
        <v>-306.73</v>
      </c>
      <c r="M52" s="31">
        <f t="shared" ref="M52:M53" si="12">+G52/G$30*M$30</f>
        <v>-351.18188671875004</v>
      </c>
    </row>
    <row r="53" spans="1:16" ht="12.15" customHeight="1">
      <c r="A53" s="15" t="s">
        <v>224</v>
      </c>
      <c r="C53" s="6" t="s">
        <v>222</v>
      </c>
      <c r="G53" s="14">
        <f>-539.047--555.158</f>
        <v>16.11099999999999</v>
      </c>
      <c r="M53" s="31">
        <f t="shared" si="12"/>
        <v>18.44583632812499</v>
      </c>
    </row>
    <row r="54" spans="1:16" ht="12.15" customHeight="1">
      <c r="A54" s="15" t="s">
        <v>285</v>
      </c>
      <c r="C54" s="6" t="s">
        <v>222</v>
      </c>
      <c r="G54" s="14"/>
    </row>
    <row r="55" spans="1:16" ht="12.15" customHeight="1">
      <c r="A55" s="15" t="s">
        <v>0</v>
      </c>
      <c r="C55" s="6"/>
      <c r="G55" s="14"/>
      <c r="M55" s="116">
        <f>SUM(M46:M54)</f>
        <v>30580.63737512441</v>
      </c>
      <c r="O55" s="116">
        <f t="shared" ref="O55:P55" si="13">SUM(O46:O54)</f>
        <v>30580.637375124403</v>
      </c>
      <c r="P55" s="116">
        <f t="shared" si="13"/>
        <v>32680.771885269623</v>
      </c>
    </row>
    <row r="56" spans="1:16" ht="12.15" customHeight="1">
      <c r="A56" s="15"/>
      <c r="C56" s="6"/>
      <c r="G56" s="14"/>
      <c r="M56" s="14"/>
    </row>
    <row r="57" spans="1:16" ht="12.15" customHeight="1">
      <c r="A57" s="33" t="s">
        <v>203</v>
      </c>
    </row>
    <row r="58" spans="1:16" ht="12.15" customHeight="1">
      <c r="A58" s="33" t="s">
        <v>128</v>
      </c>
      <c r="C58" s="29">
        <v>40</v>
      </c>
    </row>
    <row r="59" spans="1:16" ht="12.15" customHeight="1">
      <c r="A59" s="33" t="s">
        <v>129</v>
      </c>
      <c r="C59" s="29">
        <v>15</v>
      </c>
    </row>
    <row r="60" spans="1:16" ht="12.15" customHeight="1">
      <c r="A60" s="33" t="s">
        <v>130</v>
      </c>
      <c r="C60" s="29">
        <v>5</v>
      </c>
    </row>
    <row r="61" spans="1:16" ht="12.15" customHeight="1">
      <c r="A61" s="33" t="s">
        <v>131</v>
      </c>
      <c r="C61" s="29">
        <v>35</v>
      </c>
    </row>
    <row r="62" spans="1:16" ht="12.15" customHeight="1">
      <c r="A62" s="33" t="s">
        <v>132</v>
      </c>
      <c r="C62" s="29">
        <v>40</v>
      </c>
    </row>
    <row r="63" spans="1:16" ht="12.15" customHeight="1">
      <c r="A63" s="33" t="s">
        <v>138</v>
      </c>
      <c r="C63" s="29">
        <v>40</v>
      </c>
    </row>
    <row r="65" spans="1:21" ht="12.15" customHeight="1">
      <c r="A65" s="33" t="s">
        <v>200</v>
      </c>
    </row>
    <row r="66" spans="1:21" ht="12.15" customHeight="1">
      <c r="A66" s="33" t="s">
        <v>123</v>
      </c>
      <c r="C66" s="29" t="s">
        <v>209</v>
      </c>
      <c r="K66" s="31">
        <v>3803.8945917379519</v>
      </c>
      <c r="L66" s="31">
        <v>10243.948833793444</v>
      </c>
      <c r="M66" s="31">
        <v>7855.7108567053547</v>
      </c>
      <c r="N66" s="31">
        <v>6050.112496552324</v>
      </c>
      <c r="O66" s="31">
        <v>6482.5783704244122</v>
      </c>
    </row>
    <row r="67" spans="1:21" ht="12.15" customHeight="1">
      <c r="A67" s="33" t="s">
        <v>124</v>
      </c>
      <c r="C67" s="29" t="s">
        <v>209</v>
      </c>
      <c r="K67" s="31">
        <v>236.90845119204522</v>
      </c>
      <c r="L67" s="31">
        <v>1925.3574716313408</v>
      </c>
      <c r="M67" s="31">
        <v>1317.1059633083512</v>
      </c>
      <c r="N67" s="31">
        <v>992.64129550857319</v>
      </c>
      <c r="O67" s="31">
        <v>1025.6506174122389</v>
      </c>
    </row>
    <row r="68" spans="1:21" ht="12.15" customHeight="1">
      <c r="A68" s="33" t="s">
        <v>125</v>
      </c>
      <c r="C68" s="29" t="s">
        <v>209</v>
      </c>
      <c r="K68" s="31">
        <v>386.86024941198934</v>
      </c>
      <c r="L68" s="31">
        <v>383.61029512250332</v>
      </c>
      <c r="M68" s="31">
        <v>381.10314181971086</v>
      </c>
      <c r="N68" s="31">
        <v>378.61237446318631</v>
      </c>
      <c r="O68" s="31">
        <v>376.13788595966395</v>
      </c>
    </row>
    <row r="69" spans="1:21" ht="12.15" customHeight="1">
      <c r="A69" s="33" t="s">
        <v>126</v>
      </c>
      <c r="C69" s="29" t="s">
        <v>209</v>
      </c>
    </row>
    <row r="70" spans="1:21" ht="12.15" customHeight="1">
      <c r="A70" s="33" t="s">
        <v>127</v>
      </c>
      <c r="C70" s="29" t="s">
        <v>209</v>
      </c>
    </row>
    <row r="71" spans="1:21" ht="12.15" customHeight="1">
      <c r="C71" s="29" t="s">
        <v>209</v>
      </c>
      <c r="K71" s="116">
        <f>SUM(K66:K70)</f>
        <v>4427.6632923419866</v>
      </c>
      <c r="L71" s="116">
        <f t="shared" ref="L71:O71" si="14">SUM(L66:L70)</f>
        <v>12552.916600547289</v>
      </c>
      <c r="M71" s="116">
        <f t="shared" si="14"/>
        <v>9553.9199618334169</v>
      </c>
      <c r="N71" s="116">
        <f t="shared" si="14"/>
        <v>7421.3661665240834</v>
      </c>
      <c r="O71" s="116">
        <f t="shared" si="14"/>
        <v>7884.3668737963153</v>
      </c>
    </row>
    <row r="73" spans="1:21" ht="12.15" customHeight="1">
      <c r="A73" s="33" t="s">
        <v>201</v>
      </c>
    </row>
    <row r="74" spans="1:21" ht="12.15" customHeight="1">
      <c r="A74" s="33" t="s">
        <v>123</v>
      </c>
      <c r="C74" s="29" t="s">
        <v>210</v>
      </c>
      <c r="K74" s="31">
        <v>-2200.5979059109827</v>
      </c>
      <c r="L74" s="31">
        <v>331.55870241491311</v>
      </c>
      <c r="M74" s="31">
        <v>-3119.7720454769974</v>
      </c>
      <c r="N74" s="31">
        <v>1092.6899351018094</v>
      </c>
      <c r="O74" s="31">
        <v>-1383.23987188655</v>
      </c>
    </row>
    <row r="75" spans="1:21" ht="12.15" customHeight="1">
      <c r="A75" s="33" t="s">
        <v>124</v>
      </c>
      <c r="C75" s="29" t="s">
        <v>210</v>
      </c>
      <c r="K75" s="31">
        <v>-73.075494080909934</v>
      </c>
      <c r="L75" s="31">
        <v>-1370.8852623954213</v>
      </c>
      <c r="M75" s="31">
        <v>-877.10574392769126</v>
      </c>
      <c r="N75" s="31">
        <v>-225.49756494093299</v>
      </c>
      <c r="O75" s="31">
        <v>-589.7331580260543</v>
      </c>
    </row>
    <row r="76" spans="1:21" ht="12.15" customHeight="1">
      <c r="A76" s="33" t="s">
        <v>125</v>
      </c>
      <c r="C76" s="29" t="s">
        <v>210</v>
      </c>
      <c r="K76" s="31">
        <v>0</v>
      </c>
      <c r="L76" s="31">
        <v>0</v>
      </c>
      <c r="M76" s="31">
        <v>0</v>
      </c>
      <c r="N76" s="31">
        <v>0</v>
      </c>
      <c r="O76" s="31">
        <v>0</v>
      </c>
    </row>
    <row r="77" spans="1:21" ht="12.15" customHeight="1">
      <c r="A77" s="33" t="s">
        <v>126</v>
      </c>
      <c r="C77" s="29" t="s">
        <v>210</v>
      </c>
    </row>
    <row r="78" spans="1:21" ht="12.15" customHeight="1">
      <c r="A78" s="33" t="s">
        <v>127</v>
      </c>
      <c r="C78" s="29" t="s">
        <v>210</v>
      </c>
    </row>
    <row r="79" spans="1:21" ht="12.15" customHeight="1">
      <c r="K79" s="116">
        <f>SUM(K74:K78)</f>
        <v>-2273.6733999918924</v>
      </c>
      <c r="L79" s="116">
        <f t="shared" ref="L79:O79" si="15">SUM(L74:L78)</f>
        <v>-1039.3265599805081</v>
      </c>
      <c r="M79" s="116">
        <f t="shared" si="15"/>
        <v>-3996.8777894046889</v>
      </c>
      <c r="N79" s="116">
        <f t="shared" si="15"/>
        <v>867.19237016087641</v>
      </c>
      <c r="O79" s="116">
        <f t="shared" si="15"/>
        <v>-1972.9730299126043</v>
      </c>
    </row>
    <row r="80" spans="1:21" ht="12.15" customHeight="1">
      <c r="A80" s="26" t="s">
        <v>103</v>
      </c>
      <c r="B80" s="33"/>
      <c r="N80" s="63"/>
      <c r="O80" s="63"/>
      <c r="P80" s="63"/>
      <c r="Q80" s="63"/>
      <c r="R80" s="63"/>
      <c r="S80" s="63"/>
      <c r="T80" s="63"/>
      <c r="U80" s="63"/>
    </row>
    <row r="81" spans="1:21" ht="12.15" customHeight="1">
      <c r="B81" s="33"/>
      <c r="N81" s="63"/>
      <c r="O81" s="63"/>
      <c r="P81" s="63"/>
      <c r="Q81" s="63"/>
      <c r="R81" s="63"/>
      <c r="S81" s="63"/>
      <c r="T81" s="63"/>
      <c r="U81" s="63"/>
    </row>
    <row r="82" spans="1:21" ht="12.15" customHeight="1">
      <c r="A82" s="33" t="s">
        <v>180</v>
      </c>
      <c r="B82" s="33"/>
      <c r="N82" s="10">
        <f>(27946884.3247873*0.05)/1000</f>
        <v>1397.3442162393651</v>
      </c>
      <c r="O82" s="63"/>
      <c r="P82" s="63"/>
      <c r="Q82" s="63"/>
      <c r="R82" s="63"/>
      <c r="S82" s="63"/>
      <c r="T82" s="63"/>
      <c r="U82" s="63"/>
    </row>
    <row r="83" spans="1:21" ht="12.15" customHeight="1">
      <c r="A83" s="33" t="s">
        <v>168</v>
      </c>
      <c r="B83" s="33"/>
      <c r="N83" s="10">
        <v>0.05</v>
      </c>
      <c r="O83" s="63"/>
      <c r="P83" s="63"/>
      <c r="Q83" s="63"/>
      <c r="R83" s="63"/>
      <c r="S83" s="63"/>
      <c r="T83" s="63"/>
      <c r="U83" s="63"/>
    </row>
    <row r="84" spans="1:21" ht="12.15" customHeight="1">
      <c r="A84" s="33" t="s">
        <v>169</v>
      </c>
      <c r="B84" s="33"/>
      <c r="N84" s="10">
        <v>0.95</v>
      </c>
      <c r="O84" s="63"/>
      <c r="P84" s="63"/>
      <c r="Q84" s="63"/>
      <c r="R84" s="63"/>
      <c r="S84" s="63"/>
      <c r="T84" s="63"/>
      <c r="U84" s="63"/>
    </row>
    <row r="85" spans="1:21" ht="12.15" customHeight="1">
      <c r="A85" s="33" t="s">
        <v>186</v>
      </c>
      <c r="B85" s="33"/>
      <c r="N85" s="10">
        <v>0</v>
      </c>
      <c r="O85" s="63"/>
      <c r="P85" s="63"/>
      <c r="Q85" s="63"/>
      <c r="R85" s="63"/>
      <c r="S85" s="63"/>
      <c r="T85" s="63"/>
      <c r="U85" s="63"/>
    </row>
    <row r="86" spans="1:21" ht="12.15" customHeight="1">
      <c r="A86" s="33" t="s">
        <v>170</v>
      </c>
      <c r="B86" s="33"/>
      <c r="N86" s="10">
        <v>0</v>
      </c>
      <c r="O86" s="63"/>
      <c r="P86" s="63"/>
      <c r="Q86" s="63"/>
      <c r="R86" s="63"/>
      <c r="S86" s="63"/>
      <c r="T86" s="63"/>
      <c r="U86" s="63"/>
    </row>
    <row r="87" spans="1:21" ht="12.15" customHeight="1">
      <c r="A87" s="33" t="s">
        <v>104</v>
      </c>
      <c r="B87" s="33"/>
      <c r="N87" s="81">
        <v>0.18</v>
      </c>
      <c r="P87" s="63"/>
      <c r="Q87" s="63"/>
      <c r="R87" s="63"/>
      <c r="S87" s="63"/>
      <c r="T87" s="63"/>
      <c r="U87" s="63"/>
    </row>
    <row r="88" spans="1:21" ht="12.15" customHeight="1">
      <c r="A88" s="33" t="s">
        <v>105</v>
      </c>
      <c r="B88" s="33"/>
      <c r="N88" s="81">
        <v>1.3</v>
      </c>
      <c r="P88" s="63"/>
      <c r="Q88" s="63"/>
      <c r="R88" s="63"/>
      <c r="S88" s="63"/>
      <c r="T88" s="63"/>
      <c r="U88" s="63"/>
    </row>
    <row r="89" spans="1:21" ht="12.15" customHeight="1">
      <c r="A89" s="33" t="s">
        <v>167</v>
      </c>
      <c r="B89" s="33"/>
      <c r="N89" s="81">
        <v>0</v>
      </c>
      <c r="P89" s="63"/>
      <c r="Q89" s="63"/>
      <c r="R89" s="63"/>
      <c r="S89" s="63"/>
      <c r="T89" s="63"/>
      <c r="U89" s="63"/>
    </row>
    <row r="90" spans="1:21" ht="12.15" customHeight="1">
      <c r="A90" s="33" t="s">
        <v>174</v>
      </c>
      <c r="B90" s="33"/>
      <c r="N90" s="81">
        <v>0</v>
      </c>
      <c r="P90" s="63"/>
      <c r="Q90" s="63"/>
      <c r="R90" s="63"/>
      <c r="S90" s="63"/>
      <c r="T90" s="63"/>
      <c r="U90" s="63"/>
    </row>
    <row r="91" spans="1:21" ht="12.15" customHeight="1">
      <c r="A91" s="33" t="s">
        <v>195</v>
      </c>
      <c r="B91" s="33"/>
      <c r="N91" s="63">
        <f>(27946884.3247873*0.95)/1000</f>
        <v>26549.540108547932</v>
      </c>
      <c r="O91" s="63"/>
      <c r="P91" s="63"/>
      <c r="Q91" s="63"/>
      <c r="R91" s="63"/>
      <c r="S91" s="63"/>
      <c r="T91" s="63"/>
      <c r="U91" s="63"/>
    </row>
    <row r="92" spans="1:21" ht="12.15" customHeight="1">
      <c r="A92" s="33" t="s">
        <v>106</v>
      </c>
      <c r="B92" s="33"/>
      <c r="N92" s="31">
        <v>-1000</v>
      </c>
      <c r="O92" s="31">
        <v>-1000</v>
      </c>
      <c r="P92" s="31">
        <v>-200</v>
      </c>
      <c r="Q92" s="31">
        <v>-200</v>
      </c>
      <c r="R92" s="31">
        <v>-200</v>
      </c>
      <c r="S92" s="31">
        <v>-200</v>
      </c>
      <c r="T92" s="31">
        <v>-200</v>
      </c>
      <c r="U92" s="31">
        <v>-200</v>
      </c>
    </row>
    <row r="93" spans="1:21" ht="12.15" customHeight="1">
      <c r="A93" s="33" t="s">
        <v>107</v>
      </c>
      <c r="B93" s="33"/>
      <c r="N93" s="81">
        <v>0.06</v>
      </c>
      <c r="O93" s="10"/>
      <c r="P93" s="81"/>
      <c r="Q93" s="81"/>
      <c r="R93" s="81"/>
      <c r="S93" s="81"/>
      <c r="T93" s="81"/>
      <c r="U93" s="81"/>
    </row>
    <row r="94" spans="1:21" ht="12.15" customHeight="1">
      <c r="A94" s="33" t="s">
        <v>108</v>
      </c>
      <c r="B94" s="33"/>
      <c r="N94" s="81">
        <v>0.5</v>
      </c>
      <c r="O94" s="10"/>
      <c r="P94" s="81"/>
      <c r="Q94" s="81"/>
      <c r="R94" s="81"/>
      <c r="S94" s="81"/>
      <c r="T94" s="81"/>
      <c r="U94" s="81"/>
    </row>
    <row r="95" spans="1:21" ht="12.15" customHeight="1">
      <c r="A95" s="33" t="s">
        <v>109</v>
      </c>
      <c r="B95" s="33"/>
      <c r="N95" s="81">
        <v>0</v>
      </c>
      <c r="O95" s="10"/>
      <c r="P95" s="81"/>
      <c r="Q95" s="81"/>
      <c r="R95" s="81"/>
      <c r="S95" s="81"/>
      <c r="T95" s="81"/>
      <c r="U95" s="81"/>
    </row>
    <row r="96" spans="1:21" ht="12.15" customHeight="1">
      <c r="A96" s="33" t="s">
        <v>110</v>
      </c>
      <c r="B96" s="33"/>
      <c r="N96" s="81">
        <v>0.02</v>
      </c>
      <c r="O96" s="10"/>
      <c r="P96" s="81"/>
      <c r="Q96" s="81"/>
      <c r="R96" s="81"/>
      <c r="S96" s="81"/>
      <c r="T96" s="81"/>
      <c r="U96" s="81"/>
    </row>
    <row r="97" spans="1:50" ht="12.15" customHeight="1">
      <c r="A97" s="33" t="s">
        <v>189</v>
      </c>
      <c r="N97" s="31">
        <v>-1388</v>
      </c>
      <c r="O97" s="10"/>
      <c r="P97" s="10"/>
      <c r="Q97" s="10"/>
      <c r="R97" s="10"/>
      <c r="S97" s="10"/>
      <c r="T97" s="10"/>
      <c r="U97" s="10"/>
    </row>
    <row r="98" spans="1:50" ht="12.15" customHeight="1">
      <c r="A98" s="33" t="s">
        <v>59</v>
      </c>
      <c r="F98" s="65"/>
      <c r="G98" s="66"/>
      <c r="H98" s="66"/>
      <c r="I98" s="66"/>
      <c r="J98" s="66"/>
      <c r="K98" s="66"/>
      <c r="L98" s="66"/>
      <c r="M98" s="66"/>
      <c r="N98" s="78"/>
      <c r="O98" s="78">
        <v>0.19</v>
      </c>
      <c r="P98" s="78">
        <v>0.25</v>
      </c>
      <c r="Q98" s="78">
        <f t="shared" ref="Q98:AX98" si="16">+P98</f>
        <v>0.25</v>
      </c>
      <c r="R98" s="78">
        <f t="shared" si="16"/>
        <v>0.25</v>
      </c>
      <c r="S98" s="78">
        <f t="shared" si="16"/>
        <v>0.25</v>
      </c>
      <c r="T98" s="78">
        <f t="shared" si="16"/>
        <v>0.25</v>
      </c>
      <c r="U98" s="78">
        <f t="shared" si="16"/>
        <v>0.25</v>
      </c>
      <c r="V98" s="78">
        <f t="shared" si="16"/>
        <v>0.25</v>
      </c>
      <c r="W98" s="78">
        <f t="shared" si="16"/>
        <v>0.25</v>
      </c>
      <c r="X98" s="78">
        <f t="shared" si="16"/>
        <v>0.25</v>
      </c>
      <c r="Y98" s="78">
        <f t="shared" si="16"/>
        <v>0.25</v>
      </c>
      <c r="Z98" s="78">
        <f t="shared" si="16"/>
        <v>0.25</v>
      </c>
      <c r="AA98" s="78">
        <f t="shared" si="16"/>
        <v>0.25</v>
      </c>
      <c r="AB98" s="78">
        <f t="shared" si="16"/>
        <v>0.25</v>
      </c>
      <c r="AC98" s="78">
        <f t="shared" si="16"/>
        <v>0.25</v>
      </c>
      <c r="AD98" s="78">
        <f t="shared" si="16"/>
        <v>0.25</v>
      </c>
      <c r="AE98" s="78">
        <f t="shared" si="16"/>
        <v>0.25</v>
      </c>
      <c r="AF98" s="78">
        <f t="shared" si="16"/>
        <v>0.25</v>
      </c>
      <c r="AG98" s="78">
        <f t="shared" si="16"/>
        <v>0.25</v>
      </c>
      <c r="AH98" s="78">
        <f t="shared" si="16"/>
        <v>0.25</v>
      </c>
      <c r="AI98" s="78">
        <f t="shared" si="16"/>
        <v>0.25</v>
      </c>
      <c r="AJ98" s="78">
        <f t="shared" si="16"/>
        <v>0.25</v>
      </c>
      <c r="AK98" s="78">
        <f t="shared" si="16"/>
        <v>0.25</v>
      </c>
      <c r="AL98" s="78">
        <f t="shared" si="16"/>
        <v>0.25</v>
      </c>
      <c r="AM98" s="78">
        <f t="shared" si="16"/>
        <v>0.25</v>
      </c>
      <c r="AN98" s="78">
        <f t="shared" si="16"/>
        <v>0.25</v>
      </c>
      <c r="AO98" s="78">
        <f t="shared" si="16"/>
        <v>0.25</v>
      </c>
      <c r="AP98" s="78">
        <f t="shared" si="16"/>
        <v>0.25</v>
      </c>
      <c r="AQ98" s="78">
        <f t="shared" si="16"/>
        <v>0.25</v>
      </c>
      <c r="AR98" s="78">
        <f t="shared" si="16"/>
        <v>0.25</v>
      </c>
      <c r="AS98" s="78">
        <f t="shared" si="16"/>
        <v>0.25</v>
      </c>
      <c r="AT98" s="78">
        <f t="shared" si="16"/>
        <v>0.25</v>
      </c>
      <c r="AU98" s="78">
        <f t="shared" si="16"/>
        <v>0.25</v>
      </c>
      <c r="AV98" s="78">
        <f t="shared" si="16"/>
        <v>0.25</v>
      </c>
      <c r="AW98" s="78">
        <f t="shared" si="16"/>
        <v>0.25</v>
      </c>
      <c r="AX98" s="78">
        <f t="shared" si="16"/>
        <v>0.25</v>
      </c>
    </row>
    <row r="99" spans="1:50" ht="12.15" customHeight="1">
      <c r="A99" s="33" t="s">
        <v>60</v>
      </c>
      <c r="F99" s="65"/>
      <c r="G99" s="66"/>
      <c r="H99" s="66"/>
      <c r="I99" s="66"/>
      <c r="J99" s="66"/>
      <c r="K99" s="66"/>
      <c r="L99" s="66"/>
      <c r="M99" s="66"/>
      <c r="N99" s="78"/>
      <c r="O99" s="78"/>
      <c r="P99" s="78">
        <f t="shared" ref="P99:U99" si="17">+O98*0.25+P98*0.75</f>
        <v>0.23499999999999999</v>
      </c>
      <c r="Q99" s="78">
        <f t="shared" si="17"/>
        <v>0.25</v>
      </c>
      <c r="R99" s="78">
        <f t="shared" si="17"/>
        <v>0.25</v>
      </c>
      <c r="S99" s="78">
        <f t="shared" si="17"/>
        <v>0.25</v>
      </c>
      <c r="T99" s="78">
        <f t="shared" si="17"/>
        <v>0.25</v>
      </c>
      <c r="U99" s="78">
        <f t="shared" si="17"/>
        <v>0.25</v>
      </c>
      <c r="V99" s="78">
        <f t="shared" ref="V99:AX99" si="18">+U98*0.25+V98*0.75</f>
        <v>0.25</v>
      </c>
      <c r="W99" s="78">
        <f t="shared" si="18"/>
        <v>0.25</v>
      </c>
      <c r="X99" s="78">
        <f t="shared" si="18"/>
        <v>0.25</v>
      </c>
      <c r="Y99" s="78">
        <f t="shared" si="18"/>
        <v>0.25</v>
      </c>
      <c r="Z99" s="78">
        <f t="shared" si="18"/>
        <v>0.25</v>
      </c>
      <c r="AA99" s="78">
        <f t="shared" si="18"/>
        <v>0.25</v>
      </c>
      <c r="AB99" s="78">
        <f t="shared" si="18"/>
        <v>0.25</v>
      </c>
      <c r="AC99" s="78">
        <f t="shared" si="18"/>
        <v>0.25</v>
      </c>
      <c r="AD99" s="78">
        <f t="shared" si="18"/>
        <v>0.25</v>
      </c>
      <c r="AE99" s="78">
        <f t="shared" si="18"/>
        <v>0.25</v>
      </c>
      <c r="AF99" s="78">
        <f t="shared" si="18"/>
        <v>0.25</v>
      </c>
      <c r="AG99" s="78">
        <f t="shared" si="18"/>
        <v>0.25</v>
      </c>
      <c r="AH99" s="78">
        <f t="shared" si="18"/>
        <v>0.25</v>
      </c>
      <c r="AI99" s="78">
        <f t="shared" si="18"/>
        <v>0.25</v>
      </c>
      <c r="AJ99" s="78">
        <f t="shared" si="18"/>
        <v>0.25</v>
      </c>
      <c r="AK99" s="78">
        <f t="shared" si="18"/>
        <v>0.25</v>
      </c>
      <c r="AL99" s="78">
        <f t="shared" si="18"/>
        <v>0.25</v>
      </c>
      <c r="AM99" s="78">
        <f t="shared" si="18"/>
        <v>0.25</v>
      </c>
      <c r="AN99" s="78">
        <f t="shared" si="18"/>
        <v>0.25</v>
      </c>
      <c r="AO99" s="78">
        <f t="shared" si="18"/>
        <v>0.25</v>
      </c>
      <c r="AP99" s="78">
        <f t="shared" si="18"/>
        <v>0.25</v>
      </c>
      <c r="AQ99" s="78">
        <f t="shared" si="18"/>
        <v>0.25</v>
      </c>
      <c r="AR99" s="78">
        <f t="shared" si="18"/>
        <v>0.25</v>
      </c>
      <c r="AS99" s="78">
        <f t="shared" si="18"/>
        <v>0.25</v>
      </c>
      <c r="AT99" s="78">
        <f t="shared" si="18"/>
        <v>0.25</v>
      </c>
      <c r="AU99" s="78">
        <f t="shared" si="18"/>
        <v>0.25</v>
      </c>
      <c r="AV99" s="78">
        <f t="shared" si="18"/>
        <v>0.25</v>
      </c>
      <c r="AW99" s="78">
        <f t="shared" si="18"/>
        <v>0.25</v>
      </c>
      <c r="AX99" s="78">
        <f t="shared" si="18"/>
        <v>0.25</v>
      </c>
    </row>
    <row r="100" spans="1:50" ht="12.15" customHeight="1">
      <c r="A100" s="33" t="s">
        <v>190</v>
      </c>
      <c r="P100" s="31">
        <v>5000</v>
      </c>
    </row>
    <row r="102" spans="1:50" ht="12.15" customHeight="1">
      <c r="A102" s="12" t="s">
        <v>184</v>
      </c>
      <c r="B102" s="13"/>
      <c r="C102" s="13"/>
      <c r="D102" s="79"/>
      <c r="E102" s="79"/>
      <c r="F102" s="79"/>
      <c r="G102" s="79"/>
      <c r="H102" s="79"/>
      <c r="I102" s="79"/>
      <c r="J102" s="79"/>
      <c r="K102" s="79"/>
      <c r="M102" s="79"/>
      <c r="N102" s="66"/>
      <c r="O102" s="87">
        <v>0.5</v>
      </c>
    </row>
    <row r="103" spans="1:50" ht="12.15" customHeight="1">
      <c r="A103" s="12" t="s">
        <v>7</v>
      </c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80">
        <v>1</v>
      </c>
    </row>
    <row r="105" spans="1:50" ht="12.15" customHeight="1">
      <c r="A105" s="26" t="s">
        <v>205</v>
      </c>
    </row>
    <row r="106" spans="1:50" ht="12.15" customHeight="1">
      <c r="A106" s="33" t="s">
        <v>45</v>
      </c>
      <c r="O106" s="10" t="s">
        <v>204</v>
      </c>
    </row>
    <row r="107" spans="1:50" ht="12.15" customHeight="1">
      <c r="A107" s="33" t="s">
        <v>46</v>
      </c>
      <c r="O107" s="105">
        <v>1</v>
      </c>
      <c r="P107" s="105"/>
      <c r="Q107" s="105"/>
    </row>
    <row r="108" spans="1:50" ht="12.15" customHeight="1">
      <c r="A108" s="33" t="s">
        <v>47</v>
      </c>
      <c r="O108" s="105">
        <v>0.96599999999999997</v>
      </c>
      <c r="P108" s="105"/>
      <c r="Q108" s="105"/>
    </row>
    <row r="109" spans="1:50" ht="12.15" customHeight="1">
      <c r="A109" s="33" t="s">
        <v>48</v>
      </c>
      <c r="O109" s="105">
        <v>0.55000000000000004</v>
      </c>
      <c r="P109" s="105"/>
      <c r="Q109" s="105"/>
    </row>
    <row r="110" spans="1:50" ht="12.15" customHeight="1">
      <c r="A110" s="33" t="s">
        <v>181</v>
      </c>
      <c r="O110" s="105">
        <v>0.55000000000000004</v>
      </c>
      <c r="P110" s="105"/>
      <c r="Q110" s="105"/>
    </row>
    <row r="111" spans="1:50" ht="12.15" customHeight="1">
      <c r="A111" s="33" t="s">
        <v>182</v>
      </c>
      <c r="O111" s="105">
        <v>0.55000000000000004</v>
      </c>
      <c r="P111" s="105"/>
      <c r="Q111" s="105"/>
    </row>
    <row r="112" spans="1:50" ht="12.15" customHeight="1">
      <c r="A112" s="33" t="s">
        <v>183</v>
      </c>
      <c r="O112" s="105">
        <v>0.41628345801745509</v>
      </c>
      <c r="P112" s="105"/>
      <c r="Q112" s="105"/>
    </row>
    <row r="114" spans="1:15" ht="12.15" customHeight="1">
      <c r="A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</row>
    <row r="115" spans="1:15" ht="12.15" customHeight="1">
      <c r="A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</row>
    <row r="116" spans="1:15" ht="12.15" customHeight="1">
      <c r="A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</row>
    <row r="117" spans="1:15" ht="12.15" customHeight="1">
      <c r="A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</row>
    <row r="118" spans="1:15" ht="12.15" customHeight="1">
      <c r="A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</row>
    <row r="119" spans="1:15" ht="12.15" customHeight="1">
      <c r="A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</row>
    <row r="120" spans="1:15" ht="12.15" customHeight="1">
      <c r="A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</row>
    <row r="122" spans="1:15" ht="12.15" customHeight="1">
      <c r="A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</row>
    <row r="123" spans="1:15" ht="12.15" customHeight="1">
      <c r="A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</row>
    <row r="124" spans="1:15" ht="12.15" customHeight="1">
      <c r="A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</row>
    <row r="125" spans="1:15" ht="12.15" customHeight="1">
      <c r="A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</row>
    <row r="126" spans="1:15" ht="12.15" customHeight="1">
      <c r="A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</row>
    <row r="127" spans="1:15" ht="12.15" customHeight="1">
      <c r="A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</row>
    <row r="128" spans="1:15" ht="12.15" customHeight="1">
      <c r="A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</row>
    <row r="130" spans="1:15" ht="12.15" customHeight="1">
      <c r="A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</row>
    <row r="131" spans="1:15" ht="12.15" customHeight="1">
      <c r="A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</row>
    <row r="132" spans="1:15" ht="12.15" customHeight="1">
      <c r="A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</row>
    <row r="133" spans="1:15" ht="12.15" customHeight="1">
      <c r="A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</row>
    <row r="134" spans="1:15" ht="12.15" customHeight="1">
      <c r="A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</row>
    <row r="135" spans="1:15" ht="12.15" customHeight="1">
      <c r="A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</row>
    <row r="136" spans="1:15" ht="12.15" customHeight="1">
      <c r="A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</row>
  </sheetData>
  <dataConsolidate link="1"/>
  <pageMargins left="0.70866141732283472" right="0.70866141732283472" top="0.74803149606299213" bottom="0.74803149606299213" header="0.31496062992125984" footer="0.31496062992125984"/>
  <pageSetup paperSize="8" scale="48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outlinePr summaryBelow="0"/>
    <pageSetUpPr fitToPage="1"/>
  </sheetPr>
  <dimension ref="A1:BY33"/>
  <sheetViews>
    <sheetView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B32" sqref="B32"/>
    </sheetView>
  </sheetViews>
  <sheetFormatPr defaultColWidth="4" defaultRowHeight="12.15" customHeight="1"/>
  <cols>
    <col min="1" max="1" width="28.54296875" style="28" bestFit="1" customWidth="1"/>
    <col min="2" max="2" width="4.54296875" style="31" bestFit="1" customWidth="1"/>
    <col min="3" max="3" width="8.453125" style="31" customWidth="1"/>
    <col min="4" max="10" width="4.453125" style="31" bestFit="1" customWidth="1"/>
    <col min="11" max="11" width="4.90625" style="31" bestFit="1" customWidth="1"/>
    <col min="12" max="12" width="5.453125" style="31" bestFit="1" customWidth="1"/>
    <col min="13" max="13" width="4.90625" style="31" bestFit="1" customWidth="1"/>
    <col min="14" max="14" width="4.453125" style="31" bestFit="1" customWidth="1"/>
    <col min="15" max="15" width="4.90625" style="31" bestFit="1" customWidth="1"/>
    <col min="16" max="58" width="4.453125" style="31" bestFit="1" customWidth="1"/>
    <col min="59" max="59" width="3" style="31" bestFit="1" customWidth="1"/>
    <col min="60" max="77" width="4" style="31"/>
    <col min="78" max="16384" width="4" style="29"/>
  </cols>
  <sheetData>
    <row r="1" spans="1:77" s="30" customFormat="1" ht="12.15" customHeight="1">
      <c r="A1" s="32" t="s">
        <v>53</v>
      </c>
      <c r="B1" s="36"/>
      <c r="C1" s="36"/>
      <c r="D1" s="36">
        <f>+Inputs!D1</f>
        <v>2011</v>
      </c>
      <c r="E1" s="36">
        <f>+Inputs!E1</f>
        <v>2012</v>
      </c>
      <c r="F1" s="36">
        <f>+Inputs!F1</f>
        <v>2013</v>
      </c>
      <c r="G1" s="36">
        <f>+Inputs!G1</f>
        <v>2014</v>
      </c>
      <c r="H1" s="36">
        <f>+Inputs!H1</f>
        <v>2015</v>
      </c>
      <c r="I1" s="36">
        <f>+Inputs!I1</f>
        <v>2016</v>
      </c>
      <c r="J1" s="36">
        <f>+Inputs!J1</f>
        <v>2017</v>
      </c>
      <c r="K1" s="36">
        <f>+Inputs!K1</f>
        <v>2018</v>
      </c>
      <c r="L1" s="36">
        <f>+Inputs!L1</f>
        <v>2019</v>
      </c>
      <c r="M1" s="36">
        <f>+Inputs!M1</f>
        <v>2020</v>
      </c>
      <c r="N1" s="36">
        <f>+Inputs!N1</f>
        <v>2021</v>
      </c>
      <c r="O1" s="36">
        <f>+Inputs!O1</f>
        <v>2022</v>
      </c>
      <c r="P1" s="36">
        <f>+Inputs!P1</f>
        <v>2023</v>
      </c>
      <c r="Q1" s="36">
        <f>+Inputs!Q1</f>
        <v>2024</v>
      </c>
      <c r="R1" s="36">
        <f>+Inputs!R1</f>
        <v>2025</v>
      </c>
      <c r="S1" s="36">
        <f>+Inputs!S1</f>
        <v>2026</v>
      </c>
      <c r="T1" s="36">
        <f>+Inputs!T1</f>
        <v>2027</v>
      </c>
      <c r="U1" s="36">
        <f>+Inputs!U1</f>
        <v>2028</v>
      </c>
      <c r="V1" s="36">
        <f>+Inputs!V1</f>
        <v>2029</v>
      </c>
      <c r="W1" s="36">
        <f>+Inputs!W1</f>
        <v>2030</v>
      </c>
      <c r="X1" s="36">
        <f>+Inputs!X1</f>
        <v>2031</v>
      </c>
      <c r="Y1" s="36">
        <f>+Inputs!Y1</f>
        <v>2032</v>
      </c>
      <c r="Z1" s="36">
        <f>+Inputs!Z1</f>
        <v>2033</v>
      </c>
      <c r="AA1" s="36">
        <f>+Inputs!AA1</f>
        <v>2034</v>
      </c>
      <c r="AB1" s="36">
        <f>+Inputs!AB1</f>
        <v>2035</v>
      </c>
      <c r="AC1" s="36">
        <f>+Inputs!AC1</f>
        <v>2036</v>
      </c>
      <c r="AD1" s="36">
        <f>+Inputs!AD1</f>
        <v>2037</v>
      </c>
      <c r="AE1" s="36">
        <f>+Inputs!AE1</f>
        <v>2038</v>
      </c>
      <c r="AF1" s="36">
        <f>+Inputs!AF1</f>
        <v>2039</v>
      </c>
      <c r="AG1" s="36">
        <f>+Inputs!AG1</f>
        <v>2040</v>
      </c>
      <c r="AH1" s="36">
        <f>+Inputs!AH1</f>
        <v>2041</v>
      </c>
      <c r="AI1" s="36">
        <f>+Inputs!AI1</f>
        <v>2042</v>
      </c>
      <c r="AJ1" s="36">
        <f>+Inputs!AJ1</f>
        <v>2043</v>
      </c>
      <c r="AK1" s="36">
        <f>+Inputs!AK1</f>
        <v>2044</v>
      </c>
      <c r="AL1" s="36">
        <f>+Inputs!AL1</f>
        <v>2045</v>
      </c>
      <c r="AM1" s="36">
        <f>+Inputs!AM1</f>
        <v>2046</v>
      </c>
      <c r="AN1" s="36">
        <f>+Inputs!AN1</f>
        <v>2047</v>
      </c>
      <c r="AO1" s="36">
        <f>+Inputs!AO1</f>
        <v>2048</v>
      </c>
      <c r="AP1" s="36">
        <f>+Inputs!AP1</f>
        <v>2049</v>
      </c>
      <c r="AQ1" s="36">
        <f>+Inputs!AQ1</f>
        <v>2050</v>
      </c>
      <c r="AR1" s="36">
        <f>+Inputs!AR1</f>
        <v>2051</v>
      </c>
      <c r="AS1" s="36">
        <f>+Inputs!AS1</f>
        <v>2052</v>
      </c>
      <c r="AT1" s="36">
        <f>+Inputs!AT1</f>
        <v>2053</v>
      </c>
      <c r="AU1" s="36">
        <f>+Inputs!AU1</f>
        <v>2054</v>
      </c>
      <c r="AV1" s="36">
        <f>+Inputs!AV1</f>
        <v>2055</v>
      </c>
      <c r="AW1" s="36">
        <f>+Inputs!AW1</f>
        <v>2056</v>
      </c>
      <c r="AX1" s="36">
        <f>+Inputs!AX1</f>
        <v>2057</v>
      </c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</row>
    <row r="3" spans="1:77" ht="12.15" customHeight="1">
      <c r="A3" s="32" t="s">
        <v>200</v>
      </c>
      <c r="B3" s="88"/>
    </row>
    <row r="4" spans="1:77" ht="12.15" customHeight="1">
      <c r="A4" s="27" t="s">
        <v>123</v>
      </c>
      <c r="B4" s="34"/>
      <c r="C4" s="38"/>
      <c r="D4" s="38"/>
      <c r="E4" s="38"/>
      <c r="F4" s="38"/>
      <c r="G4" s="38"/>
      <c r="H4" s="38"/>
      <c r="I4" s="38"/>
      <c r="J4" s="38"/>
      <c r="K4" s="38">
        <f>+Inputs!K66</f>
        <v>3803.8945917379519</v>
      </c>
      <c r="L4" s="38">
        <f>+Inputs!L66</f>
        <v>10243.948833793444</v>
      </c>
      <c r="M4" s="38">
        <f>+Inputs!M66</f>
        <v>7855.7108567053547</v>
      </c>
      <c r="N4" s="38">
        <f>+Inputs!N66</f>
        <v>6050.112496552324</v>
      </c>
      <c r="O4" s="38">
        <f>+Inputs!O66</f>
        <v>6482.5783704244122</v>
      </c>
      <c r="P4" s="38"/>
      <c r="Q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</row>
    <row r="5" spans="1:77" ht="12.15" customHeight="1">
      <c r="A5" s="27" t="s">
        <v>124</v>
      </c>
      <c r="B5" s="34"/>
      <c r="C5" s="38"/>
      <c r="D5" s="38"/>
      <c r="E5" s="38"/>
      <c r="F5" s="38"/>
      <c r="G5" s="38"/>
      <c r="H5" s="38"/>
      <c r="I5" s="38"/>
      <c r="J5" s="38"/>
      <c r="K5" s="38">
        <f>+Inputs!K67</f>
        <v>236.90845119204522</v>
      </c>
      <c r="L5" s="38">
        <f>+Inputs!L67</f>
        <v>1925.3574716313408</v>
      </c>
      <c r="M5" s="38">
        <f>+Inputs!M67</f>
        <v>1317.1059633083512</v>
      </c>
      <c r="N5" s="38">
        <f>+Inputs!N67</f>
        <v>992.64129550857319</v>
      </c>
      <c r="O5" s="38">
        <f>+Inputs!O67</f>
        <v>1025.6506174122389</v>
      </c>
      <c r="P5" s="38"/>
      <c r="Q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</row>
    <row r="6" spans="1:77" ht="12.15" customHeight="1">
      <c r="A6" s="27" t="s">
        <v>125</v>
      </c>
      <c r="B6" s="34"/>
      <c r="C6" s="38"/>
      <c r="D6" s="38"/>
      <c r="E6" s="38"/>
      <c r="F6" s="38"/>
      <c r="G6" s="38"/>
      <c r="H6" s="38"/>
      <c r="I6" s="38"/>
      <c r="J6" s="38"/>
      <c r="K6" s="38">
        <f>+Inputs!K68</f>
        <v>386.86024941198934</v>
      </c>
      <c r="L6" s="38">
        <f>+Inputs!L68</f>
        <v>383.61029512250332</v>
      </c>
      <c r="M6" s="38">
        <f>+Inputs!M68</f>
        <v>381.10314181971086</v>
      </c>
      <c r="N6" s="38">
        <f>+Inputs!N68</f>
        <v>378.61237446318631</v>
      </c>
      <c r="O6" s="38">
        <f>+Inputs!O68</f>
        <v>376.13788595966395</v>
      </c>
      <c r="P6" s="38"/>
      <c r="Q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</row>
    <row r="7" spans="1:77" ht="12.15" customHeight="1">
      <c r="A7" s="27" t="s">
        <v>126</v>
      </c>
      <c r="B7" s="34"/>
      <c r="C7" s="38"/>
      <c r="D7" s="38"/>
      <c r="E7" s="38"/>
      <c r="F7" s="38"/>
      <c r="G7" s="38"/>
      <c r="H7" s="38"/>
      <c r="I7" s="38"/>
      <c r="J7" s="38"/>
      <c r="K7" s="38">
        <f>+Inputs!K69</f>
        <v>0</v>
      </c>
      <c r="L7" s="38">
        <f>+Inputs!L69</f>
        <v>0</v>
      </c>
      <c r="M7" s="38">
        <f>+Inputs!M69</f>
        <v>0</v>
      </c>
      <c r="N7" s="38">
        <f>+Inputs!N69</f>
        <v>0</v>
      </c>
      <c r="O7" s="38">
        <f>+Inputs!O69</f>
        <v>0</v>
      </c>
      <c r="P7" s="38"/>
      <c r="Q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</row>
    <row r="8" spans="1:77" ht="12.15" customHeight="1">
      <c r="A8" s="27" t="s">
        <v>127</v>
      </c>
      <c r="B8" s="34"/>
      <c r="C8" s="38"/>
      <c r="D8" s="38"/>
      <c r="E8" s="38"/>
      <c r="F8" s="38"/>
      <c r="G8" s="38"/>
      <c r="H8" s="38"/>
      <c r="I8" s="38"/>
      <c r="J8" s="38"/>
      <c r="K8" s="38">
        <f>+Inputs!K70</f>
        <v>0</v>
      </c>
      <c r="L8" s="38">
        <f>+Inputs!L70</f>
        <v>0</v>
      </c>
      <c r="M8" s="38">
        <f>+Inputs!M70</f>
        <v>0</v>
      </c>
      <c r="N8" s="38">
        <f>+Inputs!N70</f>
        <v>0</v>
      </c>
      <c r="O8" s="38">
        <f>+Inputs!O70</f>
        <v>0</v>
      </c>
      <c r="P8" s="38"/>
      <c r="Q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</row>
    <row r="9" spans="1:77" ht="12.15" customHeight="1">
      <c r="A9" s="25" t="s">
        <v>122</v>
      </c>
      <c r="C9" s="41"/>
      <c r="D9" s="45"/>
      <c r="E9" s="45"/>
      <c r="F9" s="45"/>
      <c r="G9" s="45"/>
      <c r="H9" s="45"/>
      <c r="I9" s="45"/>
      <c r="J9" s="45"/>
      <c r="K9" s="45">
        <f t="shared" ref="K9:O9" si="0">SUM(K4:K8)</f>
        <v>4427.6632923419866</v>
      </c>
      <c r="L9" s="45">
        <f t="shared" si="0"/>
        <v>12552.916600547289</v>
      </c>
      <c r="M9" s="45">
        <f t="shared" si="0"/>
        <v>9553.9199618334169</v>
      </c>
      <c r="N9" s="45">
        <f t="shared" si="0"/>
        <v>7421.3661665240834</v>
      </c>
      <c r="O9" s="45">
        <f t="shared" si="0"/>
        <v>7884.3668737963153</v>
      </c>
      <c r="P9" s="41"/>
      <c r="Q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</row>
    <row r="10" spans="1:77" ht="15.65" customHeight="1"/>
    <row r="11" spans="1:77" ht="12.15" customHeight="1">
      <c r="A11" s="32" t="s">
        <v>201</v>
      </c>
      <c r="B11" s="88"/>
    </row>
    <row r="12" spans="1:77" ht="12.15" customHeight="1">
      <c r="A12" s="27" t="s">
        <v>123</v>
      </c>
      <c r="B12" s="34"/>
      <c r="C12" s="38"/>
      <c r="D12" s="38"/>
      <c r="E12" s="38"/>
      <c r="F12" s="38"/>
      <c r="G12" s="38"/>
      <c r="H12" s="38"/>
      <c r="I12" s="38"/>
      <c r="J12" s="38"/>
      <c r="K12" s="38">
        <f>+Inputs!K74</f>
        <v>-2200.5979059109827</v>
      </c>
      <c r="L12" s="38">
        <f>+Inputs!L74</f>
        <v>331.55870241491311</v>
      </c>
      <c r="M12" s="38">
        <f>+Inputs!M74</f>
        <v>-3119.7720454769974</v>
      </c>
      <c r="N12" s="38">
        <f>+Inputs!N74</f>
        <v>1092.6899351018094</v>
      </c>
      <c r="O12" s="38">
        <f>+Inputs!O74</f>
        <v>-1383.23987188655</v>
      </c>
      <c r="P12" s="38"/>
      <c r="Q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</row>
    <row r="13" spans="1:77" ht="12.15" customHeight="1">
      <c r="A13" s="27" t="s">
        <v>124</v>
      </c>
      <c r="B13" s="34"/>
      <c r="C13" s="38"/>
      <c r="D13" s="38"/>
      <c r="E13" s="38"/>
      <c r="F13" s="38"/>
      <c r="G13" s="38"/>
      <c r="H13" s="38"/>
      <c r="I13" s="38"/>
      <c r="J13" s="38"/>
      <c r="K13" s="38">
        <f>+Inputs!K75</f>
        <v>-73.075494080909934</v>
      </c>
      <c r="L13" s="38">
        <f>+Inputs!L75</f>
        <v>-1370.8852623954213</v>
      </c>
      <c r="M13" s="38">
        <f>+Inputs!M75</f>
        <v>-877.10574392769126</v>
      </c>
      <c r="N13" s="38">
        <f>+Inputs!N75</f>
        <v>-225.49756494093299</v>
      </c>
      <c r="O13" s="38">
        <f>+Inputs!O75</f>
        <v>-589.7331580260543</v>
      </c>
      <c r="P13" s="38"/>
      <c r="Q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</row>
    <row r="14" spans="1:77" ht="12.15" customHeight="1">
      <c r="A14" s="27" t="s">
        <v>125</v>
      </c>
      <c r="B14" s="34"/>
      <c r="C14" s="38"/>
      <c r="D14" s="38"/>
      <c r="E14" s="38"/>
      <c r="F14" s="38"/>
      <c r="G14" s="38"/>
      <c r="H14" s="38"/>
      <c r="I14" s="38"/>
      <c r="J14" s="38"/>
      <c r="K14" s="38">
        <f>+Inputs!K76</f>
        <v>0</v>
      </c>
      <c r="L14" s="38">
        <f>+Inputs!L76</f>
        <v>0</v>
      </c>
      <c r="M14" s="38">
        <f>+Inputs!M76</f>
        <v>0</v>
      </c>
      <c r="N14" s="38">
        <f>+Inputs!N76</f>
        <v>0</v>
      </c>
      <c r="O14" s="38">
        <f>+Inputs!O76</f>
        <v>0</v>
      </c>
      <c r="P14" s="38"/>
      <c r="Q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</row>
    <row r="15" spans="1:77" ht="12.15" customHeight="1">
      <c r="A15" s="27" t="s">
        <v>126</v>
      </c>
      <c r="B15" s="34"/>
      <c r="C15" s="38"/>
      <c r="D15" s="38"/>
      <c r="E15" s="38"/>
      <c r="F15" s="38"/>
      <c r="G15" s="38"/>
      <c r="H15" s="38"/>
      <c r="I15" s="38"/>
      <c r="J15" s="38"/>
      <c r="K15" s="38">
        <f>+Inputs!K77</f>
        <v>0</v>
      </c>
      <c r="L15" s="38">
        <f>+Inputs!L77</f>
        <v>0</v>
      </c>
      <c r="M15" s="38">
        <f>+Inputs!M77</f>
        <v>0</v>
      </c>
      <c r="N15" s="38">
        <f>+Inputs!N77</f>
        <v>0</v>
      </c>
      <c r="O15" s="38">
        <f>+Inputs!O77</f>
        <v>0</v>
      </c>
      <c r="P15" s="38"/>
      <c r="Q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</row>
    <row r="16" spans="1:77" ht="12.15" customHeight="1">
      <c r="A16" s="27" t="s">
        <v>127</v>
      </c>
      <c r="B16" s="34"/>
      <c r="C16" s="38"/>
      <c r="D16" s="38"/>
      <c r="E16" s="38"/>
      <c r="F16" s="38"/>
      <c r="G16" s="38"/>
      <c r="H16" s="38"/>
      <c r="I16" s="38"/>
      <c r="J16" s="38"/>
      <c r="K16" s="38">
        <f>+Inputs!K78</f>
        <v>0</v>
      </c>
      <c r="L16" s="38">
        <f>+Inputs!L78</f>
        <v>0</v>
      </c>
      <c r="M16" s="38">
        <f>+Inputs!M78</f>
        <v>0</v>
      </c>
      <c r="N16" s="38">
        <f>+Inputs!N78</f>
        <v>0</v>
      </c>
      <c r="O16" s="38">
        <f>+Inputs!O78</f>
        <v>0</v>
      </c>
      <c r="P16" s="38"/>
      <c r="Q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</row>
    <row r="17" spans="1:77" ht="12.15" customHeight="1">
      <c r="A17" s="25" t="s">
        <v>122</v>
      </c>
      <c r="C17" s="41"/>
      <c r="D17" s="45"/>
      <c r="E17" s="45"/>
      <c r="F17" s="45"/>
      <c r="G17" s="45"/>
      <c r="H17" s="45"/>
      <c r="I17" s="45"/>
      <c r="J17" s="45"/>
      <c r="K17" s="45">
        <f t="shared" ref="K17:O17" si="1">SUM(K12:K16)</f>
        <v>-2273.6733999918924</v>
      </c>
      <c r="L17" s="45">
        <f t="shared" si="1"/>
        <v>-1039.3265599805081</v>
      </c>
      <c r="M17" s="45">
        <f t="shared" si="1"/>
        <v>-3996.8777894046889</v>
      </c>
      <c r="N17" s="45">
        <f t="shared" si="1"/>
        <v>867.19237016087641</v>
      </c>
      <c r="O17" s="45">
        <f t="shared" si="1"/>
        <v>-1972.9730299126043</v>
      </c>
      <c r="P17" s="41"/>
      <c r="Q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</row>
    <row r="18" spans="1:77" ht="15.65" customHeight="1"/>
    <row r="19" spans="1:77" ht="12.15" customHeight="1">
      <c r="A19" s="32" t="s">
        <v>140</v>
      </c>
      <c r="B19" s="88">
        <f>+Inputs!G30</f>
        <v>256</v>
      </c>
    </row>
    <row r="20" spans="1:77" ht="12.15" customHeight="1">
      <c r="A20" s="27" t="s">
        <v>123</v>
      </c>
      <c r="B20" s="34"/>
      <c r="C20" s="38"/>
      <c r="D20" s="38"/>
      <c r="E20" s="38"/>
      <c r="F20" s="38"/>
      <c r="G20" s="38"/>
      <c r="H20" s="38"/>
      <c r="I20" s="38"/>
      <c r="J20" s="38"/>
      <c r="K20" s="38">
        <f t="shared" ref="K20:N24" si="2">+K4+K12</f>
        <v>1603.2966858269692</v>
      </c>
      <c r="L20" s="38">
        <f t="shared" si="2"/>
        <v>10575.507536208357</v>
      </c>
      <c r="M20" s="38">
        <f t="shared" si="2"/>
        <v>4735.9388112283577</v>
      </c>
      <c r="N20" s="38">
        <f t="shared" si="2"/>
        <v>7142.8024316541332</v>
      </c>
      <c r="O20" s="38">
        <f>+O4+O12</f>
        <v>5099.3384985378625</v>
      </c>
      <c r="P20" s="38"/>
      <c r="Q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</row>
    <row r="21" spans="1:77" ht="12.15" customHeight="1">
      <c r="A21" s="27" t="s">
        <v>124</v>
      </c>
      <c r="B21" s="34"/>
      <c r="C21" s="38"/>
      <c r="D21" s="38"/>
      <c r="E21" s="38"/>
      <c r="F21" s="38"/>
      <c r="G21" s="38"/>
      <c r="H21" s="38"/>
      <c r="I21" s="38"/>
      <c r="J21" s="38"/>
      <c r="K21" s="38">
        <f t="shared" si="2"/>
        <v>163.83295711113527</v>
      </c>
      <c r="L21" s="38">
        <f t="shared" si="2"/>
        <v>554.47220923591954</v>
      </c>
      <c r="M21" s="38">
        <f t="shared" si="2"/>
        <v>440.00021938065993</v>
      </c>
      <c r="N21" s="38">
        <f t="shared" si="2"/>
        <v>767.1437305676402</v>
      </c>
      <c r="O21" s="38">
        <f t="shared" ref="O21:O24" si="3">+O5+O13</f>
        <v>435.91745938618465</v>
      </c>
      <c r="P21" s="38"/>
      <c r="Q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</row>
    <row r="22" spans="1:77" ht="12.15" customHeight="1">
      <c r="A22" s="27" t="s">
        <v>125</v>
      </c>
      <c r="B22" s="34"/>
      <c r="C22" s="38"/>
      <c r="D22" s="38"/>
      <c r="E22" s="38"/>
      <c r="F22" s="38"/>
      <c r="G22" s="38"/>
      <c r="H22" s="38"/>
      <c r="I22" s="38"/>
      <c r="J22" s="38"/>
      <c r="K22" s="38">
        <f t="shared" si="2"/>
        <v>386.86024941198934</v>
      </c>
      <c r="L22" s="38">
        <f t="shared" si="2"/>
        <v>383.61029512250332</v>
      </c>
      <c r="M22" s="38">
        <f t="shared" si="2"/>
        <v>381.10314181971086</v>
      </c>
      <c r="N22" s="38">
        <f t="shared" si="2"/>
        <v>378.61237446318631</v>
      </c>
      <c r="O22" s="38">
        <f t="shared" si="3"/>
        <v>376.13788595966395</v>
      </c>
      <c r="P22" s="38"/>
      <c r="Q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</row>
    <row r="23" spans="1:77" ht="12.15" customHeight="1">
      <c r="A23" s="27" t="s">
        <v>126</v>
      </c>
      <c r="B23" s="34"/>
      <c r="C23" s="38"/>
      <c r="D23" s="38"/>
      <c r="E23" s="38"/>
      <c r="F23" s="38"/>
      <c r="G23" s="38"/>
      <c r="H23" s="38"/>
      <c r="I23" s="38"/>
      <c r="J23" s="38"/>
      <c r="K23" s="38">
        <f t="shared" si="2"/>
        <v>0</v>
      </c>
      <c r="L23" s="38">
        <f t="shared" si="2"/>
        <v>0</v>
      </c>
      <c r="M23" s="38">
        <f t="shared" si="2"/>
        <v>0</v>
      </c>
      <c r="N23" s="38">
        <f t="shared" si="2"/>
        <v>0</v>
      </c>
      <c r="O23" s="38">
        <f t="shared" si="3"/>
        <v>0</v>
      </c>
      <c r="P23" s="38"/>
      <c r="Q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</row>
    <row r="24" spans="1:77" ht="12.15" customHeight="1">
      <c r="A24" s="27" t="s">
        <v>127</v>
      </c>
      <c r="B24" s="34"/>
      <c r="C24" s="38"/>
      <c r="D24" s="38"/>
      <c r="E24" s="38"/>
      <c r="F24" s="38"/>
      <c r="G24" s="38"/>
      <c r="H24" s="38"/>
      <c r="I24" s="38"/>
      <c r="J24" s="38"/>
      <c r="K24" s="38">
        <f t="shared" si="2"/>
        <v>0</v>
      </c>
      <c r="L24" s="38">
        <f t="shared" si="2"/>
        <v>0</v>
      </c>
      <c r="M24" s="38">
        <f t="shared" si="2"/>
        <v>0</v>
      </c>
      <c r="N24" s="38">
        <f t="shared" si="2"/>
        <v>0</v>
      </c>
      <c r="O24" s="38">
        <f t="shared" si="3"/>
        <v>0</v>
      </c>
      <c r="P24" s="38"/>
      <c r="Q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</row>
    <row r="25" spans="1:77" ht="12.15" customHeight="1">
      <c r="A25" s="25" t="s">
        <v>122</v>
      </c>
      <c r="C25" s="41"/>
      <c r="D25" s="45"/>
      <c r="E25" s="45"/>
      <c r="F25" s="45"/>
      <c r="G25" s="45"/>
      <c r="H25" s="45"/>
      <c r="I25" s="45"/>
      <c r="J25" s="45"/>
      <c r="K25" s="45">
        <f t="shared" ref="K25:O25" si="4">SUM(K20:K24)</f>
        <v>2153.9898923500941</v>
      </c>
      <c r="L25" s="45">
        <f t="shared" si="4"/>
        <v>11513.59004056678</v>
      </c>
      <c r="M25" s="45">
        <f t="shared" si="4"/>
        <v>5557.042172428728</v>
      </c>
      <c r="N25" s="45">
        <f t="shared" si="4"/>
        <v>8288.5585366849591</v>
      </c>
      <c r="O25" s="45">
        <f t="shared" si="4"/>
        <v>5911.3938438837113</v>
      </c>
      <c r="P25" s="41"/>
      <c r="Q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</row>
    <row r="27" spans="1:77" ht="12.15" customHeight="1">
      <c r="A27" s="32" t="s">
        <v>202</v>
      </c>
      <c r="B27" s="88">
        <f>+Inputs!M30</f>
        <v>293.10000000000002</v>
      </c>
    </row>
    <row r="28" spans="1:77" ht="12.15" customHeight="1">
      <c r="A28" s="27" t="s">
        <v>123</v>
      </c>
      <c r="B28" s="34"/>
      <c r="C28" s="38"/>
      <c r="D28" s="38"/>
      <c r="E28" s="38"/>
      <c r="F28" s="38"/>
      <c r="G28" s="38"/>
      <c r="H28" s="38"/>
      <c r="I28" s="38"/>
      <c r="J28" s="38"/>
      <c r="K28" s="38">
        <f t="shared" ref="K28:N32" si="5">+K20*$B$27/$B$19</f>
        <v>1835.6494477182996</v>
      </c>
      <c r="L28" s="38">
        <f t="shared" si="5"/>
        <v>12108.129917432303</v>
      </c>
      <c r="M28" s="38">
        <f t="shared" si="5"/>
        <v>5422.2799436368432</v>
      </c>
      <c r="N28" s="38">
        <f t="shared" si="5"/>
        <v>8177.9507528040103</v>
      </c>
      <c r="O28" s="38">
        <f t="shared" ref="O28" si="6">+O20*$B$27/$B$19</f>
        <v>5838.3441950056549</v>
      </c>
      <c r="P28" s="38"/>
      <c r="Q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</row>
    <row r="29" spans="1:77" ht="12.15" customHeight="1">
      <c r="A29" s="27" t="s">
        <v>124</v>
      </c>
      <c r="B29" s="34"/>
      <c r="C29" s="38"/>
      <c r="D29" s="38"/>
      <c r="E29" s="38"/>
      <c r="F29" s="38"/>
      <c r="G29" s="38"/>
      <c r="H29" s="38"/>
      <c r="I29" s="38"/>
      <c r="J29" s="38"/>
      <c r="K29" s="38">
        <f t="shared" si="5"/>
        <v>187.57593644247558</v>
      </c>
      <c r="L29" s="38">
        <f t="shared" si="5"/>
        <v>634.82736143378133</v>
      </c>
      <c r="M29" s="38">
        <f t="shared" si="5"/>
        <v>503.76587617371655</v>
      </c>
      <c r="N29" s="38">
        <f t="shared" si="5"/>
        <v>878.31963839599746</v>
      </c>
      <c r="O29" s="38">
        <f t="shared" ref="O29" si="7">+O21*$B$27/$B$19</f>
        <v>499.09143494566689</v>
      </c>
      <c r="P29" s="38"/>
      <c r="Q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</row>
    <row r="30" spans="1:77" ht="12.15" customHeight="1">
      <c r="A30" s="27" t="s">
        <v>125</v>
      </c>
      <c r="B30" s="34"/>
      <c r="C30" s="38"/>
      <c r="D30" s="38"/>
      <c r="E30" s="38"/>
      <c r="F30" s="38"/>
      <c r="G30" s="38"/>
      <c r="H30" s="38"/>
      <c r="I30" s="38"/>
      <c r="J30" s="38"/>
      <c r="K30" s="38">
        <f t="shared" si="5"/>
        <v>442.92476211974252</v>
      </c>
      <c r="L30" s="38">
        <f t="shared" si="5"/>
        <v>439.20381836095987</v>
      </c>
      <c r="M30" s="38">
        <f t="shared" si="5"/>
        <v>436.3333237006143</v>
      </c>
      <c r="N30" s="38">
        <f t="shared" si="5"/>
        <v>433.48158966859341</v>
      </c>
      <c r="O30" s="38">
        <f t="shared" ref="O30" si="8">+O22*$B$27/$B$19</f>
        <v>430.64849365147467</v>
      </c>
      <c r="P30" s="38"/>
      <c r="Q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</row>
    <row r="31" spans="1:77" ht="12.15" customHeight="1">
      <c r="A31" s="27" t="s">
        <v>126</v>
      </c>
      <c r="B31" s="34"/>
      <c r="C31" s="38"/>
      <c r="D31" s="38"/>
      <c r="E31" s="38"/>
      <c r="F31" s="38"/>
      <c r="G31" s="38"/>
      <c r="H31" s="38"/>
      <c r="I31" s="38"/>
      <c r="J31" s="38"/>
      <c r="K31" s="38">
        <f t="shared" si="5"/>
        <v>0</v>
      </c>
      <c r="L31" s="38">
        <f t="shared" si="5"/>
        <v>0</v>
      </c>
      <c r="M31" s="38">
        <f t="shared" si="5"/>
        <v>0</v>
      </c>
      <c r="N31" s="38">
        <f t="shared" si="5"/>
        <v>0</v>
      </c>
      <c r="O31" s="38">
        <f t="shared" ref="O31" si="9">+O23*$B$27/$B$19</f>
        <v>0</v>
      </c>
      <c r="P31" s="38"/>
      <c r="Q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</row>
    <row r="32" spans="1:77" ht="12.15" customHeight="1">
      <c r="A32" s="27" t="s">
        <v>127</v>
      </c>
      <c r="B32" s="34"/>
      <c r="C32" s="38"/>
      <c r="D32" s="38"/>
      <c r="E32" s="38"/>
      <c r="F32" s="38"/>
      <c r="G32" s="38"/>
      <c r="H32" s="38"/>
      <c r="I32" s="38"/>
      <c r="J32" s="38"/>
      <c r="K32" s="38">
        <f t="shared" si="5"/>
        <v>0</v>
      </c>
      <c r="L32" s="38">
        <f t="shared" si="5"/>
        <v>0</v>
      </c>
      <c r="M32" s="38">
        <f t="shared" si="5"/>
        <v>0</v>
      </c>
      <c r="N32" s="38">
        <f t="shared" si="5"/>
        <v>0</v>
      </c>
      <c r="O32" s="38">
        <f t="shared" ref="O32" si="10">+O24*$B$27/$B$19</f>
        <v>0</v>
      </c>
      <c r="P32" s="38"/>
      <c r="Q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</row>
    <row r="33" spans="1:77" ht="12.15" customHeight="1">
      <c r="A33" s="25" t="s">
        <v>122</v>
      </c>
      <c r="C33" s="41"/>
      <c r="D33" s="45"/>
      <c r="E33" s="45"/>
      <c r="F33" s="45"/>
      <c r="G33" s="45"/>
      <c r="H33" s="45"/>
      <c r="I33" s="45"/>
      <c r="J33" s="45"/>
      <c r="K33" s="45">
        <f t="shared" ref="K33:O33" si="11">SUM(K28:K32)</f>
        <v>2466.1501462805177</v>
      </c>
      <c r="L33" s="45">
        <f t="shared" si="11"/>
        <v>13182.161097227045</v>
      </c>
      <c r="M33" s="45">
        <f t="shared" si="11"/>
        <v>6362.3791435111743</v>
      </c>
      <c r="N33" s="45">
        <f t="shared" si="11"/>
        <v>9489.7519808686011</v>
      </c>
      <c r="O33" s="45">
        <f t="shared" si="11"/>
        <v>6768.0841236027964</v>
      </c>
      <c r="P33" s="41"/>
      <c r="Q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</row>
  </sheetData>
  <dataConsolidate link="1"/>
  <pageMargins left="0.70866141732283472" right="0.70866141732283472" top="0.74803149606299213" bottom="0.74803149606299213" header="0.31496062992125984" footer="0.31496062992125984"/>
  <pageSetup paperSize="8" scale="36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X61"/>
  <sheetViews>
    <sheetView zoomScaleNormal="100" zoomScaleSheetLayoutView="70" workbookViewId="0">
      <pane xSplit="10" ySplit="2" topLeftCell="K3" activePane="bottomRight" state="frozen"/>
      <selection pane="topRight" activeCell="K1" sqref="K1"/>
      <selection pane="bottomLeft" activeCell="A3" sqref="A3"/>
      <selection pane="bottomRight" activeCell="J31" sqref="J31"/>
    </sheetView>
  </sheetViews>
  <sheetFormatPr defaultColWidth="9.453125" defaultRowHeight="13"/>
  <cols>
    <col min="1" max="1" width="34" style="33" bestFit="1" customWidth="1"/>
    <col min="2" max="2" width="2.54296875" style="31" bestFit="1" customWidth="1"/>
    <col min="3" max="3" width="2.453125" style="31" bestFit="1" customWidth="1"/>
    <col min="4" max="9" width="2.54296875" style="31" hidden="1" customWidth="1"/>
    <col min="10" max="11" width="4.453125" style="38" bestFit="1" customWidth="1"/>
    <col min="12" max="50" width="5.453125" style="38" bestFit="1" customWidth="1"/>
    <col min="51" max="16384" width="9.453125" style="33"/>
  </cols>
  <sheetData>
    <row r="1" spans="1:50" s="26" customFormat="1">
      <c r="A1" s="57" t="s">
        <v>53</v>
      </c>
      <c r="B1" s="36"/>
      <c r="C1" s="37"/>
      <c r="D1" s="37"/>
      <c r="E1" s="37"/>
      <c r="F1" s="37"/>
      <c r="G1" s="37"/>
      <c r="H1" s="37"/>
      <c r="I1" s="37"/>
      <c r="J1" s="117">
        <f>Inputs!J1</f>
        <v>2017</v>
      </c>
      <c r="K1" s="117">
        <f>Inputs!K1</f>
        <v>2018</v>
      </c>
      <c r="L1" s="117">
        <f>Inputs!L1</f>
        <v>2019</v>
      </c>
      <c r="M1" s="117">
        <f>Inputs!M1</f>
        <v>2020</v>
      </c>
      <c r="N1" s="117">
        <f>Inputs!N1</f>
        <v>2021</v>
      </c>
      <c r="O1" s="117">
        <f>Inputs!O1</f>
        <v>2022</v>
      </c>
      <c r="P1" s="117">
        <f>Inputs!P1</f>
        <v>2023</v>
      </c>
      <c r="Q1" s="117">
        <f>Inputs!Q1</f>
        <v>2024</v>
      </c>
      <c r="R1" s="117">
        <f>Inputs!R1</f>
        <v>2025</v>
      </c>
      <c r="S1" s="117">
        <f>Inputs!S1</f>
        <v>2026</v>
      </c>
      <c r="T1" s="117">
        <f>Inputs!T1</f>
        <v>2027</v>
      </c>
      <c r="U1" s="117">
        <f>Inputs!U1</f>
        <v>2028</v>
      </c>
      <c r="V1" s="117">
        <f>Inputs!V1</f>
        <v>2029</v>
      </c>
      <c r="W1" s="117">
        <f>Inputs!W1</f>
        <v>2030</v>
      </c>
      <c r="X1" s="117">
        <f>Inputs!X1</f>
        <v>2031</v>
      </c>
      <c r="Y1" s="117">
        <f>Inputs!Y1</f>
        <v>2032</v>
      </c>
      <c r="Z1" s="117">
        <f>Inputs!Z1</f>
        <v>2033</v>
      </c>
      <c r="AA1" s="117">
        <f>Inputs!AA1</f>
        <v>2034</v>
      </c>
      <c r="AB1" s="117">
        <f>Inputs!AB1</f>
        <v>2035</v>
      </c>
      <c r="AC1" s="117">
        <f>Inputs!AC1</f>
        <v>2036</v>
      </c>
      <c r="AD1" s="117">
        <f>Inputs!AD1</f>
        <v>2037</v>
      </c>
      <c r="AE1" s="117">
        <f>Inputs!AE1</f>
        <v>2038</v>
      </c>
      <c r="AF1" s="117">
        <f>Inputs!AF1</f>
        <v>2039</v>
      </c>
      <c r="AG1" s="117">
        <f>Inputs!AG1</f>
        <v>2040</v>
      </c>
      <c r="AH1" s="117">
        <f>Inputs!AH1</f>
        <v>2041</v>
      </c>
      <c r="AI1" s="117">
        <f>Inputs!AI1</f>
        <v>2042</v>
      </c>
      <c r="AJ1" s="117">
        <f>Inputs!AJ1</f>
        <v>2043</v>
      </c>
      <c r="AK1" s="117">
        <f>Inputs!AK1</f>
        <v>2044</v>
      </c>
      <c r="AL1" s="117">
        <f>Inputs!AL1</f>
        <v>2045</v>
      </c>
      <c r="AM1" s="117">
        <f>Inputs!AM1</f>
        <v>2046</v>
      </c>
      <c r="AN1" s="117">
        <f>Inputs!AN1</f>
        <v>2047</v>
      </c>
      <c r="AO1" s="117">
        <f>Inputs!AO1</f>
        <v>2048</v>
      </c>
      <c r="AP1" s="117">
        <f>Inputs!AP1</f>
        <v>2049</v>
      </c>
      <c r="AQ1" s="117">
        <f>Inputs!AQ1</f>
        <v>2050</v>
      </c>
      <c r="AR1" s="117">
        <f>Inputs!AR1</f>
        <v>2051</v>
      </c>
      <c r="AS1" s="117">
        <f>Inputs!AS1</f>
        <v>2052</v>
      </c>
      <c r="AT1" s="117">
        <f>Inputs!AT1</f>
        <v>2053</v>
      </c>
      <c r="AU1" s="117">
        <f>Inputs!AU1</f>
        <v>2054</v>
      </c>
      <c r="AV1" s="117">
        <f>Inputs!AV1</f>
        <v>2055</v>
      </c>
      <c r="AW1" s="117">
        <f>Inputs!AW1</f>
        <v>2056</v>
      </c>
      <c r="AX1" s="117">
        <f>Inputs!AX1</f>
        <v>2057</v>
      </c>
    </row>
    <row r="2" spans="1:50">
      <c r="A2" s="35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</row>
    <row r="3" spans="1:50">
      <c r="A3" s="113" t="s">
        <v>221</v>
      </c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</row>
    <row r="4" spans="1:50">
      <c r="A4" s="35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</row>
    <row r="5" spans="1:50">
      <c r="A5" s="25" t="s">
        <v>56</v>
      </c>
      <c r="C5" s="20"/>
      <c r="D5" s="20"/>
      <c r="E5" s="20"/>
      <c r="F5" s="20"/>
      <c r="G5" s="20"/>
      <c r="H5" s="20"/>
      <c r="I5" s="20"/>
      <c r="J5" s="20"/>
      <c r="K5" s="20">
        <f t="shared" ref="K5:O5" si="0">J31</f>
        <v>1966.5017835937501</v>
      </c>
      <c r="L5" s="20">
        <f t="shared" si="0"/>
        <v>4236.5081342380199</v>
      </c>
      <c r="M5" s="20">
        <f t="shared" si="0"/>
        <v>16789.659600125233</v>
      </c>
      <c r="N5" s="20">
        <f t="shared" si="0"/>
        <v>22266.621057220615</v>
      </c>
      <c r="O5" s="20">
        <f t="shared" si="0"/>
        <v>30521.255622359873</v>
      </c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</row>
    <row r="6" spans="1:50">
      <c r="A6" s="25" t="s">
        <v>55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</row>
    <row r="7" spans="1:50">
      <c r="A7" s="25" t="s">
        <v>17</v>
      </c>
      <c r="C7" s="21"/>
      <c r="D7" s="21"/>
      <c r="E7" s="21"/>
      <c r="F7" s="21"/>
      <c r="G7" s="21"/>
      <c r="H7" s="21"/>
      <c r="I7" s="21"/>
      <c r="J7" s="89"/>
      <c r="K7" s="89">
        <f t="shared" ref="K7:O7" si="1">+K5+K6</f>
        <v>1966.5017835937501</v>
      </c>
      <c r="L7" s="89">
        <f t="shared" si="1"/>
        <v>4236.5081342380199</v>
      </c>
      <c r="M7" s="89">
        <f t="shared" si="1"/>
        <v>16789.659600125233</v>
      </c>
      <c r="N7" s="89">
        <f t="shared" si="1"/>
        <v>22266.621057220615</v>
      </c>
      <c r="O7" s="89">
        <f t="shared" si="1"/>
        <v>30521.255622359873</v>
      </c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</row>
    <row r="8" spans="1:50">
      <c r="A8" s="35"/>
      <c r="C8" s="21"/>
      <c r="D8" s="21"/>
      <c r="E8" s="21"/>
      <c r="F8" s="21"/>
      <c r="G8" s="21"/>
      <c r="H8" s="21"/>
      <c r="I8" s="21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</row>
    <row r="9" spans="1:50">
      <c r="A9" s="27" t="s">
        <v>123</v>
      </c>
      <c r="B9" s="34"/>
      <c r="J9" s="63"/>
      <c r="K9" s="63">
        <f>+'DAV Inputs'!K28</f>
        <v>1835.6494477182996</v>
      </c>
      <c r="L9" s="63">
        <f>+'DAV Inputs'!L28</f>
        <v>12108.129917432303</v>
      </c>
      <c r="M9" s="63">
        <f>+'DAV Inputs'!M28</f>
        <v>5422.2799436368432</v>
      </c>
      <c r="N9" s="63">
        <f>+'DAV Inputs'!N28</f>
        <v>8177.9507528040103</v>
      </c>
      <c r="O9" s="63">
        <f>+'DAV Inputs'!O28</f>
        <v>5838.3441950056549</v>
      </c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</row>
    <row r="10" spans="1:50">
      <c r="A10" s="27" t="s">
        <v>124</v>
      </c>
      <c r="B10" s="34"/>
      <c r="J10" s="31"/>
      <c r="K10" s="63">
        <f>+'DAV Inputs'!K29</f>
        <v>187.57593644247558</v>
      </c>
      <c r="L10" s="63">
        <f>+'DAV Inputs'!L29</f>
        <v>634.82736143378133</v>
      </c>
      <c r="M10" s="63">
        <f>+'DAV Inputs'!M29</f>
        <v>503.76587617371655</v>
      </c>
      <c r="N10" s="63">
        <f>+'DAV Inputs'!N29</f>
        <v>878.31963839599746</v>
      </c>
      <c r="O10" s="63">
        <f>+'DAV Inputs'!O29</f>
        <v>499.09143494566689</v>
      </c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</row>
    <row r="11" spans="1:50">
      <c r="A11" s="27" t="s">
        <v>125</v>
      </c>
      <c r="B11" s="34"/>
      <c r="J11" s="63"/>
      <c r="K11" s="63">
        <f>+'DAV Inputs'!K30</f>
        <v>442.92476211974252</v>
      </c>
      <c r="L11" s="63">
        <f>+'DAV Inputs'!L30</f>
        <v>439.20381836095987</v>
      </c>
      <c r="M11" s="63">
        <f>+'DAV Inputs'!M30</f>
        <v>436.3333237006143</v>
      </c>
      <c r="N11" s="63">
        <f>+'DAV Inputs'!N30</f>
        <v>433.48158966859341</v>
      </c>
      <c r="O11" s="63">
        <f>+'DAV Inputs'!O30</f>
        <v>430.64849365147467</v>
      </c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</row>
    <row r="12" spans="1:50">
      <c r="A12" s="27" t="s">
        <v>126</v>
      </c>
      <c r="B12" s="34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</row>
    <row r="13" spans="1:50">
      <c r="A13" s="27" t="s">
        <v>127</v>
      </c>
      <c r="B13" s="34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</row>
    <row r="14" spans="1:50">
      <c r="A14" s="25"/>
      <c r="C14" s="21"/>
      <c r="D14" s="21"/>
      <c r="E14" s="21"/>
      <c r="F14" s="21"/>
      <c r="G14" s="21"/>
      <c r="H14" s="21"/>
      <c r="I14" s="21"/>
      <c r="J14" s="89"/>
      <c r="K14" s="89">
        <f t="shared" ref="K14:O14" si="2">SUM(K9:K13)</f>
        <v>2466.1501462805177</v>
      </c>
      <c r="L14" s="89">
        <f t="shared" si="2"/>
        <v>13182.161097227045</v>
      </c>
      <c r="M14" s="89">
        <f t="shared" si="2"/>
        <v>6362.3791435111743</v>
      </c>
      <c r="N14" s="89">
        <f t="shared" si="2"/>
        <v>9489.7519808686011</v>
      </c>
      <c r="O14" s="89">
        <f t="shared" si="2"/>
        <v>6768.0841236027964</v>
      </c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</row>
    <row r="15" spans="1:50">
      <c r="A15" s="27"/>
      <c r="B15" s="34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</row>
    <row r="16" spans="1:50">
      <c r="A16" s="27" t="s">
        <v>128</v>
      </c>
      <c r="B16" s="34"/>
      <c r="C16" s="34">
        <f>+Inputs!C58</f>
        <v>40</v>
      </c>
      <c r="D16" s="34"/>
      <c r="E16" s="34"/>
      <c r="F16" s="34"/>
      <c r="G16" s="34"/>
      <c r="H16" s="34"/>
      <c r="I16" s="34"/>
      <c r="J16" s="40"/>
      <c r="K16" s="40">
        <f t="shared" ref="K16:O16" si="3">K9/$C16</f>
        <v>45.891236192957493</v>
      </c>
      <c r="L16" s="40">
        <f t="shared" si="3"/>
        <v>302.70324793580755</v>
      </c>
      <c r="M16" s="40">
        <f t="shared" si="3"/>
        <v>135.55699859092107</v>
      </c>
      <c r="N16" s="40">
        <f t="shared" si="3"/>
        <v>204.44876882010027</v>
      </c>
      <c r="O16" s="40">
        <f t="shared" si="3"/>
        <v>145.95860487514136</v>
      </c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</row>
    <row r="17" spans="1:50">
      <c r="A17" s="27" t="s">
        <v>129</v>
      </c>
      <c r="B17" s="34"/>
      <c r="C17" s="34">
        <f>+Inputs!C59</f>
        <v>15</v>
      </c>
      <c r="D17" s="34"/>
      <c r="E17" s="34"/>
      <c r="F17" s="34"/>
      <c r="G17" s="34"/>
      <c r="H17" s="34"/>
      <c r="I17" s="34"/>
      <c r="J17" s="40"/>
      <c r="K17" s="40">
        <f t="shared" ref="K17:O17" si="4">K10/$C17</f>
        <v>12.505062429498372</v>
      </c>
      <c r="L17" s="40">
        <f t="shared" si="4"/>
        <v>42.32182409558542</v>
      </c>
      <c r="M17" s="40">
        <f t="shared" si="4"/>
        <v>33.584391744914434</v>
      </c>
      <c r="N17" s="40">
        <f t="shared" si="4"/>
        <v>58.554642559733161</v>
      </c>
      <c r="O17" s="40">
        <f t="shared" si="4"/>
        <v>33.272762329711128</v>
      </c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</row>
    <row r="18" spans="1:50">
      <c r="A18" s="27" t="s">
        <v>130</v>
      </c>
      <c r="B18" s="34"/>
      <c r="C18" s="34">
        <f>+Inputs!C60</f>
        <v>5</v>
      </c>
      <c r="D18" s="34"/>
      <c r="E18" s="34"/>
      <c r="F18" s="34"/>
      <c r="G18" s="34"/>
      <c r="H18" s="34"/>
      <c r="I18" s="34"/>
      <c r="J18" s="40"/>
      <c r="K18" s="40">
        <f t="shared" ref="K18:O18" si="5">K11/$C18</f>
        <v>88.584952423948508</v>
      </c>
      <c r="L18" s="40">
        <f t="shared" si="5"/>
        <v>87.840763672191969</v>
      </c>
      <c r="M18" s="40">
        <f t="shared" si="5"/>
        <v>87.266664740122863</v>
      </c>
      <c r="N18" s="40">
        <f t="shared" si="5"/>
        <v>86.696317933718689</v>
      </c>
      <c r="O18" s="40">
        <f t="shared" si="5"/>
        <v>86.129698730294933</v>
      </c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</row>
    <row r="19" spans="1:50">
      <c r="A19" s="27" t="s">
        <v>131</v>
      </c>
      <c r="B19" s="34"/>
      <c r="C19" s="34">
        <f>+Inputs!C61</f>
        <v>35</v>
      </c>
      <c r="D19" s="34"/>
      <c r="E19" s="34"/>
      <c r="F19" s="34"/>
      <c r="G19" s="34"/>
      <c r="H19" s="34"/>
      <c r="I19" s="34"/>
      <c r="J19" s="40"/>
      <c r="K19" s="40">
        <f t="shared" ref="K19:O19" si="6">K12/$C19</f>
        <v>0</v>
      </c>
      <c r="L19" s="40">
        <f t="shared" si="6"/>
        <v>0</v>
      </c>
      <c r="M19" s="40">
        <f t="shared" si="6"/>
        <v>0</v>
      </c>
      <c r="N19" s="40">
        <f t="shared" si="6"/>
        <v>0</v>
      </c>
      <c r="O19" s="40">
        <f t="shared" si="6"/>
        <v>0</v>
      </c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</row>
    <row r="20" spans="1:50">
      <c r="A20" s="27" t="s">
        <v>132</v>
      </c>
      <c r="B20" s="34"/>
      <c r="C20" s="34">
        <f>+Inputs!C62</f>
        <v>40</v>
      </c>
      <c r="D20" s="34"/>
      <c r="E20" s="34"/>
      <c r="F20" s="34"/>
      <c r="G20" s="34"/>
      <c r="H20" s="34"/>
      <c r="I20" s="34"/>
      <c r="J20" s="40"/>
      <c r="K20" s="40">
        <f t="shared" ref="K20:O20" si="7">K13/$C20</f>
        <v>0</v>
      </c>
      <c r="L20" s="40">
        <f t="shared" si="7"/>
        <v>0</v>
      </c>
      <c r="M20" s="40">
        <f t="shared" si="7"/>
        <v>0</v>
      </c>
      <c r="N20" s="40">
        <f t="shared" si="7"/>
        <v>0</v>
      </c>
      <c r="O20" s="40">
        <f t="shared" si="7"/>
        <v>0</v>
      </c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</row>
    <row r="21" spans="1:50">
      <c r="A21" s="25"/>
      <c r="C21" s="34"/>
      <c r="D21" s="21"/>
      <c r="E21" s="21"/>
      <c r="F21" s="21"/>
      <c r="G21" s="21"/>
      <c r="H21" s="21"/>
      <c r="I21" s="21"/>
      <c r="J21" s="89"/>
      <c r="K21" s="89">
        <f t="shared" ref="K21:O21" si="8">SUM(K16:K20)</f>
        <v>146.98125104640437</v>
      </c>
      <c r="L21" s="89">
        <f t="shared" si="8"/>
        <v>432.86583570358493</v>
      </c>
      <c r="M21" s="89">
        <f t="shared" si="8"/>
        <v>256.40805507595837</v>
      </c>
      <c r="N21" s="89">
        <f t="shared" si="8"/>
        <v>349.6997293135521</v>
      </c>
      <c r="O21" s="89">
        <f t="shared" si="8"/>
        <v>265.36106593514739</v>
      </c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89"/>
      <c r="AR21" s="89"/>
      <c r="AS21" s="89"/>
      <c r="AT21" s="89"/>
      <c r="AU21" s="89"/>
      <c r="AV21" s="89"/>
      <c r="AW21" s="89"/>
      <c r="AX21" s="89"/>
    </row>
    <row r="22" spans="1:50">
      <c r="A22" s="35"/>
      <c r="C22" s="34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</row>
    <row r="23" spans="1:50">
      <c r="A23" s="25" t="s">
        <v>138</v>
      </c>
      <c r="B23" s="34"/>
      <c r="C23" s="34">
        <f>+Inputs!C63</f>
        <v>40</v>
      </c>
      <c r="D23" s="21"/>
      <c r="E23" s="21"/>
      <c r="F23" s="21"/>
      <c r="G23" s="21"/>
      <c r="H23" s="21"/>
      <c r="I23" s="21"/>
      <c r="J23" s="40"/>
      <c r="K23" s="40">
        <f>$K$5/$C$23</f>
        <v>49.162544589843755</v>
      </c>
      <c r="L23" s="40">
        <f t="shared" ref="L23:O23" si="9">$K$5/$C$23</f>
        <v>49.162544589843755</v>
      </c>
      <c r="M23" s="40">
        <f t="shared" si="9"/>
        <v>49.162544589843755</v>
      </c>
      <c r="N23" s="40">
        <f t="shared" si="9"/>
        <v>49.162544589843755</v>
      </c>
      <c r="O23" s="40">
        <f t="shared" si="9"/>
        <v>49.162544589843755</v>
      </c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</row>
    <row r="24" spans="1:50">
      <c r="A24" s="27" t="s">
        <v>133</v>
      </c>
      <c r="B24" s="21"/>
      <c r="C24" s="21"/>
      <c r="D24" s="21"/>
      <c r="E24" s="21"/>
      <c r="F24" s="21"/>
      <c r="G24" s="21"/>
      <c r="H24" s="21"/>
      <c r="I24" s="21"/>
      <c r="J24" s="94"/>
      <c r="K24" s="94">
        <f>SUM($K$16:K$16)</f>
        <v>45.891236192957493</v>
      </c>
      <c r="L24" s="94">
        <f>SUM($K$16:L$16)</f>
        <v>348.59448412876503</v>
      </c>
      <c r="M24" s="94">
        <f>SUM($K$16:M$16)</f>
        <v>484.1514827196861</v>
      </c>
      <c r="N24" s="94">
        <f>SUM($K$16:N$16)</f>
        <v>688.60025153978631</v>
      </c>
      <c r="O24" s="94">
        <f>SUM($K$16:O$16)</f>
        <v>834.55885641492773</v>
      </c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  <c r="AV24" s="94"/>
      <c r="AW24" s="94"/>
      <c r="AX24" s="94"/>
    </row>
    <row r="25" spans="1:50">
      <c r="A25" s="27" t="s">
        <v>134</v>
      </c>
      <c r="B25" s="21"/>
      <c r="C25" s="21"/>
      <c r="D25" s="21"/>
      <c r="E25" s="21"/>
      <c r="F25" s="21"/>
      <c r="G25" s="21"/>
      <c r="H25" s="21"/>
      <c r="I25" s="21"/>
      <c r="J25" s="94"/>
      <c r="K25" s="94">
        <f>SUM($K$17:K$17)</f>
        <v>12.505062429498372</v>
      </c>
      <c r="L25" s="94">
        <f>SUM($K$17:L$17)</f>
        <v>54.826886525083793</v>
      </c>
      <c r="M25" s="94">
        <f>SUM($K$17:M$17)</f>
        <v>88.411278269998235</v>
      </c>
      <c r="N25" s="94">
        <f>SUM(K$17:N$17)</f>
        <v>146.9659208297314</v>
      </c>
      <c r="O25" s="94">
        <f>SUM(K$17:O$17)</f>
        <v>180.23868315944253</v>
      </c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</row>
    <row r="26" spans="1:50">
      <c r="A26" s="27" t="s">
        <v>135</v>
      </c>
      <c r="B26" s="21"/>
      <c r="C26" s="21"/>
      <c r="D26" s="21"/>
      <c r="E26" s="21"/>
      <c r="F26" s="21"/>
      <c r="G26" s="21"/>
      <c r="H26" s="21"/>
      <c r="I26" s="21"/>
      <c r="J26" s="94"/>
      <c r="K26" s="94">
        <f>SUM(K$18:K$18)</f>
        <v>88.584952423948508</v>
      </c>
      <c r="L26" s="94">
        <f>SUM(K$18:L$18)</f>
        <v>176.42571609614049</v>
      </c>
      <c r="M26" s="94">
        <f>SUM(K$18:M$18)</f>
        <v>263.69238083626334</v>
      </c>
      <c r="N26" s="94">
        <f>SUM(K$18:N$18)</f>
        <v>350.38869876998206</v>
      </c>
      <c r="O26" s="94">
        <f t="shared" ref="O26" si="10">SUM(K$18:O$18)</f>
        <v>436.51839750027699</v>
      </c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</row>
    <row r="27" spans="1:50">
      <c r="A27" s="27" t="s">
        <v>136</v>
      </c>
      <c r="B27" s="21"/>
      <c r="C27" s="21"/>
      <c r="D27" s="21"/>
      <c r="E27" s="21"/>
      <c r="F27" s="21"/>
      <c r="G27" s="21"/>
      <c r="H27" s="21"/>
      <c r="I27" s="21"/>
      <c r="J27" s="94"/>
      <c r="K27" s="94">
        <f>SUM($K$19:K$19)</f>
        <v>0</v>
      </c>
      <c r="L27" s="94">
        <f>SUM($K$19:L$19)</f>
        <v>0</v>
      </c>
      <c r="M27" s="94">
        <f>SUM($K$19:M$19)</f>
        <v>0</v>
      </c>
      <c r="N27" s="94">
        <f>SUM($K$19:N$19)</f>
        <v>0</v>
      </c>
      <c r="O27" s="94">
        <f>SUM($K$19:O$19)</f>
        <v>0</v>
      </c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  <c r="AV27" s="94"/>
      <c r="AW27" s="94"/>
      <c r="AX27" s="94"/>
    </row>
    <row r="28" spans="1:50">
      <c r="A28" s="27" t="s">
        <v>137</v>
      </c>
      <c r="B28" s="21"/>
      <c r="C28" s="21"/>
      <c r="D28" s="21"/>
      <c r="E28" s="21"/>
      <c r="F28" s="21"/>
      <c r="G28" s="21"/>
      <c r="H28" s="21"/>
      <c r="I28" s="21"/>
      <c r="J28" s="94"/>
      <c r="K28" s="94">
        <f>SUM($K$20:K$20)</f>
        <v>0</v>
      </c>
      <c r="L28" s="94">
        <f>SUM($K$20:L$20)</f>
        <v>0</v>
      </c>
      <c r="M28" s="94">
        <f>SUM($K$20:M$20)</f>
        <v>0</v>
      </c>
      <c r="N28" s="94">
        <f>SUM($K$20:N$20)</f>
        <v>0</v>
      </c>
      <c r="O28" s="94">
        <f>SUM($K$20:O$20)</f>
        <v>0</v>
      </c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  <c r="AV28" s="94"/>
      <c r="AW28" s="94"/>
      <c r="AX28" s="94"/>
    </row>
    <row r="29" spans="1:50">
      <c r="A29" s="25"/>
      <c r="C29" s="21"/>
      <c r="D29" s="21"/>
      <c r="E29" s="21"/>
      <c r="F29" s="21"/>
      <c r="G29" s="21"/>
      <c r="H29" s="21"/>
      <c r="I29" s="21"/>
      <c r="J29" s="89"/>
      <c r="K29" s="89">
        <f t="shared" ref="K29:O29" si="11">SUM(K23:K28)</f>
        <v>196.14379563624811</v>
      </c>
      <c r="L29" s="89">
        <f t="shared" si="11"/>
        <v>629.00963133983305</v>
      </c>
      <c r="M29" s="89">
        <f t="shared" si="11"/>
        <v>885.41768641579142</v>
      </c>
      <c r="N29" s="89">
        <f t="shared" si="11"/>
        <v>1235.1174157293435</v>
      </c>
      <c r="O29" s="89">
        <f t="shared" si="11"/>
        <v>1500.478481664491</v>
      </c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</row>
    <row r="30" spans="1:50">
      <c r="A30" s="35"/>
      <c r="C30" s="21"/>
      <c r="D30" s="21"/>
      <c r="E30" s="21"/>
      <c r="F30" s="21"/>
      <c r="G30" s="21"/>
      <c r="H30" s="21"/>
      <c r="I30" s="21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</row>
    <row r="31" spans="1:50" s="86" customFormat="1">
      <c r="A31" s="84" t="s">
        <v>5</v>
      </c>
      <c r="B31" s="83"/>
      <c r="C31" s="85"/>
      <c r="D31" s="85"/>
      <c r="E31" s="85"/>
      <c r="F31" s="85"/>
      <c r="G31" s="85"/>
      <c r="H31" s="85"/>
      <c r="I31" s="85"/>
      <c r="J31" s="118">
        <f>+Inputs!M43</f>
        <v>1966.5017835937501</v>
      </c>
      <c r="K31" s="118">
        <f t="shared" ref="K31:O31" si="12">K7+K14-K29</f>
        <v>4236.5081342380199</v>
      </c>
      <c r="L31" s="118">
        <f t="shared" si="12"/>
        <v>16789.659600125233</v>
      </c>
      <c r="M31" s="118">
        <f t="shared" si="12"/>
        <v>22266.621057220615</v>
      </c>
      <c r="N31" s="118">
        <f t="shared" si="12"/>
        <v>30521.255622359873</v>
      </c>
      <c r="O31" s="118">
        <f t="shared" si="12"/>
        <v>35788.861264298183</v>
      </c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/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</row>
    <row r="32" spans="1:50"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</row>
    <row r="33" spans="1:50">
      <c r="A33" s="113" t="s">
        <v>238</v>
      </c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</row>
    <row r="34" spans="1:50">
      <c r="A34" s="35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</row>
    <row r="35" spans="1:50">
      <c r="A35" s="25" t="s">
        <v>56</v>
      </c>
      <c r="C35" s="20"/>
      <c r="D35" s="20"/>
      <c r="E35" s="20"/>
      <c r="F35" s="20"/>
      <c r="G35" s="20"/>
      <c r="H35" s="20"/>
      <c r="I35" s="20"/>
      <c r="J35" s="20"/>
      <c r="K35" s="20">
        <f t="shared" ref="K35" si="13">J61</f>
        <v>2101.5518876621113</v>
      </c>
      <c r="L35" s="20">
        <f t="shared" ref="L35" si="14">K61</f>
        <v>4527.4516102056459</v>
      </c>
      <c r="M35" s="20">
        <f t="shared" ref="M35" si="15">L61</f>
        <v>17942.694545318896</v>
      </c>
      <c r="N35" s="20">
        <f t="shared" ref="N35" si="16">M61</f>
        <v>23795.787985070005</v>
      </c>
      <c r="O35" s="20">
        <f t="shared" ref="O35" si="17">N61</f>
        <v>32617.312072694764</v>
      </c>
      <c r="P35" s="20">
        <f t="shared" ref="P35" si="18">O61</f>
        <v>38246.672123436503</v>
      </c>
      <c r="Q35" s="20">
        <f t="shared" ref="Q35" si="19">P61</f>
        <v>40828.460130185653</v>
      </c>
      <c r="R35" s="20">
        <f t="shared" ref="R35" si="20">Q61</f>
        <v>42928.406678124244</v>
      </c>
      <c r="S35" s="20">
        <f t="shared" ref="S35" si="21">R61</f>
        <v>45900.942972978482</v>
      </c>
      <c r="T35" s="20">
        <f t="shared" ref="T35" si="22">S61</f>
        <v>49746.13021233624</v>
      </c>
      <c r="U35" s="20">
        <f t="shared" ref="U35" si="23">T61</f>
        <v>51513.628179811101</v>
      </c>
      <c r="V35" s="20">
        <f t="shared" ref="V35" si="24">U61</f>
        <v>53759.37036519243</v>
      </c>
      <c r="W35" s="20">
        <f t="shared" ref="W35" si="25">V61</f>
        <v>53170.147255198935</v>
      </c>
      <c r="X35" s="20">
        <f t="shared" ref="X35" si="26">W61</f>
        <v>52270.35111763126</v>
      </c>
      <c r="Y35" s="20">
        <f t="shared" ref="Y35" si="27">X61</f>
        <v>51271.494136327827</v>
      </c>
      <c r="Z35" s="20">
        <f t="shared" ref="Z35" si="28">Y61</f>
        <v>50178.471655543668</v>
      </c>
      <c r="AA35" s="20">
        <f t="shared" ref="AA35" si="29">Z61</f>
        <v>49057.407937451047</v>
      </c>
      <c r="AB35" s="20">
        <f t="shared" ref="AB35" si="30">AA61</f>
        <v>47943.365825837107</v>
      </c>
      <c r="AC35" s="20">
        <f t="shared" ref="AC35" si="31">AB61</f>
        <v>46835.669800724718</v>
      </c>
      <c r="AD35" s="20">
        <f t="shared" ref="AD35" si="32">AC61</f>
        <v>45826.058662866031</v>
      </c>
      <c r="AE35" s="20">
        <f t="shared" ref="AE35" si="33">AD61</f>
        <v>44874.708197393797</v>
      </c>
      <c r="AF35" s="20">
        <f t="shared" ref="AF35" si="34">AE61</f>
        <v>43931.596224277528</v>
      </c>
      <c r="AG35" s="20">
        <f t="shared" ref="AG35" si="35">AF61</f>
        <v>43311.777025920266</v>
      </c>
      <c r="AH35" s="20">
        <f t="shared" ref="AH35" si="36">AG61</f>
        <v>42289.24393580827</v>
      </c>
      <c r="AI35" s="20">
        <f t="shared" ref="AI35" si="37">AH61</f>
        <v>41305.486568904555</v>
      </c>
      <c r="AJ35" s="20">
        <f t="shared" ref="AJ35" si="38">AI61</f>
        <v>40236.164014556663</v>
      </c>
      <c r="AK35" s="20">
        <f t="shared" ref="AK35" si="39">AJ61</f>
        <v>39132.575793217591</v>
      </c>
      <c r="AL35" s="20">
        <f t="shared" ref="AL35" si="40">AK61</f>
        <v>37980.513307800356</v>
      </c>
      <c r="AM35" s="20">
        <f>AL61</f>
        <v>36785.347662912594</v>
      </c>
      <c r="AN35" s="20">
        <f>AM61</f>
        <v>35596.571063553652</v>
      </c>
      <c r="AO35" s="20">
        <f t="shared" ref="AO35" si="41">AN61</f>
        <v>34345.254435154842</v>
      </c>
      <c r="AP35" s="20">
        <f t="shared" ref="AP35" si="42">AO61</f>
        <v>33078.240653066292</v>
      </c>
      <c r="AQ35" s="20">
        <f t="shared" ref="AQ35" si="43">AP61</f>
        <v>31746.542399197231</v>
      </c>
      <c r="AR35" s="20">
        <f t="shared" ref="AR35" si="44">AQ61</f>
        <v>30353.833791071207</v>
      </c>
      <c r="AS35" s="20">
        <f t="shared" ref="AS35" si="45">AR61</f>
        <v>28964.728566209931</v>
      </c>
      <c r="AT35" s="20">
        <f t="shared" ref="AT35" si="46">AS61</f>
        <v>27552.848708149868</v>
      </c>
      <c r="AU35" s="20">
        <f t="shared" ref="AU35" si="47">AT61</f>
        <v>26090.438545842979</v>
      </c>
      <c r="AV35" s="20">
        <f t="shared" ref="AV35" si="48">AU61</f>
        <v>24602.223634806127</v>
      </c>
      <c r="AW35" s="20">
        <f t="shared" ref="AW35" si="49">AV61</f>
        <v>23118.188118322585</v>
      </c>
      <c r="AX35" s="20">
        <f t="shared" ref="AX35" si="50">AW61</f>
        <v>21643.789562212758</v>
      </c>
    </row>
    <row r="36" spans="1:50">
      <c r="A36" s="25" t="s">
        <v>55</v>
      </c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</row>
    <row r="37" spans="1:50">
      <c r="A37" s="25" t="s">
        <v>17</v>
      </c>
      <c r="C37" s="21"/>
      <c r="D37" s="21"/>
      <c r="E37" s="21"/>
      <c r="F37" s="21"/>
      <c r="G37" s="21"/>
      <c r="H37" s="21"/>
      <c r="I37" s="21"/>
      <c r="J37" s="89"/>
      <c r="K37" s="89">
        <f t="shared" ref="K37:AL37" si="51">+K35+K36</f>
        <v>2101.5518876621113</v>
      </c>
      <c r="L37" s="89">
        <f t="shared" si="51"/>
        <v>4527.4516102056459</v>
      </c>
      <c r="M37" s="89">
        <f t="shared" si="51"/>
        <v>17942.694545318896</v>
      </c>
      <c r="N37" s="89">
        <f t="shared" si="51"/>
        <v>23795.787985070005</v>
      </c>
      <c r="O37" s="89">
        <f t="shared" si="51"/>
        <v>32617.312072694764</v>
      </c>
      <c r="P37" s="89">
        <f t="shared" si="51"/>
        <v>38246.672123436503</v>
      </c>
      <c r="Q37" s="89">
        <f t="shared" si="51"/>
        <v>40828.460130185653</v>
      </c>
      <c r="R37" s="89">
        <f t="shared" si="51"/>
        <v>42928.406678124244</v>
      </c>
      <c r="S37" s="89">
        <f t="shared" si="51"/>
        <v>45900.942972978482</v>
      </c>
      <c r="T37" s="89">
        <f t="shared" si="51"/>
        <v>49746.13021233624</v>
      </c>
      <c r="U37" s="89">
        <f t="shared" si="51"/>
        <v>51513.628179811101</v>
      </c>
      <c r="V37" s="89">
        <f t="shared" si="51"/>
        <v>53759.37036519243</v>
      </c>
      <c r="W37" s="89">
        <f t="shared" si="51"/>
        <v>53170.147255198935</v>
      </c>
      <c r="X37" s="89">
        <f t="shared" si="51"/>
        <v>52270.35111763126</v>
      </c>
      <c r="Y37" s="89">
        <f t="shared" si="51"/>
        <v>51271.494136327827</v>
      </c>
      <c r="Z37" s="89">
        <f t="shared" si="51"/>
        <v>50178.471655543668</v>
      </c>
      <c r="AA37" s="89">
        <f t="shared" si="51"/>
        <v>49057.407937451047</v>
      </c>
      <c r="AB37" s="89">
        <f t="shared" si="51"/>
        <v>47943.365825837107</v>
      </c>
      <c r="AC37" s="89">
        <f t="shared" si="51"/>
        <v>46835.669800724718</v>
      </c>
      <c r="AD37" s="89">
        <f t="shared" si="51"/>
        <v>45826.058662866031</v>
      </c>
      <c r="AE37" s="89">
        <f t="shared" si="51"/>
        <v>44874.708197393797</v>
      </c>
      <c r="AF37" s="89">
        <f t="shared" si="51"/>
        <v>43931.596224277528</v>
      </c>
      <c r="AG37" s="89">
        <f t="shared" si="51"/>
        <v>43311.777025920266</v>
      </c>
      <c r="AH37" s="89">
        <f t="shared" si="51"/>
        <v>42289.24393580827</v>
      </c>
      <c r="AI37" s="89">
        <f t="shared" si="51"/>
        <v>41305.486568904555</v>
      </c>
      <c r="AJ37" s="89">
        <f t="shared" si="51"/>
        <v>40236.164014556663</v>
      </c>
      <c r="AK37" s="89">
        <f t="shared" si="51"/>
        <v>39132.575793217591</v>
      </c>
      <c r="AL37" s="89">
        <f t="shared" si="51"/>
        <v>37980.513307800356</v>
      </c>
      <c r="AM37" s="89">
        <f>+AM35+AM36</f>
        <v>36785.347662912594</v>
      </c>
      <c r="AN37" s="89">
        <f>+AN35+AN36</f>
        <v>35596.571063553652</v>
      </c>
      <c r="AO37" s="89">
        <f t="shared" ref="AO37:AX37" si="52">+AO35+AO36</f>
        <v>34345.254435154842</v>
      </c>
      <c r="AP37" s="89">
        <f t="shared" si="52"/>
        <v>33078.240653066292</v>
      </c>
      <c r="AQ37" s="89">
        <f t="shared" si="52"/>
        <v>31746.542399197231</v>
      </c>
      <c r="AR37" s="89">
        <f t="shared" si="52"/>
        <v>30353.833791071207</v>
      </c>
      <c r="AS37" s="89">
        <f t="shared" si="52"/>
        <v>28964.728566209931</v>
      </c>
      <c r="AT37" s="89">
        <f t="shared" si="52"/>
        <v>27552.848708149868</v>
      </c>
      <c r="AU37" s="89">
        <f t="shared" si="52"/>
        <v>26090.438545842979</v>
      </c>
      <c r="AV37" s="89">
        <f t="shared" si="52"/>
        <v>24602.223634806127</v>
      </c>
      <c r="AW37" s="89">
        <f t="shared" si="52"/>
        <v>23118.188118322585</v>
      </c>
      <c r="AX37" s="89">
        <f t="shared" si="52"/>
        <v>21643.789562212758</v>
      </c>
    </row>
    <row r="38" spans="1:50">
      <c r="A38" s="35"/>
      <c r="C38" s="21"/>
      <c r="D38" s="21"/>
      <c r="E38" s="21"/>
      <c r="F38" s="21"/>
      <c r="G38" s="21"/>
      <c r="H38" s="21"/>
      <c r="I38" s="21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</row>
    <row r="39" spans="1:50">
      <c r="A39" s="27" t="s">
        <v>123</v>
      </c>
      <c r="B39" s="34"/>
      <c r="J39" s="63"/>
      <c r="K39" s="63">
        <f>+K9*Inputs!$M$34</f>
        <v>1961.713228089932</v>
      </c>
      <c r="L39" s="63">
        <f>+L9*Inputs!$M$34</f>
        <v>12939.659397377223</v>
      </c>
      <c r="M39" s="63">
        <f>+M9*Inputs!$M$34</f>
        <v>5794.6566568365197</v>
      </c>
      <c r="N39" s="63">
        <f>+N9*Inputs!$M$34</f>
        <v>8739.5739913112138</v>
      </c>
      <c r="O39" s="63">
        <f>+O9*Inputs!$M$34</f>
        <v>6239.294246361068</v>
      </c>
      <c r="P39" s="63">
        <f>+Inputs!P10</f>
        <v>3867.1406962230531</v>
      </c>
      <c r="Q39" s="63">
        <f>+Inputs!Q10</f>
        <v>3406.5668825214066</v>
      </c>
      <c r="R39" s="63">
        <f>+Inputs!R10</f>
        <v>4296.4490926368135</v>
      </c>
      <c r="S39" s="63">
        <f>+Inputs!S10</f>
        <v>5127.2003856010951</v>
      </c>
      <c r="T39" s="63">
        <f>+Inputs!T10</f>
        <v>3110.7273948715992</v>
      </c>
      <c r="U39" s="63">
        <f>+Inputs!U10</f>
        <v>3728.4901035306984</v>
      </c>
      <c r="V39" s="63">
        <f>+Inputs!V10</f>
        <v>1037.5894069713622</v>
      </c>
      <c r="W39" s="63">
        <f>+Inputs!W10</f>
        <v>825.27321513112781</v>
      </c>
      <c r="X39" s="63">
        <f>+Inputs!X10</f>
        <v>792.02951191961495</v>
      </c>
      <c r="Y39" s="63">
        <f>+Inputs!Y10</f>
        <v>752.82069067925693</v>
      </c>
      <c r="Z39" s="63">
        <f>+Inputs!Z10</f>
        <v>742.8090534309581</v>
      </c>
      <c r="AA39" s="63">
        <f>+Inputs!AA10</f>
        <v>737.80323480680886</v>
      </c>
      <c r="AB39" s="63">
        <f>+Inputs!AB10</f>
        <v>737.80323480680886</v>
      </c>
      <c r="AC39" s="63">
        <f>+Inputs!AC10</f>
        <v>794.34299524922653</v>
      </c>
      <c r="AD39" s="63">
        <f>+Inputs!AD10</f>
        <v>844.70114486447926</v>
      </c>
      <c r="AE39" s="63">
        <f>+Inputs!AE10</f>
        <v>807.80571464418313</v>
      </c>
      <c r="AF39" s="63">
        <f>+Inputs!AF10</f>
        <v>1167.8821644046461</v>
      </c>
      <c r="AG39" s="63">
        <f>+Inputs!AG10</f>
        <v>692.3844378451995</v>
      </c>
      <c r="AH39" s="63">
        <f>+Inputs!AH10</f>
        <v>663.947718349139</v>
      </c>
      <c r="AI39" s="63">
        <f>+Inputs!AI10</f>
        <v>620.48541787593217</v>
      </c>
      <c r="AJ39" s="63">
        <f>+Inputs!AJ10</f>
        <v>643.3405605555248</v>
      </c>
      <c r="AK39" s="63">
        <f>+Inputs!AK10</f>
        <v>617.61114761984595</v>
      </c>
      <c r="AL39" s="63">
        <f>+Inputs!AL10</f>
        <v>579.83243558547395</v>
      </c>
      <c r="AM39" s="63">
        <f>+Inputs!AM10</f>
        <v>578.14023950562114</v>
      </c>
      <c r="AN39" s="63">
        <f>+Inputs!AN10</f>
        <v>573.81719385433746</v>
      </c>
      <c r="AO39" s="63">
        <f>+Inputs!AO10</f>
        <v>565.39138792892459</v>
      </c>
      <c r="AP39" s="63">
        <f>+Inputs!AP10</f>
        <v>565.40098699476357</v>
      </c>
      <c r="AQ39" s="63">
        <f>+Inputs!AQ10</f>
        <v>565.41033709060071</v>
      </c>
      <c r="AR39" s="63">
        <f>+Inputs!AR10</f>
        <v>591.87726396735138</v>
      </c>
      <c r="AS39" s="63">
        <f>+Inputs!AS10</f>
        <v>596.69098866169202</v>
      </c>
      <c r="AT39" s="63">
        <f>+Inputs!AT10</f>
        <v>568.90278067739735</v>
      </c>
      <c r="AU39" s="63">
        <f>+Inputs!AU10</f>
        <v>561.44458558667407</v>
      </c>
      <c r="AV39" s="63">
        <f>+Inputs!AV10</f>
        <v>573.71491657630509</v>
      </c>
      <c r="AW39" s="63">
        <f>+Inputs!AW10</f>
        <v>577.80250190676088</v>
      </c>
      <c r="AX39" s="63">
        <f>+Inputs!AX10</f>
        <v>611.07899510725565</v>
      </c>
    </row>
    <row r="40" spans="1:50">
      <c r="A40" s="27" t="s">
        <v>124</v>
      </c>
      <c r="B40" s="34"/>
      <c r="J40" s="31"/>
      <c r="K40" s="63">
        <f>+K10*Inputs!$M$34</f>
        <v>200.45777054434075</v>
      </c>
      <c r="L40" s="63">
        <f>+L10*Inputs!$M$34</f>
        <v>678.42432226155063</v>
      </c>
      <c r="M40" s="63">
        <f>+M10*Inputs!$M$34</f>
        <v>538.36214990758481</v>
      </c>
      <c r="N40" s="63">
        <f>+N10*Inputs!$M$34</f>
        <v>938.63850490314792</v>
      </c>
      <c r="O40" s="63">
        <f>+O10*Inputs!$M$34</f>
        <v>533.36669001605048</v>
      </c>
      <c r="P40" s="63">
        <f>+Inputs!P11</f>
        <v>296.56545970366841</v>
      </c>
      <c r="Q40" s="63">
        <f>+Inputs!Q11</f>
        <v>297.53321475349298</v>
      </c>
      <c r="R40" s="63">
        <f>+Inputs!R11</f>
        <v>326.67833833047087</v>
      </c>
      <c r="S40" s="63">
        <f>+Inputs!S11</f>
        <v>444.62192040748317</v>
      </c>
      <c r="T40" s="63">
        <f>+Inputs!T11</f>
        <v>407.13862971852626</v>
      </c>
      <c r="U40" s="63">
        <f>+Inputs!U11</f>
        <v>386.62152835238243</v>
      </c>
      <c r="V40" s="63">
        <f>+Inputs!V11</f>
        <v>312.72601366389858</v>
      </c>
      <c r="W40" s="63">
        <f>+Inputs!W11</f>
        <v>245.62642618052465</v>
      </c>
      <c r="X40" s="63">
        <f>+Inputs!X11</f>
        <v>207.60653064672363</v>
      </c>
      <c r="Y40" s="63">
        <f>+Inputs!Y11</f>
        <v>177.46305799870242</v>
      </c>
      <c r="Z40" s="63">
        <f>+Inputs!Z11</f>
        <v>170.15077888740069</v>
      </c>
      <c r="AA40" s="63">
        <f>+Inputs!AA11</f>
        <v>166.49463933174982</v>
      </c>
      <c r="AB40" s="63">
        <f>+Inputs!AB11</f>
        <v>166.49463933174982</v>
      </c>
      <c r="AC40" s="63">
        <f>+Inputs!AC11</f>
        <v>177.13118646149033</v>
      </c>
      <c r="AD40" s="63">
        <f>+Inputs!AD11</f>
        <v>182.77870555703771</v>
      </c>
      <c r="AE40" s="63">
        <f>+Inputs!AE11</f>
        <v>244.64650752052486</v>
      </c>
      <c r="AF40" s="63">
        <f>+Inputs!AF11</f>
        <v>232.74036319173558</v>
      </c>
      <c r="AG40" s="63">
        <f>+Inputs!AG11</f>
        <v>322.5591997005817</v>
      </c>
      <c r="AH40" s="63">
        <f>+Inputs!AH11</f>
        <v>403.63807928909381</v>
      </c>
      <c r="AI40" s="63">
        <f>+Inputs!AI11</f>
        <v>374.89794905405489</v>
      </c>
      <c r="AJ40" s="63">
        <f>+Inputs!AJ11</f>
        <v>330.09201947179753</v>
      </c>
      <c r="AK40" s="63">
        <f>+Inputs!AK11</f>
        <v>323.50612083095103</v>
      </c>
      <c r="AL40" s="63">
        <f>+Inputs!AL11</f>
        <v>338.89541700613802</v>
      </c>
      <c r="AM40" s="63">
        <f>+Inputs!AM11</f>
        <v>372.41756702785904</v>
      </c>
      <c r="AN40" s="63">
        <f>+Inputs!AN11</f>
        <v>339.33765316327299</v>
      </c>
      <c r="AO40" s="63">
        <f>+Inputs!AO11</f>
        <v>358.77611232643562</v>
      </c>
      <c r="AP40" s="63">
        <f>+Inputs!AP11</f>
        <v>318.34009664232599</v>
      </c>
      <c r="AQ40" s="63">
        <f>+Inputs!AQ11</f>
        <v>278.95286581572543</v>
      </c>
      <c r="AR40" s="63">
        <f>+Inputs!AR11</f>
        <v>277.58304432729483</v>
      </c>
      <c r="AS40" s="63">
        <f>+Inputs!AS11</f>
        <v>270.77862226454232</v>
      </c>
      <c r="AT40" s="63">
        <f>+Inputs!AT11</f>
        <v>263.51713751882954</v>
      </c>
      <c r="AU40" s="63">
        <f>+Inputs!AU11</f>
        <v>261.09715104265632</v>
      </c>
      <c r="AV40" s="63">
        <f>+Inputs!AV11</f>
        <v>263.40550807932345</v>
      </c>
      <c r="AW40" s="63">
        <f>+Inputs!AW11</f>
        <v>274.81150755461965</v>
      </c>
      <c r="AX40" s="63">
        <f>+Inputs!AX11</f>
        <v>274.84818240170819</v>
      </c>
    </row>
    <row r="41" spans="1:50">
      <c r="A41" s="27" t="s">
        <v>125</v>
      </c>
      <c r="B41" s="34"/>
      <c r="J41" s="63"/>
      <c r="K41" s="63">
        <f>+K11*Inputs!$M$34</f>
        <v>473.34275396585753</v>
      </c>
      <c r="L41" s="63">
        <f>+L11*Inputs!$M$34</f>
        <v>469.36627327034364</v>
      </c>
      <c r="M41" s="63">
        <f>+M11*Inputs!$M$34</f>
        <v>466.29864652202258</v>
      </c>
      <c r="N41" s="63">
        <f>+N11*Inputs!$M$34</f>
        <v>463.25106879384401</v>
      </c>
      <c r="O41" s="63">
        <f>+O11*Inputs!$M$34</f>
        <v>460.2234090518715</v>
      </c>
      <c r="P41" s="63">
        <f>+Inputs!P12</f>
        <v>54.233928461243174</v>
      </c>
      <c r="Q41" s="63">
        <f>+Inputs!Q12</f>
        <v>53.906241702133336</v>
      </c>
      <c r="R41" s="63">
        <f>+Inputs!R12</f>
        <v>54.24838603201345</v>
      </c>
      <c r="S41" s="63">
        <f>+Inputs!S12</f>
        <v>54.219640919991342</v>
      </c>
      <c r="T41" s="63">
        <f>+Inputs!T12</f>
        <v>54.190911039417124</v>
      </c>
      <c r="U41" s="63">
        <f>+Inputs!U12</f>
        <v>54.16219638221996</v>
      </c>
      <c r="V41" s="63">
        <f>+Inputs!V12</f>
        <v>25</v>
      </c>
      <c r="W41" s="63">
        <f>+Inputs!W12</f>
        <v>25</v>
      </c>
      <c r="X41" s="63">
        <f>+Inputs!X12</f>
        <v>25</v>
      </c>
      <c r="Y41" s="63">
        <f>+Inputs!Y12</f>
        <v>25</v>
      </c>
      <c r="Z41" s="63">
        <f>+Inputs!Z12</f>
        <v>25</v>
      </c>
      <c r="AA41" s="63">
        <f>+Inputs!AA12</f>
        <v>25</v>
      </c>
      <c r="AB41" s="63">
        <f>+Inputs!AB12</f>
        <v>25</v>
      </c>
      <c r="AC41" s="63">
        <f>+Inputs!AC12</f>
        <v>25</v>
      </c>
      <c r="AD41" s="63">
        <f>+Inputs!AD12</f>
        <v>25</v>
      </c>
      <c r="AE41" s="63">
        <f>+Inputs!AE12</f>
        <v>25</v>
      </c>
      <c r="AF41" s="63">
        <f>+Inputs!AF12</f>
        <v>25</v>
      </c>
      <c r="AG41" s="63">
        <f>+Inputs!AG12</f>
        <v>25</v>
      </c>
      <c r="AH41" s="63">
        <f>+Inputs!AH12</f>
        <v>25</v>
      </c>
      <c r="AI41" s="63">
        <f>+Inputs!AI12</f>
        <v>25</v>
      </c>
      <c r="AJ41" s="63">
        <f>+Inputs!AJ12</f>
        <v>25</v>
      </c>
      <c r="AK41" s="63">
        <f>+Inputs!AK12</f>
        <v>25</v>
      </c>
      <c r="AL41" s="63">
        <f>+Inputs!AL12</f>
        <v>25</v>
      </c>
      <c r="AM41" s="63">
        <f>+Inputs!AM12</f>
        <v>25</v>
      </c>
      <c r="AN41" s="63">
        <f>+Inputs!AN12</f>
        <v>25</v>
      </c>
      <c r="AO41" s="63">
        <f>+Inputs!AO12</f>
        <v>25</v>
      </c>
      <c r="AP41" s="63">
        <f>+Inputs!AP12</f>
        <v>25</v>
      </c>
      <c r="AQ41" s="63">
        <f>+Inputs!AQ12</f>
        <v>25</v>
      </c>
      <c r="AR41" s="63">
        <f>+Inputs!AR12</f>
        <v>25</v>
      </c>
      <c r="AS41" s="63">
        <f>+Inputs!AS12</f>
        <v>25</v>
      </c>
      <c r="AT41" s="63">
        <f>+Inputs!AT12</f>
        <v>25</v>
      </c>
      <c r="AU41" s="63">
        <f>+Inputs!AU12</f>
        <v>25</v>
      </c>
      <c r="AV41" s="63">
        <f>+Inputs!AV12</f>
        <v>25</v>
      </c>
      <c r="AW41" s="63">
        <f>+Inputs!AW12</f>
        <v>25</v>
      </c>
      <c r="AX41" s="63">
        <f>+Inputs!AX12</f>
        <v>25</v>
      </c>
    </row>
    <row r="42" spans="1:50">
      <c r="A42" s="27" t="s">
        <v>126</v>
      </c>
      <c r="B42" s="34"/>
      <c r="J42" s="40"/>
      <c r="K42" s="63">
        <f>+K12*Inputs!$M$34</f>
        <v>0</v>
      </c>
      <c r="L42" s="63">
        <f>+L12*Inputs!$M$34</f>
        <v>0</v>
      </c>
      <c r="M42" s="63">
        <f>+M12*Inputs!$M$34</f>
        <v>0</v>
      </c>
      <c r="N42" s="63">
        <f>+N12*Inputs!$M$34</f>
        <v>0</v>
      </c>
      <c r="O42" s="63">
        <f>+O12*Inputs!$M$34</f>
        <v>0</v>
      </c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</row>
    <row r="43" spans="1:50">
      <c r="A43" s="27" t="s">
        <v>127</v>
      </c>
      <c r="B43" s="34"/>
      <c r="J43" s="40"/>
      <c r="K43" s="63">
        <f>+K13*Inputs!$M$34</f>
        <v>0</v>
      </c>
      <c r="L43" s="63">
        <f>+L13*Inputs!$M$34</f>
        <v>0</v>
      </c>
      <c r="M43" s="63">
        <f>+M13*Inputs!$M$34</f>
        <v>0</v>
      </c>
      <c r="N43" s="63">
        <f>+N13*Inputs!$M$34</f>
        <v>0</v>
      </c>
      <c r="O43" s="63">
        <f>+O13*Inputs!$M$34</f>
        <v>0</v>
      </c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</row>
    <row r="44" spans="1:50">
      <c r="A44" s="25"/>
      <c r="C44" s="21"/>
      <c r="D44" s="21"/>
      <c r="E44" s="21"/>
      <c r="F44" s="21"/>
      <c r="G44" s="21"/>
      <c r="H44" s="21"/>
      <c r="I44" s="21"/>
      <c r="J44" s="89"/>
      <c r="K44" s="89">
        <f t="shared" ref="K44:AX44" si="53">SUM(K39:K43)</f>
        <v>2635.5137526001304</v>
      </c>
      <c r="L44" s="89">
        <f t="shared" si="53"/>
        <v>14087.449992909118</v>
      </c>
      <c r="M44" s="89">
        <f t="shared" si="53"/>
        <v>6799.3174532661278</v>
      </c>
      <c r="N44" s="89">
        <f t="shared" si="53"/>
        <v>10141.463565008207</v>
      </c>
      <c r="O44" s="89">
        <f t="shared" si="53"/>
        <v>7232.8843454289899</v>
      </c>
      <c r="P44" s="89">
        <f t="shared" si="53"/>
        <v>4217.9400843879648</v>
      </c>
      <c r="Q44" s="89">
        <f t="shared" si="53"/>
        <v>3758.006338977033</v>
      </c>
      <c r="R44" s="89">
        <f t="shared" si="53"/>
        <v>4677.375816999298</v>
      </c>
      <c r="S44" s="89">
        <f t="shared" si="53"/>
        <v>5626.0419469285698</v>
      </c>
      <c r="T44" s="89">
        <f t="shared" si="53"/>
        <v>3572.0569356295427</v>
      </c>
      <c r="U44" s="89">
        <f t="shared" si="53"/>
        <v>4169.2738282653008</v>
      </c>
      <c r="V44" s="89">
        <f t="shared" si="53"/>
        <v>1375.3154206352608</v>
      </c>
      <c r="W44" s="89">
        <f t="shared" si="53"/>
        <v>1095.8996413116524</v>
      </c>
      <c r="X44" s="89">
        <f t="shared" si="53"/>
        <v>1024.6360425663386</v>
      </c>
      <c r="Y44" s="89">
        <f t="shared" si="53"/>
        <v>955.28374867795935</v>
      </c>
      <c r="Z44" s="89">
        <f t="shared" si="53"/>
        <v>937.95983231835885</v>
      </c>
      <c r="AA44" s="89">
        <f t="shared" si="53"/>
        <v>929.29787413855865</v>
      </c>
      <c r="AB44" s="89">
        <f t="shared" si="53"/>
        <v>929.29787413855865</v>
      </c>
      <c r="AC44" s="89">
        <f t="shared" si="53"/>
        <v>996.47418171071683</v>
      </c>
      <c r="AD44" s="89">
        <f t="shared" si="53"/>
        <v>1052.4798504215169</v>
      </c>
      <c r="AE44" s="89">
        <f t="shared" si="53"/>
        <v>1077.452222164708</v>
      </c>
      <c r="AF44" s="89">
        <f t="shared" si="53"/>
        <v>1425.6225275963816</v>
      </c>
      <c r="AG44" s="89">
        <f t="shared" si="53"/>
        <v>1039.9436375457813</v>
      </c>
      <c r="AH44" s="89">
        <f t="shared" si="53"/>
        <v>1092.5857976382329</v>
      </c>
      <c r="AI44" s="89">
        <f t="shared" si="53"/>
        <v>1020.383366929987</v>
      </c>
      <c r="AJ44" s="89">
        <f t="shared" si="53"/>
        <v>998.43258002732227</v>
      </c>
      <c r="AK44" s="89">
        <f t="shared" si="53"/>
        <v>966.11726845079693</v>
      </c>
      <c r="AL44" s="89">
        <f t="shared" si="53"/>
        <v>943.72785259161196</v>
      </c>
      <c r="AM44" s="89">
        <f t="shared" si="53"/>
        <v>975.55780653348017</v>
      </c>
      <c r="AN44" s="89">
        <f t="shared" si="53"/>
        <v>938.15484701761045</v>
      </c>
      <c r="AO44" s="89">
        <f t="shared" si="53"/>
        <v>949.16750025536021</v>
      </c>
      <c r="AP44" s="89">
        <f t="shared" si="53"/>
        <v>908.74108363708956</v>
      </c>
      <c r="AQ44" s="89">
        <f t="shared" si="53"/>
        <v>869.36320290632614</v>
      </c>
      <c r="AR44" s="89">
        <f t="shared" si="53"/>
        <v>894.46030829464621</v>
      </c>
      <c r="AS44" s="89">
        <f t="shared" si="53"/>
        <v>892.46961092623428</v>
      </c>
      <c r="AT44" s="89">
        <f t="shared" si="53"/>
        <v>857.41991819622694</v>
      </c>
      <c r="AU44" s="89">
        <f t="shared" si="53"/>
        <v>847.54173662933044</v>
      </c>
      <c r="AV44" s="89">
        <f t="shared" si="53"/>
        <v>862.12042465562854</v>
      </c>
      <c r="AW44" s="89">
        <f t="shared" si="53"/>
        <v>877.61400946138053</v>
      </c>
      <c r="AX44" s="89">
        <f t="shared" si="53"/>
        <v>910.92717750896384</v>
      </c>
    </row>
    <row r="45" spans="1:50">
      <c r="A45" s="27"/>
      <c r="B45" s="34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</row>
    <row r="46" spans="1:50">
      <c r="A46" s="27" t="s">
        <v>128</v>
      </c>
      <c r="B46" s="34"/>
      <c r="C46" s="34">
        <f>+C16</f>
        <v>40</v>
      </c>
      <c r="D46" s="34"/>
      <c r="E46" s="34"/>
      <c r="F46" s="34"/>
      <c r="G46" s="34"/>
      <c r="H46" s="34"/>
      <c r="I46" s="34"/>
      <c r="J46" s="40"/>
      <c r="K46" s="40">
        <f t="shared" ref="K46:AX46" si="54">K39/$C46</f>
        <v>49.042830702248303</v>
      </c>
      <c r="L46" s="40">
        <f t="shared" si="54"/>
        <v>323.49148493443056</v>
      </c>
      <c r="M46" s="40">
        <f t="shared" si="54"/>
        <v>144.866416420913</v>
      </c>
      <c r="N46" s="40">
        <f t="shared" si="54"/>
        <v>218.48934978278035</v>
      </c>
      <c r="O46" s="40">
        <f t="shared" si="54"/>
        <v>155.98235615902669</v>
      </c>
      <c r="P46" s="40">
        <f t="shared" si="54"/>
        <v>96.678517405576329</v>
      </c>
      <c r="Q46" s="40">
        <f t="shared" si="54"/>
        <v>85.164172063035167</v>
      </c>
      <c r="R46" s="40">
        <f t="shared" si="54"/>
        <v>107.41122731592034</v>
      </c>
      <c r="S46" s="40">
        <f t="shared" si="54"/>
        <v>128.18000964002738</v>
      </c>
      <c r="T46" s="40">
        <f t="shared" si="54"/>
        <v>77.768184871789984</v>
      </c>
      <c r="U46" s="40">
        <f t="shared" si="54"/>
        <v>93.212252588267461</v>
      </c>
      <c r="V46" s="40">
        <f t="shared" si="54"/>
        <v>25.939735174284056</v>
      </c>
      <c r="W46" s="40">
        <f t="shared" si="54"/>
        <v>20.631830378278195</v>
      </c>
      <c r="X46" s="40">
        <f t="shared" si="54"/>
        <v>19.800737797990372</v>
      </c>
      <c r="Y46" s="40">
        <f t="shared" si="54"/>
        <v>18.820517266981422</v>
      </c>
      <c r="Z46" s="40">
        <f t="shared" si="54"/>
        <v>18.570226335773953</v>
      </c>
      <c r="AA46" s="40">
        <f t="shared" si="54"/>
        <v>18.445080870170223</v>
      </c>
      <c r="AB46" s="40">
        <f t="shared" si="54"/>
        <v>18.445080870170223</v>
      </c>
      <c r="AC46" s="40">
        <f t="shared" si="54"/>
        <v>19.858574881230663</v>
      </c>
      <c r="AD46" s="40">
        <f t="shared" si="54"/>
        <v>21.117528621611982</v>
      </c>
      <c r="AE46" s="40">
        <f t="shared" si="54"/>
        <v>20.195142866104579</v>
      </c>
      <c r="AF46" s="40">
        <f t="shared" si="54"/>
        <v>29.197054110116152</v>
      </c>
      <c r="AG46" s="40">
        <f t="shared" si="54"/>
        <v>17.309610946129986</v>
      </c>
      <c r="AH46" s="40">
        <f t="shared" si="54"/>
        <v>16.598692958728474</v>
      </c>
      <c r="AI46" s="40">
        <f t="shared" si="54"/>
        <v>15.512135446898304</v>
      </c>
      <c r="AJ46" s="40">
        <f t="shared" si="54"/>
        <v>16.08351401388812</v>
      </c>
      <c r="AK46" s="40">
        <f t="shared" si="54"/>
        <v>15.440278690496148</v>
      </c>
      <c r="AL46" s="40">
        <f t="shared" si="54"/>
        <v>14.495810889636848</v>
      </c>
      <c r="AM46" s="40">
        <f t="shared" si="54"/>
        <v>14.453505987640529</v>
      </c>
      <c r="AN46" s="40">
        <f t="shared" si="54"/>
        <v>14.345429846358437</v>
      </c>
      <c r="AO46" s="40">
        <f t="shared" si="54"/>
        <v>14.134784698223115</v>
      </c>
      <c r="AP46" s="40">
        <f t="shared" si="54"/>
        <v>14.13502467486909</v>
      </c>
      <c r="AQ46" s="40">
        <f t="shared" si="54"/>
        <v>14.135258427265018</v>
      </c>
      <c r="AR46" s="40">
        <f t="shared" si="54"/>
        <v>14.796931599183784</v>
      </c>
      <c r="AS46" s="40">
        <f t="shared" si="54"/>
        <v>14.9172747165423</v>
      </c>
      <c r="AT46" s="40">
        <f t="shared" si="54"/>
        <v>14.222569516934934</v>
      </c>
      <c r="AU46" s="40">
        <f t="shared" si="54"/>
        <v>14.036114639666852</v>
      </c>
      <c r="AV46" s="40">
        <f t="shared" si="54"/>
        <v>14.342872914407627</v>
      </c>
      <c r="AW46" s="40">
        <f t="shared" si="54"/>
        <v>14.445062547669021</v>
      </c>
      <c r="AX46" s="40">
        <f t="shared" si="54"/>
        <v>15.276974877681392</v>
      </c>
    </row>
    <row r="47" spans="1:50">
      <c r="A47" s="27" t="s">
        <v>129</v>
      </c>
      <c r="B47" s="34"/>
      <c r="C47" s="34">
        <f t="shared" ref="C47:C53" si="55">+C17</f>
        <v>15</v>
      </c>
      <c r="D47" s="34"/>
      <c r="E47" s="34"/>
      <c r="F47" s="34"/>
      <c r="G47" s="34"/>
      <c r="H47" s="34"/>
      <c r="I47" s="34"/>
      <c r="J47" s="40"/>
      <c r="K47" s="40">
        <f t="shared" ref="K47:AX47" si="56">K40/$C47</f>
        <v>13.363851369622717</v>
      </c>
      <c r="L47" s="40">
        <f t="shared" si="56"/>
        <v>45.228288150770041</v>
      </c>
      <c r="M47" s="40">
        <f t="shared" si="56"/>
        <v>35.890809993838985</v>
      </c>
      <c r="N47" s="40">
        <f t="shared" si="56"/>
        <v>62.575900326876528</v>
      </c>
      <c r="O47" s="40">
        <f t="shared" si="56"/>
        <v>35.557779334403364</v>
      </c>
      <c r="P47" s="40">
        <f t="shared" si="56"/>
        <v>19.771030646911228</v>
      </c>
      <c r="Q47" s="40">
        <f t="shared" si="56"/>
        <v>19.835547650232865</v>
      </c>
      <c r="R47" s="40">
        <f t="shared" si="56"/>
        <v>21.778555888698058</v>
      </c>
      <c r="S47" s="40">
        <f t="shared" si="56"/>
        <v>29.641461360498877</v>
      </c>
      <c r="T47" s="40">
        <f t="shared" si="56"/>
        <v>27.142575314568418</v>
      </c>
      <c r="U47" s="40">
        <f t="shared" si="56"/>
        <v>25.774768556825496</v>
      </c>
      <c r="V47" s="40">
        <f t="shared" si="56"/>
        <v>20.848400910926571</v>
      </c>
      <c r="W47" s="40">
        <f t="shared" si="56"/>
        <v>16.375095078701644</v>
      </c>
      <c r="X47" s="40">
        <f t="shared" si="56"/>
        <v>13.840435376448243</v>
      </c>
      <c r="Y47" s="40">
        <f t="shared" si="56"/>
        <v>11.830870533246829</v>
      </c>
      <c r="Z47" s="40">
        <f t="shared" si="56"/>
        <v>11.343385259160046</v>
      </c>
      <c r="AA47" s="40">
        <f t="shared" si="56"/>
        <v>11.099642622116654</v>
      </c>
      <c r="AB47" s="40">
        <f t="shared" si="56"/>
        <v>11.099642622116654</v>
      </c>
      <c r="AC47" s="40">
        <f t="shared" si="56"/>
        <v>11.808745764099355</v>
      </c>
      <c r="AD47" s="40">
        <f t="shared" si="56"/>
        <v>12.185247037135847</v>
      </c>
      <c r="AE47" s="40">
        <f t="shared" si="56"/>
        <v>16.309767168034991</v>
      </c>
      <c r="AF47" s="40">
        <f t="shared" si="56"/>
        <v>15.516024212782373</v>
      </c>
      <c r="AG47" s="40">
        <f t="shared" si="56"/>
        <v>21.503946646705447</v>
      </c>
      <c r="AH47" s="40">
        <f t="shared" si="56"/>
        <v>26.909205285939588</v>
      </c>
      <c r="AI47" s="40">
        <f t="shared" si="56"/>
        <v>24.993196603603661</v>
      </c>
      <c r="AJ47" s="40">
        <f t="shared" si="56"/>
        <v>22.006134631453168</v>
      </c>
      <c r="AK47" s="40">
        <f t="shared" si="56"/>
        <v>21.567074722063403</v>
      </c>
      <c r="AL47" s="40">
        <f t="shared" si="56"/>
        <v>22.5930278004092</v>
      </c>
      <c r="AM47" s="40">
        <f t="shared" si="56"/>
        <v>24.827837801857267</v>
      </c>
      <c r="AN47" s="40">
        <f t="shared" si="56"/>
        <v>22.622510210884865</v>
      </c>
      <c r="AO47" s="40">
        <f t="shared" si="56"/>
        <v>23.918407488429043</v>
      </c>
      <c r="AP47" s="40">
        <f t="shared" si="56"/>
        <v>21.222673109488401</v>
      </c>
      <c r="AQ47" s="40">
        <f t="shared" si="56"/>
        <v>18.596857721048362</v>
      </c>
      <c r="AR47" s="40">
        <f t="shared" si="56"/>
        <v>18.505536288486322</v>
      </c>
      <c r="AS47" s="40">
        <f t="shared" si="56"/>
        <v>18.051908150969489</v>
      </c>
      <c r="AT47" s="40">
        <f t="shared" si="56"/>
        <v>17.567809167921968</v>
      </c>
      <c r="AU47" s="40">
        <f t="shared" si="56"/>
        <v>17.406476736177087</v>
      </c>
      <c r="AV47" s="40">
        <f t="shared" si="56"/>
        <v>17.56036720528823</v>
      </c>
      <c r="AW47" s="40">
        <f t="shared" si="56"/>
        <v>18.320767170307978</v>
      </c>
      <c r="AX47" s="40">
        <f t="shared" si="56"/>
        <v>18.323212160113879</v>
      </c>
    </row>
    <row r="48" spans="1:50">
      <c r="A48" s="27" t="s">
        <v>130</v>
      </c>
      <c r="B48" s="34"/>
      <c r="C48" s="34">
        <f t="shared" si="55"/>
        <v>5</v>
      </c>
      <c r="D48" s="34"/>
      <c r="E48" s="34"/>
      <c r="F48" s="34"/>
      <c r="G48" s="34"/>
      <c r="H48" s="34"/>
      <c r="I48" s="34"/>
      <c r="J48" s="40"/>
      <c r="K48" s="40">
        <f t="shared" ref="K48:AX48" si="57">K41/$C48</f>
        <v>94.668550793171505</v>
      </c>
      <c r="L48" s="40">
        <f t="shared" si="57"/>
        <v>93.873254654068731</v>
      </c>
      <c r="M48" s="40">
        <f t="shared" si="57"/>
        <v>93.259729304404516</v>
      </c>
      <c r="N48" s="40">
        <f t="shared" si="57"/>
        <v>92.6502137587688</v>
      </c>
      <c r="O48" s="40">
        <f t="shared" si="57"/>
        <v>92.0446818103743</v>
      </c>
      <c r="P48" s="40">
        <f t="shared" si="57"/>
        <v>10.846785692248634</v>
      </c>
      <c r="Q48" s="40">
        <f t="shared" si="57"/>
        <v>10.781248340426668</v>
      </c>
      <c r="R48" s="40">
        <f t="shared" si="57"/>
        <v>10.84967720640269</v>
      </c>
      <c r="S48" s="40">
        <f t="shared" si="57"/>
        <v>10.843928183998269</v>
      </c>
      <c r="T48" s="40">
        <f t="shared" si="57"/>
        <v>10.838182207883424</v>
      </c>
      <c r="U48" s="40">
        <f t="shared" si="57"/>
        <v>10.832439276443992</v>
      </c>
      <c r="V48" s="40">
        <f t="shared" si="57"/>
        <v>5</v>
      </c>
      <c r="W48" s="40">
        <f t="shared" si="57"/>
        <v>5</v>
      </c>
      <c r="X48" s="40">
        <f t="shared" si="57"/>
        <v>5</v>
      </c>
      <c r="Y48" s="40">
        <f t="shared" si="57"/>
        <v>5</v>
      </c>
      <c r="Z48" s="40">
        <f t="shared" si="57"/>
        <v>5</v>
      </c>
      <c r="AA48" s="40">
        <f t="shared" si="57"/>
        <v>5</v>
      </c>
      <c r="AB48" s="40">
        <f t="shared" si="57"/>
        <v>5</v>
      </c>
      <c r="AC48" s="40">
        <f t="shared" si="57"/>
        <v>5</v>
      </c>
      <c r="AD48" s="40">
        <f t="shared" si="57"/>
        <v>5</v>
      </c>
      <c r="AE48" s="40">
        <f t="shared" si="57"/>
        <v>5</v>
      </c>
      <c r="AF48" s="40">
        <f t="shared" si="57"/>
        <v>5</v>
      </c>
      <c r="AG48" s="40">
        <f t="shared" si="57"/>
        <v>5</v>
      </c>
      <c r="AH48" s="40">
        <f t="shared" si="57"/>
        <v>5</v>
      </c>
      <c r="AI48" s="40">
        <f t="shared" si="57"/>
        <v>5</v>
      </c>
      <c r="AJ48" s="40">
        <f t="shared" si="57"/>
        <v>5</v>
      </c>
      <c r="AK48" s="40">
        <f t="shared" si="57"/>
        <v>5</v>
      </c>
      <c r="AL48" s="40">
        <f t="shared" si="57"/>
        <v>5</v>
      </c>
      <c r="AM48" s="40">
        <f t="shared" si="57"/>
        <v>5</v>
      </c>
      <c r="AN48" s="40">
        <f t="shared" si="57"/>
        <v>5</v>
      </c>
      <c r="AO48" s="40">
        <f t="shared" si="57"/>
        <v>5</v>
      </c>
      <c r="AP48" s="40">
        <f t="shared" si="57"/>
        <v>5</v>
      </c>
      <c r="AQ48" s="40">
        <f t="shared" si="57"/>
        <v>5</v>
      </c>
      <c r="AR48" s="40">
        <f t="shared" si="57"/>
        <v>5</v>
      </c>
      <c r="AS48" s="40">
        <f t="shared" si="57"/>
        <v>5</v>
      </c>
      <c r="AT48" s="40">
        <f t="shared" si="57"/>
        <v>5</v>
      </c>
      <c r="AU48" s="40">
        <f t="shared" si="57"/>
        <v>5</v>
      </c>
      <c r="AV48" s="40">
        <f t="shared" si="57"/>
        <v>5</v>
      </c>
      <c r="AW48" s="40">
        <f t="shared" si="57"/>
        <v>5</v>
      </c>
      <c r="AX48" s="40">
        <f t="shared" si="57"/>
        <v>5</v>
      </c>
    </row>
    <row r="49" spans="1:50">
      <c r="A49" s="27" t="s">
        <v>131</v>
      </c>
      <c r="B49" s="34"/>
      <c r="C49" s="34">
        <f t="shared" si="55"/>
        <v>35</v>
      </c>
      <c r="D49" s="34"/>
      <c r="E49" s="34"/>
      <c r="F49" s="34"/>
      <c r="G49" s="34"/>
      <c r="H49" s="34"/>
      <c r="I49" s="34"/>
      <c r="J49" s="40"/>
      <c r="K49" s="40">
        <f t="shared" ref="K49:AX49" si="58">K42/$C49</f>
        <v>0</v>
      </c>
      <c r="L49" s="40">
        <f t="shared" si="58"/>
        <v>0</v>
      </c>
      <c r="M49" s="40">
        <f t="shared" si="58"/>
        <v>0</v>
      </c>
      <c r="N49" s="40">
        <f t="shared" si="58"/>
        <v>0</v>
      </c>
      <c r="O49" s="40">
        <f t="shared" si="58"/>
        <v>0</v>
      </c>
      <c r="P49" s="40">
        <f t="shared" si="58"/>
        <v>0</v>
      </c>
      <c r="Q49" s="40">
        <f t="shared" si="58"/>
        <v>0</v>
      </c>
      <c r="R49" s="40">
        <f t="shared" si="58"/>
        <v>0</v>
      </c>
      <c r="S49" s="40">
        <f t="shared" si="58"/>
        <v>0</v>
      </c>
      <c r="T49" s="40">
        <f t="shared" si="58"/>
        <v>0</v>
      </c>
      <c r="U49" s="40">
        <f t="shared" si="58"/>
        <v>0</v>
      </c>
      <c r="V49" s="40">
        <f t="shared" si="58"/>
        <v>0</v>
      </c>
      <c r="W49" s="40">
        <f t="shared" si="58"/>
        <v>0</v>
      </c>
      <c r="X49" s="40">
        <f t="shared" si="58"/>
        <v>0</v>
      </c>
      <c r="Y49" s="40">
        <f t="shared" si="58"/>
        <v>0</v>
      </c>
      <c r="Z49" s="40">
        <f t="shared" si="58"/>
        <v>0</v>
      </c>
      <c r="AA49" s="40">
        <f t="shared" si="58"/>
        <v>0</v>
      </c>
      <c r="AB49" s="40">
        <f t="shared" si="58"/>
        <v>0</v>
      </c>
      <c r="AC49" s="40">
        <f t="shared" si="58"/>
        <v>0</v>
      </c>
      <c r="AD49" s="40">
        <f t="shared" si="58"/>
        <v>0</v>
      </c>
      <c r="AE49" s="40">
        <f t="shared" si="58"/>
        <v>0</v>
      </c>
      <c r="AF49" s="40">
        <f t="shared" si="58"/>
        <v>0</v>
      </c>
      <c r="AG49" s="40">
        <f t="shared" si="58"/>
        <v>0</v>
      </c>
      <c r="AH49" s="40">
        <f t="shared" si="58"/>
        <v>0</v>
      </c>
      <c r="AI49" s="40">
        <f t="shared" si="58"/>
        <v>0</v>
      </c>
      <c r="AJ49" s="40">
        <f t="shared" si="58"/>
        <v>0</v>
      </c>
      <c r="AK49" s="40">
        <f t="shared" si="58"/>
        <v>0</v>
      </c>
      <c r="AL49" s="40">
        <f t="shared" si="58"/>
        <v>0</v>
      </c>
      <c r="AM49" s="40">
        <f t="shared" si="58"/>
        <v>0</v>
      </c>
      <c r="AN49" s="40">
        <f t="shared" si="58"/>
        <v>0</v>
      </c>
      <c r="AO49" s="40">
        <f t="shared" si="58"/>
        <v>0</v>
      </c>
      <c r="AP49" s="40">
        <f t="shared" si="58"/>
        <v>0</v>
      </c>
      <c r="AQ49" s="40">
        <f t="shared" si="58"/>
        <v>0</v>
      </c>
      <c r="AR49" s="40">
        <f t="shared" si="58"/>
        <v>0</v>
      </c>
      <c r="AS49" s="40">
        <f t="shared" si="58"/>
        <v>0</v>
      </c>
      <c r="AT49" s="40">
        <f t="shared" si="58"/>
        <v>0</v>
      </c>
      <c r="AU49" s="40">
        <f t="shared" si="58"/>
        <v>0</v>
      </c>
      <c r="AV49" s="40">
        <f t="shared" si="58"/>
        <v>0</v>
      </c>
      <c r="AW49" s="40">
        <f t="shared" si="58"/>
        <v>0</v>
      </c>
      <c r="AX49" s="40">
        <f t="shared" si="58"/>
        <v>0</v>
      </c>
    </row>
    <row r="50" spans="1:50">
      <c r="A50" s="27" t="s">
        <v>132</v>
      </c>
      <c r="B50" s="34"/>
      <c r="C50" s="34">
        <f t="shared" si="55"/>
        <v>40</v>
      </c>
      <c r="D50" s="34"/>
      <c r="E50" s="34"/>
      <c r="F50" s="34"/>
      <c r="G50" s="34"/>
      <c r="H50" s="34"/>
      <c r="I50" s="34"/>
      <c r="J50" s="40"/>
      <c r="K50" s="40">
        <f t="shared" ref="K50:AX50" si="59">K43/$C50</f>
        <v>0</v>
      </c>
      <c r="L50" s="40">
        <f t="shared" si="59"/>
        <v>0</v>
      </c>
      <c r="M50" s="40">
        <f t="shared" si="59"/>
        <v>0</v>
      </c>
      <c r="N50" s="40">
        <f t="shared" si="59"/>
        <v>0</v>
      </c>
      <c r="O50" s="40">
        <f t="shared" si="59"/>
        <v>0</v>
      </c>
      <c r="P50" s="40">
        <f t="shared" si="59"/>
        <v>0</v>
      </c>
      <c r="Q50" s="40">
        <f t="shared" si="59"/>
        <v>0</v>
      </c>
      <c r="R50" s="40">
        <f t="shared" si="59"/>
        <v>0</v>
      </c>
      <c r="S50" s="40">
        <f t="shared" si="59"/>
        <v>0</v>
      </c>
      <c r="T50" s="40">
        <f t="shared" si="59"/>
        <v>0</v>
      </c>
      <c r="U50" s="40">
        <f t="shared" si="59"/>
        <v>0</v>
      </c>
      <c r="V50" s="40">
        <f t="shared" si="59"/>
        <v>0</v>
      </c>
      <c r="W50" s="40">
        <f t="shared" si="59"/>
        <v>0</v>
      </c>
      <c r="X50" s="40">
        <f t="shared" si="59"/>
        <v>0</v>
      </c>
      <c r="Y50" s="40">
        <f t="shared" si="59"/>
        <v>0</v>
      </c>
      <c r="Z50" s="40">
        <f t="shared" si="59"/>
        <v>0</v>
      </c>
      <c r="AA50" s="40">
        <f t="shared" si="59"/>
        <v>0</v>
      </c>
      <c r="AB50" s="40">
        <f t="shared" si="59"/>
        <v>0</v>
      </c>
      <c r="AC50" s="40">
        <f t="shared" si="59"/>
        <v>0</v>
      </c>
      <c r="AD50" s="40">
        <f t="shared" si="59"/>
        <v>0</v>
      </c>
      <c r="AE50" s="40">
        <f t="shared" si="59"/>
        <v>0</v>
      </c>
      <c r="AF50" s="40">
        <f t="shared" si="59"/>
        <v>0</v>
      </c>
      <c r="AG50" s="40">
        <f t="shared" si="59"/>
        <v>0</v>
      </c>
      <c r="AH50" s="40">
        <f t="shared" si="59"/>
        <v>0</v>
      </c>
      <c r="AI50" s="40">
        <f t="shared" si="59"/>
        <v>0</v>
      </c>
      <c r="AJ50" s="40">
        <f t="shared" si="59"/>
        <v>0</v>
      </c>
      <c r="AK50" s="40">
        <f t="shared" si="59"/>
        <v>0</v>
      </c>
      <c r="AL50" s="40">
        <f t="shared" si="59"/>
        <v>0</v>
      </c>
      <c r="AM50" s="40">
        <f t="shared" si="59"/>
        <v>0</v>
      </c>
      <c r="AN50" s="40">
        <f t="shared" si="59"/>
        <v>0</v>
      </c>
      <c r="AO50" s="40">
        <f t="shared" si="59"/>
        <v>0</v>
      </c>
      <c r="AP50" s="40">
        <f t="shared" si="59"/>
        <v>0</v>
      </c>
      <c r="AQ50" s="40">
        <f t="shared" si="59"/>
        <v>0</v>
      </c>
      <c r="AR50" s="40">
        <f t="shared" si="59"/>
        <v>0</v>
      </c>
      <c r="AS50" s="40">
        <f t="shared" si="59"/>
        <v>0</v>
      </c>
      <c r="AT50" s="40">
        <f t="shared" si="59"/>
        <v>0</v>
      </c>
      <c r="AU50" s="40">
        <f t="shared" si="59"/>
        <v>0</v>
      </c>
      <c r="AV50" s="40">
        <f t="shared" si="59"/>
        <v>0</v>
      </c>
      <c r="AW50" s="40">
        <f t="shared" si="59"/>
        <v>0</v>
      </c>
      <c r="AX50" s="40">
        <f t="shared" si="59"/>
        <v>0</v>
      </c>
    </row>
    <row r="51" spans="1:50">
      <c r="A51" s="25"/>
      <c r="C51" s="34"/>
      <c r="D51" s="21"/>
      <c r="E51" s="21"/>
      <c r="F51" s="21"/>
      <c r="G51" s="21"/>
      <c r="H51" s="21"/>
      <c r="I51" s="21"/>
      <c r="J51" s="89"/>
      <c r="K51" s="89">
        <f t="shared" ref="K51:AX51" si="60">SUM(K46:K50)</f>
        <v>157.07523286504252</v>
      </c>
      <c r="L51" s="89">
        <f t="shared" si="60"/>
        <v>462.5930277392693</v>
      </c>
      <c r="M51" s="89">
        <f t="shared" si="60"/>
        <v>274.0169557191565</v>
      </c>
      <c r="N51" s="89">
        <f t="shared" si="60"/>
        <v>373.71546386842567</v>
      </c>
      <c r="O51" s="89">
        <f t="shared" si="60"/>
        <v>283.58481730380436</v>
      </c>
      <c r="P51" s="89">
        <f t="shared" si="60"/>
        <v>127.29633374473619</v>
      </c>
      <c r="Q51" s="89">
        <f t="shared" si="60"/>
        <v>115.78096805369471</v>
      </c>
      <c r="R51" s="89">
        <f t="shared" si="60"/>
        <v>140.03946041102111</v>
      </c>
      <c r="S51" s="89">
        <f t="shared" si="60"/>
        <v>168.66539918452452</v>
      </c>
      <c r="T51" s="89">
        <f t="shared" si="60"/>
        <v>115.74894239424182</v>
      </c>
      <c r="U51" s="89">
        <f t="shared" si="60"/>
        <v>129.81946042153695</v>
      </c>
      <c r="V51" s="89">
        <f t="shared" si="60"/>
        <v>51.788136085210624</v>
      </c>
      <c r="W51" s="89">
        <f t="shared" si="60"/>
        <v>42.006925456979843</v>
      </c>
      <c r="X51" s="89">
        <f t="shared" si="60"/>
        <v>38.641173174438613</v>
      </c>
      <c r="Y51" s="89">
        <f t="shared" si="60"/>
        <v>35.65138780022825</v>
      </c>
      <c r="Z51" s="89">
        <f t="shared" si="60"/>
        <v>34.913611594933997</v>
      </c>
      <c r="AA51" s="89">
        <f t="shared" si="60"/>
        <v>34.544723492286877</v>
      </c>
      <c r="AB51" s="89">
        <f t="shared" si="60"/>
        <v>34.544723492286877</v>
      </c>
      <c r="AC51" s="89">
        <f t="shared" si="60"/>
        <v>36.667320645330015</v>
      </c>
      <c r="AD51" s="89">
        <f t="shared" si="60"/>
        <v>38.302775658747827</v>
      </c>
      <c r="AE51" s="89">
        <f t="shared" si="60"/>
        <v>41.50491003413957</v>
      </c>
      <c r="AF51" s="89">
        <f t="shared" si="60"/>
        <v>49.713078322898525</v>
      </c>
      <c r="AG51" s="89">
        <f t="shared" si="60"/>
        <v>43.813557592835437</v>
      </c>
      <c r="AH51" s="89">
        <f t="shared" si="60"/>
        <v>48.507898244668063</v>
      </c>
      <c r="AI51" s="89">
        <f t="shared" si="60"/>
        <v>45.505332050501963</v>
      </c>
      <c r="AJ51" s="89">
        <f t="shared" si="60"/>
        <v>43.089648645341285</v>
      </c>
      <c r="AK51" s="89">
        <f t="shared" si="60"/>
        <v>42.007353412559553</v>
      </c>
      <c r="AL51" s="89">
        <f t="shared" si="60"/>
        <v>42.088838690046046</v>
      </c>
      <c r="AM51" s="89">
        <f t="shared" si="60"/>
        <v>44.281343789497797</v>
      </c>
      <c r="AN51" s="89">
        <f t="shared" si="60"/>
        <v>41.967940057243304</v>
      </c>
      <c r="AO51" s="89">
        <f t="shared" si="60"/>
        <v>43.053192186652154</v>
      </c>
      <c r="AP51" s="89">
        <f t="shared" si="60"/>
        <v>40.357697784357491</v>
      </c>
      <c r="AQ51" s="89">
        <f t="shared" si="60"/>
        <v>37.732116148313381</v>
      </c>
      <c r="AR51" s="89">
        <f t="shared" si="60"/>
        <v>38.302467887670105</v>
      </c>
      <c r="AS51" s="89">
        <f t="shared" si="60"/>
        <v>37.96918286751179</v>
      </c>
      <c r="AT51" s="89">
        <f t="shared" si="60"/>
        <v>36.790378684856904</v>
      </c>
      <c r="AU51" s="89">
        <f t="shared" si="60"/>
        <v>36.442591375843939</v>
      </c>
      <c r="AV51" s="89">
        <f t="shared" si="60"/>
        <v>36.903240119695859</v>
      </c>
      <c r="AW51" s="89">
        <f t="shared" si="60"/>
        <v>37.765829717976999</v>
      </c>
      <c r="AX51" s="89">
        <f t="shared" si="60"/>
        <v>38.600187037795273</v>
      </c>
    </row>
    <row r="52" spans="1:50">
      <c r="A52" s="35"/>
      <c r="C52" s="34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</row>
    <row r="53" spans="1:50">
      <c r="A53" s="25" t="s">
        <v>138</v>
      </c>
      <c r="B53" s="34"/>
      <c r="C53" s="34">
        <f t="shared" si="55"/>
        <v>40</v>
      </c>
      <c r="D53" s="21"/>
      <c r="E53" s="21"/>
      <c r="F53" s="21"/>
      <c r="G53" s="21"/>
      <c r="H53" s="21"/>
      <c r="I53" s="21"/>
      <c r="J53" s="40"/>
      <c r="K53" s="40">
        <f>$K$35/$C$53</f>
        <v>52.538797191552781</v>
      </c>
      <c r="L53" s="40">
        <f t="shared" ref="L53:AX53" si="61">$K$35/$C$53</f>
        <v>52.538797191552781</v>
      </c>
      <c r="M53" s="40">
        <f t="shared" si="61"/>
        <v>52.538797191552781</v>
      </c>
      <c r="N53" s="40">
        <f t="shared" si="61"/>
        <v>52.538797191552781</v>
      </c>
      <c r="O53" s="40">
        <f t="shared" si="61"/>
        <v>52.538797191552781</v>
      </c>
      <c r="P53" s="40">
        <f t="shared" si="61"/>
        <v>52.538797191552781</v>
      </c>
      <c r="Q53" s="40">
        <f t="shared" si="61"/>
        <v>52.538797191552781</v>
      </c>
      <c r="R53" s="40">
        <f t="shared" si="61"/>
        <v>52.538797191552781</v>
      </c>
      <c r="S53" s="40">
        <f t="shared" si="61"/>
        <v>52.538797191552781</v>
      </c>
      <c r="T53" s="40">
        <f t="shared" si="61"/>
        <v>52.538797191552781</v>
      </c>
      <c r="U53" s="40">
        <f t="shared" si="61"/>
        <v>52.538797191552781</v>
      </c>
      <c r="V53" s="40">
        <f t="shared" si="61"/>
        <v>52.538797191552781</v>
      </c>
      <c r="W53" s="40">
        <f t="shared" si="61"/>
        <v>52.538797191552781</v>
      </c>
      <c r="X53" s="40">
        <f t="shared" si="61"/>
        <v>52.538797191552781</v>
      </c>
      <c r="Y53" s="40">
        <f t="shared" si="61"/>
        <v>52.538797191552781</v>
      </c>
      <c r="Z53" s="40">
        <f t="shared" si="61"/>
        <v>52.538797191552781</v>
      </c>
      <c r="AA53" s="40">
        <f t="shared" si="61"/>
        <v>52.538797191552781</v>
      </c>
      <c r="AB53" s="40">
        <f t="shared" si="61"/>
        <v>52.538797191552781</v>
      </c>
      <c r="AC53" s="40">
        <f t="shared" si="61"/>
        <v>52.538797191552781</v>
      </c>
      <c r="AD53" s="40">
        <f t="shared" si="61"/>
        <v>52.538797191552781</v>
      </c>
      <c r="AE53" s="40">
        <f t="shared" si="61"/>
        <v>52.538797191552781</v>
      </c>
      <c r="AF53" s="40">
        <f t="shared" si="61"/>
        <v>52.538797191552781</v>
      </c>
      <c r="AG53" s="40">
        <f t="shared" si="61"/>
        <v>52.538797191552781</v>
      </c>
      <c r="AH53" s="40">
        <f t="shared" si="61"/>
        <v>52.538797191552781</v>
      </c>
      <c r="AI53" s="40">
        <f t="shared" si="61"/>
        <v>52.538797191552781</v>
      </c>
      <c r="AJ53" s="40">
        <f t="shared" si="61"/>
        <v>52.538797191552781</v>
      </c>
      <c r="AK53" s="40">
        <f t="shared" si="61"/>
        <v>52.538797191552781</v>
      </c>
      <c r="AL53" s="40">
        <f t="shared" si="61"/>
        <v>52.538797191552781</v>
      </c>
      <c r="AM53" s="40">
        <f t="shared" si="61"/>
        <v>52.538797191552781</v>
      </c>
      <c r="AN53" s="40">
        <f t="shared" si="61"/>
        <v>52.538797191552781</v>
      </c>
      <c r="AO53" s="40">
        <f t="shared" si="61"/>
        <v>52.538797191552781</v>
      </c>
      <c r="AP53" s="40">
        <f t="shared" si="61"/>
        <v>52.538797191552781</v>
      </c>
      <c r="AQ53" s="40">
        <f t="shared" si="61"/>
        <v>52.538797191552781</v>
      </c>
      <c r="AR53" s="40">
        <f t="shared" si="61"/>
        <v>52.538797191552781</v>
      </c>
      <c r="AS53" s="40">
        <f t="shared" si="61"/>
        <v>52.538797191552781</v>
      </c>
      <c r="AT53" s="40">
        <f t="shared" si="61"/>
        <v>52.538797191552781</v>
      </c>
      <c r="AU53" s="40">
        <f t="shared" si="61"/>
        <v>52.538797191552781</v>
      </c>
      <c r="AV53" s="40">
        <f t="shared" si="61"/>
        <v>52.538797191552781</v>
      </c>
      <c r="AW53" s="40">
        <f t="shared" si="61"/>
        <v>52.538797191552781</v>
      </c>
      <c r="AX53" s="40">
        <f t="shared" si="61"/>
        <v>52.538797191552781</v>
      </c>
    </row>
    <row r="54" spans="1:50">
      <c r="A54" s="27" t="s">
        <v>133</v>
      </c>
      <c r="B54" s="21"/>
      <c r="C54" s="21"/>
      <c r="D54" s="21"/>
      <c r="E54" s="21"/>
      <c r="F54" s="21"/>
      <c r="G54" s="21"/>
      <c r="H54" s="21"/>
      <c r="I54" s="21"/>
      <c r="J54" s="94"/>
      <c r="K54" s="94">
        <f>SUM($K$46:K$46)</f>
        <v>49.042830702248303</v>
      </c>
      <c r="L54" s="94">
        <f>SUM($K$46:L$46)</f>
        <v>372.53431563667885</v>
      </c>
      <c r="M54" s="94">
        <f>SUM($K$46:M$46)</f>
        <v>517.40073205759188</v>
      </c>
      <c r="N54" s="94">
        <f>SUM($K$46:N$46)</f>
        <v>735.8900818403722</v>
      </c>
      <c r="O54" s="94">
        <f>SUM($K$46:O$46)</f>
        <v>891.87243799939893</v>
      </c>
      <c r="P54" s="94">
        <f>SUM($K$46:P$46)</f>
        <v>988.5509554049753</v>
      </c>
      <c r="Q54" s="94">
        <f>SUM($K$46:Q$46)</f>
        <v>1073.7151274680105</v>
      </c>
      <c r="R54" s="94">
        <f>SUM($K$46:R$46)</f>
        <v>1181.1263547839308</v>
      </c>
      <c r="S54" s="94">
        <f>SUM($K$46:S$46)</f>
        <v>1309.3063644239583</v>
      </c>
      <c r="T54" s="94">
        <f>SUM($K$46:T$46)</f>
        <v>1387.0745492957483</v>
      </c>
      <c r="U54" s="94">
        <f>SUM($K$46:U$46)</f>
        <v>1480.2868018840159</v>
      </c>
      <c r="V54" s="94">
        <f>SUM($K$46:V$46)</f>
        <v>1506.2265370583</v>
      </c>
      <c r="W54" s="94">
        <f>SUM($K$46:W$46)</f>
        <v>1526.8583674365782</v>
      </c>
      <c r="X54" s="94">
        <f>SUM($K$46:X$46)</f>
        <v>1546.6591052345686</v>
      </c>
      <c r="Y54" s="94">
        <f>SUM($K$46:Y$46)</f>
        <v>1565.47962250155</v>
      </c>
      <c r="Z54" s="94">
        <f>SUM($K$46:Z$46)</f>
        <v>1584.0498488373239</v>
      </c>
      <c r="AA54" s="94">
        <f>SUM($K$46:AA$46)</f>
        <v>1602.4949297074941</v>
      </c>
      <c r="AB54" s="94">
        <f>SUM($K$46:AB$46)</f>
        <v>1620.9400105776642</v>
      </c>
      <c r="AC54" s="94">
        <f>SUM($K$46:AC$46)</f>
        <v>1640.7985854588949</v>
      </c>
      <c r="AD54" s="94">
        <f>SUM($K$46:AD$46)</f>
        <v>1661.9161140805068</v>
      </c>
      <c r="AE54" s="94">
        <f>SUM($K$46:AE$46)</f>
        <v>1682.1112569466113</v>
      </c>
      <c r="AF54" s="94">
        <f>SUM($K$46:AF$46)</f>
        <v>1711.3083110567275</v>
      </c>
      <c r="AG54" s="94">
        <f>SUM($K$46:AG$46)</f>
        <v>1728.6179220028575</v>
      </c>
      <c r="AH54" s="94">
        <f>SUM($K$46:AH$46)</f>
        <v>1745.2166149615859</v>
      </c>
      <c r="AI54" s="94">
        <f>SUM($K$46:AI$46)</f>
        <v>1760.7287504084843</v>
      </c>
      <c r="AJ54" s="94">
        <f>SUM($K$46:AJ$46)</f>
        <v>1776.8122644223724</v>
      </c>
      <c r="AK54" s="94">
        <f>SUM($K$46:AK$46)</f>
        <v>1792.2525431128686</v>
      </c>
      <c r="AL54" s="94">
        <f>SUM($K$46:AL$46)</f>
        <v>1806.7483540025055</v>
      </c>
      <c r="AM54" s="94">
        <f>SUM($K$46:AM$46)</f>
        <v>1821.201859990146</v>
      </c>
      <c r="AN54" s="94">
        <f>SUM($K$46:AN$46)</f>
        <v>1835.5472898365044</v>
      </c>
      <c r="AO54" s="94">
        <f>SUM($K$46:AO$46)</f>
        <v>1849.6820745347275</v>
      </c>
      <c r="AP54" s="94">
        <f>SUM($K$46:AP$46)</f>
        <v>1863.8170992095966</v>
      </c>
      <c r="AQ54" s="94">
        <f>SUM($K$46:AQ$46)</f>
        <v>1877.9523576368615</v>
      </c>
      <c r="AR54" s="94">
        <f>SUM($K$46:AR$46)</f>
        <v>1892.7492892360453</v>
      </c>
      <c r="AS54" s="94">
        <f>SUM($K$46:AS$46)</f>
        <v>1907.6665639525877</v>
      </c>
      <c r="AT54" s="94">
        <f>SUM($K$46:AT$46)</f>
        <v>1921.8891334695227</v>
      </c>
      <c r="AU54" s="94">
        <f>SUM($K$46:AU$46)</f>
        <v>1935.9252481091896</v>
      </c>
      <c r="AV54" s="94">
        <f>SUM($K$46:AV$46)</f>
        <v>1950.2681210235974</v>
      </c>
      <c r="AW54" s="94">
        <f>SUM($K$46:AW$46)</f>
        <v>1964.7131835712664</v>
      </c>
      <c r="AX54" s="94">
        <f>SUM($K$46:AX$46)</f>
        <v>1979.9901584489478</v>
      </c>
    </row>
    <row r="55" spans="1:50">
      <c r="A55" s="27" t="s">
        <v>134</v>
      </c>
      <c r="B55" s="21"/>
      <c r="C55" s="21"/>
      <c r="D55" s="21"/>
      <c r="E55" s="21"/>
      <c r="F55" s="21"/>
      <c r="G55" s="21"/>
      <c r="H55" s="21"/>
      <c r="I55" s="21"/>
      <c r="J55" s="94"/>
      <c r="K55" s="94">
        <f>SUM($K$47:K$47)</f>
        <v>13.363851369622717</v>
      </c>
      <c r="L55" s="94">
        <f>SUM($K$47:L$47)</f>
        <v>58.592139520392756</v>
      </c>
      <c r="M55" s="94">
        <f>SUM($K$47:M$47)</f>
        <v>94.482949514231734</v>
      </c>
      <c r="N55" s="94">
        <f>SUM(K$47:N$47)</f>
        <v>157.05884984110827</v>
      </c>
      <c r="O55" s="94">
        <f>SUM(K$47:O$47)</f>
        <v>192.61662917551163</v>
      </c>
      <c r="P55" s="94">
        <f>SUM(K$47:P$47)</f>
        <v>212.38765982242285</v>
      </c>
      <c r="Q55" s="94">
        <f>SUM(K$47:Q$47)</f>
        <v>232.2232074726557</v>
      </c>
      <c r="R55" s="94">
        <f>SUM(K$47:R$47)</f>
        <v>254.00176336135377</v>
      </c>
      <c r="S55" s="94">
        <f>SUM(K$47:S$47)</f>
        <v>283.64322472185262</v>
      </c>
      <c r="T55" s="94">
        <f>SUM(K$47:T$47)</f>
        <v>310.78580003642105</v>
      </c>
      <c r="U55" s="94">
        <f>SUM(K$47:U$47)</f>
        <v>336.56056859324656</v>
      </c>
      <c r="V55" s="94">
        <f>SUM(K$47:V$47)</f>
        <v>357.40896950417311</v>
      </c>
      <c r="W55" s="94">
        <f>SUM(K$47:W$47)</f>
        <v>373.78406458287475</v>
      </c>
      <c r="X55" s="94">
        <f>SUM(K$47:X$47)</f>
        <v>387.62449995932297</v>
      </c>
      <c r="Y55" s="94">
        <f t="shared" ref="Y55:AX55" si="62">SUM(K$47:Y$47)</f>
        <v>399.45537049256978</v>
      </c>
      <c r="Z55" s="94">
        <f t="shared" si="62"/>
        <v>397.43490438210716</v>
      </c>
      <c r="AA55" s="94">
        <f t="shared" si="62"/>
        <v>363.30625885345381</v>
      </c>
      <c r="AB55" s="94">
        <f t="shared" si="62"/>
        <v>338.51509148173153</v>
      </c>
      <c r="AC55" s="94">
        <f t="shared" si="62"/>
        <v>287.74793691895434</v>
      </c>
      <c r="AD55" s="94">
        <f t="shared" si="62"/>
        <v>264.37540462168676</v>
      </c>
      <c r="AE55" s="94">
        <f t="shared" si="62"/>
        <v>260.91414114281048</v>
      </c>
      <c r="AF55" s="94">
        <f t="shared" si="62"/>
        <v>256.59461770536001</v>
      </c>
      <c r="AG55" s="94">
        <f t="shared" si="62"/>
        <v>256.32000846336746</v>
      </c>
      <c r="AH55" s="94">
        <f t="shared" si="62"/>
        <v>253.58775238880813</v>
      </c>
      <c r="AI55" s="94">
        <f t="shared" si="62"/>
        <v>251.43837367784337</v>
      </c>
      <c r="AJ55" s="94">
        <f t="shared" si="62"/>
        <v>247.66973975247109</v>
      </c>
      <c r="AK55" s="94">
        <f t="shared" si="62"/>
        <v>248.38841356360791</v>
      </c>
      <c r="AL55" s="94">
        <f t="shared" si="62"/>
        <v>254.60634628531545</v>
      </c>
      <c r="AM55" s="94">
        <f t="shared" si="62"/>
        <v>265.59374871072447</v>
      </c>
      <c r="AN55" s="94">
        <f t="shared" si="62"/>
        <v>276.38538838836251</v>
      </c>
      <c r="AO55" s="94">
        <f t="shared" si="62"/>
        <v>288.96041061763157</v>
      </c>
      <c r="AP55" s="94">
        <f t="shared" si="62"/>
        <v>299.08344110500332</v>
      </c>
      <c r="AQ55" s="94">
        <f t="shared" si="62"/>
        <v>306.58065620393501</v>
      </c>
      <c r="AR55" s="94">
        <f t="shared" si="62"/>
        <v>313.27744672832199</v>
      </c>
      <c r="AS55" s="94">
        <f t="shared" si="62"/>
        <v>319.14410784215562</v>
      </c>
      <c r="AT55" s="94">
        <f t="shared" si="62"/>
        <v>320.40214984204255</v>
      </c>
      <c r="AU55" s="94">
        <f t="shared" si="62"/>
        <v>322.29260236543723</v>
      </c>
      <c r="AV55" s="94">
        <f t="shared" si="62"/>
        <v>318.34902292402001</v>
      </c>
      <c r="AW55" s="94">
        <f t="shared" si="62"/>
        <v>309.76058480838844</v>
      </c>
      <c r="AX55" s="94">
        <f t="shared" si="62"/>
        <v>303.09060036489871</v>
      </c>
    </row>
    <row r="56" spans="1:50">
      <c r="A56" s="27" t="s">
        <v>135</v>
      </c>
      <c r="B56" s="21"/>
      <c r="C56" s="21"/>
      <c r="D56" s="21"/>
      <c r="E56" s="21"/>
      <c r="F56" s="21"/>
      <c r="G56" s="21"/>
      <c r="H56" s="21"/>
      <c r="I56" s="21"/>
      <c r="J56" s="94"/>
      <c r="K56" s="94">
        <f>SUM(K$48:K$48)</f>
        <v>94.668550793171505</v>
      </c>
      <c r="L56" s="94">
        <f>SUM(K$48:L$48)</f>
        <v>188.54180544724022</v>
      </c>
      <c r="M56" s="94">
        <f>SUM(K$48:M$48)</f>
        <v>281.80153475164474</v>
      </c>
      <c r="N56" s="94">
        <f>SUM(K$48:N$48)</f>
        <v>374.45174851041355</v>
      </c>
      <c r="O56" s="94">
        <f t="shared" ref="O56:AX56" si="63">SUM(K$48:O$48)</f>
        <v>466.49643032078785</v>
      </c>
      <c r="P56" s="94">
        <f t="shared" si="63"/>
        <v>382.67466521986501</v>
      </c>
      <c r="Q56" s="94">
        <f t="shared" si="63"/>
        <v>299.58265890622295</v>
      </c>
      <c r="R56" s="94">
        <f t="shared" si="63"/>
        <v>217.1726068082211</v>
      </c>
      <c r="S56" s="94">
        <f t="shared" si="63"/>
        <v>135.36632123345055</v>
      </c>
      <c r="T56" s="94">
        <f t="shared" si="63"/>
        <v>54.159821630959684</v>
      </c>
      <c r="U56" s="94">
        <f t="shared" si="63"/>
        <v>54.145475215155045</v>
      </c>
      <c r="V56" s="94">
        <f t="shared" si="63"/>
        <v>48.364226874728374</v>
      </c>
      <c r="W56" s="94">
        <f t="shared" si="63"/>
        <v>42.514549668325685</v>
      </c>
      <c r="X56" s="94">
        <f t="shared" si="63"/>
        <v>36.670621484327413</v>
      </c>
      <c r="Y56" s="94">
        <f t="shared" si="63"/>
        <v>30.832439276443992</v>
      </c>
      <c r="Z56" s="94">
        <f t="shared" si="63"/>
        <v>25</v>
      </c>
      <c r="AA56" s="94">
        <f t="shared" si="63"/>
        <v>25</v>
      </c>
      <c r="AB56" s="94">
        <f t="shared" si="63"/>
        <v>25</v>
      </c>
      <c r="AC56" s="94">
        <f t="shared" si="63"/>
        <v>25</v>
      </c>
      <c r="AD56" s="94">
        <f t="shared" si="63"/>
        <v>25</v>
      </c>
      <c r="AE56" s="94">
        <f t="shared" si="63"/>
        <v>25</v>
      </c>
      <c r="AF56" s="94">
        <f t="shared" si="63"/>
        <v>25</v>
      </c>
      <c r="AG56" s="94">
        <f t="shared" si="63"/>
        <v>25</v>
      </c>
      <c r="AH56" s="94">
        <f t="shared" si="63"/>
        <v>25</v>
      </c>
      <c r="AI56" s="94">
        <f t="shared" si="63"/>
        <v>25</v>
      </c>
      <c r="AJ56" s="94">
        <f t="shared" si="63"/>
        <v>25</v>
      </c>
      <c r="AK56" s="94">
        <f t="shared" si="63"/>
        <v>25</v>
      </c>
      <c r="AL56" s="94">
        <f t="shared" si="63"/>
        <v>25</v>
      </c>
      <c r="AM56" s="94">
        <f t="shared" si="63"/>
        <v>25</v>
      </c>
      <c r="AN56" s="94">
        <f t="shared" si="63"/>
        <v>25</v>
      </c>
      <c r="AO56" s="94">
        <f t="shared" si="63"/>
        <v>25</v>
      </c>
      <c r="AP56" s="94">
        <f t="shared" si="63"/>
        <v>25</v>
      </c>
      <c r="AQ56" s="94">
        <f t="shared" si="63"/>
        <v>25</v>
      </c>
      <c r="AR56" s="94">
        <f t="shared" si="63"/>
        <v>25</v>
      </c>
      <c r="AS56" s="94">
        <f t="shared" si="63"/>
        <v>25</v>
      </c>
      <c r="AT56" s="94">
        <f t="shared" si="63"/>
        <v>25</v>
      </c>
      <c r="AU56" s="94">
        <f t="shared" si="63"/>
        <v>25</v>
      </c>
      <c r="AV56" s="94">
        <f t="shared" si="63"/>
        <v>25</v>
      </c>
      <c r="AW56" s="94">
        <f t="shared" si="63"/>
        <v>25</v>
      </c>
      <c r="AX56" s="94">
        <f t="shared" si="63"/>
        <v>25</v>
      </c>
    </row>
    <row r="57" spans="1:50">
      <c r="A57" s="27" t="s">
        <v>136</v>
      </c>
      <c r="B57" s="21"/>
      <c r="C57" s="21"/>
      <c r="D57" s="21"/>
      <c r="E57" s="21"/>
      <c r="F57" s="21"/>
      <c r="G57" s="21"/>
      <c r="H57" s="21"/>
      <c r="I57" s="21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4"/>
      <c r="AB57" s="94"/>
      <c r="AC57" s="94"/>
      <c r="AD57" s="94"/>
      <c r="AE57" s="94"/>
      <c r="AF57" s="94"/>
      <c r="AG57" s="94"/>
      <c r="AH57" s="94"/>
      <c r="AI57" s="94"/>
      <c r="AJ57" s="94"/>
      <c r="AK57" s="94"/>
      <c r="AL57" s="94"/>
      <c r="AM57" s="94"/>
      <c r="AN57" s="94"/>
      <c r="AO57" s="94"/>
      <c r="AP57" s="94"/>
      <c r="AQ57" s="94"/>
      <c r="AR57" s="94"/>
      <c r="AS57" s="94"/>
      <c r="AT57" s="94"/>
      <c r="AU57" s="94"/>
      <c r="AV57" s="94"/>
      <c r="AW57" s="94"/>
      <c r="AX57" s="94"/>
    </row>
    <row r="58" spans="1:50">
      <c r="A58" s="27" t="s">
        <v>137</v>
      </c>
      <c r="B58" s="21"/>
      <c r="C58" s="21"/>
      <c r="D58" s="21"/>
      <c r="E58" s="21"/>
      <c r="F58" s="21"/>
      <c r="G58" s="21"/>
      <c r="H58" s="21"/>
      <c r="I58" s="21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/>
      <c r="AS58" s="94"/>
      <c r="AT58" s="94"/>
      <c r="AU58" s="94"/>
      <c r="AV58" s="94"/>
      <c r="AW58" s="94"/>
      <c r="AX58" s="94"/>
    </row>
    <row r="59" spans="1:50">
      <c r="A59" s="25"/>
      <c r="C59" s="21"/>
      <c r="D59" s="21"/>
      <c r="E59" s="21"/>
      <c r="F59" s="21"/>
      <c r="G59" s="21"/>
      <c r="H59" s="21"/>
      <c r="I59" s="21"/>
      <c r="J59" s="89"/>
      <c r="K59" s="89">
        <f t="shared" ref="K59:AX59" si="64">SUM(K53:K58)</f>
        <v>209.61403005659531</v>
      </c>
      <c r="L59" s="89">
        <f t="shared" si="64"/>
        <v>672.20705779586456</v>
      </c>
      <c r="M59" s="89">
        <f t="shared" si="64"/>
        <v>946.22401351502117</v>
      </c>
      <c r="N59" s="89">
        <f t="shared" si="64"/>
        <v>1319.939477383447</v>
      </c>
      <c r="O59" s="89">
        <f t="shared" si="64"/>
        <v>1603.5242946872511</v>
      </c>
      <c r="P59" s="89">
        <f t="shared" si="64"/>
        <v>1636.1520776388161</v>
      </c>
      <c r="Q59" s="89">
        <f t="shared" si="64"/>
        <v>1658.0597910384417</v>
      </c>
      <c r="R59" s="89">
        <f t="shared" si="64"/>
        <v>1704.8395221450585</v>
      </c>
      <c r="S59" s="89">
        <f t="shared" si="64"/>
        <v>1780.8547075708143</v>
      </c>
      <c r="T59" s="89">
        <f t="shared" si="64"/>
        <v>1804.5589681546817</v>
      </c>
      <c r="U59" s="89">
        <f t="shared" si="64"/>
        <v>1923.5316428839703</v>
      </c>
      <c r="V59" s="89">
        <f t="shared" si="64"/>
        <v>1964.5385306287542</v>
      </c>
      <c r="W59" s="89">
        <f t="shared" si="64"/>
        <v>1995.6957788793316</v>
      </c>
      <c r="X59" s="89">
        <f t="shared" si="64"/>
        <v>2023.4930238697718</v>
      </c>
      <c r="Y59" s="89">
        <f t="shared" si="64"/>
        <v>2048.3062294621163</v>
      </c>
      <c r="Z59" s="89">
        <f t="shared" si="64"/>
        <v>2059.0235504109837</v>
      </c>
      <c r="AA59" s="89">
        <f t="shared" si="64"/>
        <v>2043.3399857525005</v>
      </c>
      <c r="AB59" s="89">
        <f t="shared" si="64"/>
        <v>2036.9938992509485</v>
      </c>
      <c r="AC59" s="89">
        <f t="shared" si="64"/>
        <v>2006.0853195694019</v>
      </c>
      <c r="AD59" s="89">
        <f t="shared" si="64"/>
        <v>2003.8303158937463</v>
      </c>
      <c r="AE59" s="89">
        <f t="shared" si="64"/>
        <v>2020.5641952809744</v>
      </c>
      <c r="AF59" s="89">
        <f t="shared" si="64"/>
        <v>2045.4417259536401</v>
      </c>
      <c r="AG59" s="89">
        <f t="shared" si="64"/>
        <v>2062.4767276577777</v>
      </c>
      <c r="AH59" s="89">
        <f t="shared" si="64"/>
        <v>2076.3431645419469</v>
      </c>
      <c r="AI59" s="89">
        <f t="shared" si="64"/>
        <v>2089.7059212778804</v>
      </c>
      <c r="AJ59" s="89">
        <f t="shared" si="64"/>
        <v>2102.0208013663964</v>
      </c>
      <c r="AK59" s="89">
        <f t="shared" si="64"/>
        <v>2118.1797538680294</v>
      </c>
      <c r="AL59" s="89">
        <f t="shared" si="64"/>
        <v>2138.8934974793738</v>
      </c>
      <c r="AM59" s="89">
        <f t="shared" si="64"/>
        <v>2164.3344058924231</v>
      </c>
      <c r="AN59" s="89">
        <f t="shared" si="64"/>
        <v>2189.4714754164197</v>
      </c>
      <c r="AO59" s="89">
        <f t="shared" si="64"/>
        <v>2216.1812823439118</v>
      </c>
      <c r="AP59" s="89">
        <f t="shared" si="64"/>
        <v>2240.4393375061527</v>
      </c>
      <c r="AQ59" s="89">
        <f t="shared" si="64"/>
        <v>2262.0718110323492</v>
      </c>
      <c r="AR59" s="89">
        <f t="shared" si="64"/>
        <v>2283.5655331559201</v>
      </c>
      <c r="AS59" s="89">
        <f t="shared" si="64"/>
        <v>2304.349468986296</v>
      </c>
      <c r="AT59" s="89">
        <f t="shared" si="64"/>
        <v>2319.8300805031181</v>
      </c>
      <c r="AU59" s="89">
        <f t="shared" si="64"/>
        <v>2335.7566476661796</v>
      </c>
      <c r="AV59" s="89">
        <f t="shared" si="64"/>
        <v>2346.15594113917</v>
      </c>
      <c r="AW59" s="89">
        <f t="shared" si="64"/>
        <v>2352.0125655712077</v>
      </c>
      <c r="AX59" s="89">
        <f t="shared" si="64"/>
        <v>2360.6195560053993</v>
      </c>
    </row>
    <row r="60" spans="1:50">
      <c r="A60" s="35"/>
      <c r="C60" s="21"/>
      <c r="D60" s="21"/>
      <c r="E60" s="21"/>
      <c r="F60" s="21"/>
      <c r="G60" s="21"/>
      <c r="H60" s="21"/>
      <c r="I60" s="21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</row>
    <row r="61" spans="1:50" s="86" customFormat="1">
      <c r="A61" s="84" t="s">
        <v>5</v>
      </c>
      <c r="B61" s="83"/>
      <c r="C61" s="85"/>
      <c r="D61" s="85"/>
      <c r="E61" s="85"/>
      <c r="F61" s="85"/>
      <c r="G61" s="85"/>
      <c r="H61" s="85"/>
      <c r="I61" s="85"/>
      <c r="J61" s="118">
        <f>+J31*Inputs!$M$34</f>
        <v>2101.5518876621113</v>
      </c>
      <c r="K61" s="118">
        <f t="shared" ref="K61:AX61" si="65">K37+K44-K59</f>
        <v>4527.4516102056459</v>
      </c>
      <c r="L61" s="118">
        <f t="shared" si="65"/>
        <v>17942.694545318896</v>
      </c>
      <c r="M61" s="118">
        <f t="shared" si="65"/>
        <v>23795.787985070005</v>
      </c>
      <c r="N61" s="118">
        <f t="shared" si="65"/>
        <v>32617.312072694764</v>
      </c>
      <c r="O61" s="118">
        <f t="shared" si="65"/>
        <v>38246.672123436503</v>
      </c>
      <c r="P61" s="118">
        <f t="shared" si="65"/>
        <v>40828.460130185653</v>
      </c>
      <c r="Q61" s="118">
        <f t="shared" si="65"/>
        <v>42928.406678124244</v>
      </c>
      <c r="R61" s="118">
        <f t="shared" si="65"/>
        <v>45900.942972978482</v>
      </c>
      <c r="S61" s="118">
        <f t="shared" si="65"/>
        <v>49746.13021233624</v>
      </c>
      <c r="T61" s="118">
        <f t="shared" si="65"/>
        <v>51513.628179811101</v>
      </c>
      <c r="U61" s="118">
        <f t="shared" si="65"/>
        <v>53759.37036519243</v>
      </c>
      <c r="V61" s="118">
        <f t="shared" si="65"/>
        <v>53170.147255198935</v>
      </c>
      <c r="W61" s="118">
        <f t="shared" si="65"/>
        <v>52270.35111763126</v>
      </c>
      <c r="X61" s="118">
        <f t="shared" si="65"/>
        <v>51271.494136327827</v>
      </c>
      <c r="Y61" s="118">
        <f t="shared" si="65"/>
        <v>50178.471655543668</v>
      </c>
      <c r="Z61" s="118">
        <f t="shared" si="65"/>
        <v>49057.407937451047</v>
      </c>
      <c r="AA61" s="118">
        <f t="shared" si="65"/>
        <v>47943.365825837107</v>
      </c>
      <c r="AB61" s="118">
        <f t="shared" si="65"/>
        <v>46835.669800724718</v>
      </c>
      <c r="AC61" s="118">
        <f t="shared" si="65"/>
        <v>45826.058662866031</v>
      </c>
      <c r="AD61" s="118">
        <f t="shared" si="65"/>
        <v>44874.708197393797</v>
      </c>
      <c r="AE61" s="118">
        <f t="shared" si="65"/>
        <v>43931.596224277528</v>
      </c>
      <c r="AF61" s="118">
        <f t="shared" si="65"/>
        <v>43311.777025920266</v>
      </c>
      <c r="AG61" s="118">
        <f t="shared" si="65"/>
        <v>42289.24393580827</v>
      </c>
      <c r="AH61" s="118">
        <f t="shared" si="65"/>
        <v>41305.486568904555</v>
      </c>
      <c r="AI61" s="118">
        <f t="shared" si="65"/>
        <v>40236.164014556663</v>
      </c>
      <c r="AJ61" s="118">
        <f t="shared" si="65"/>
        <v>39132.575793217591</v>
      </c>
      <c r="AK61" s="118">
        <f t="shared" si="65"/>
        <v>37980.513307800356</v>
      </c>
      <c r="AL61" s="118">
        <f t="shared" si="65"/>
        <v>36785.347662912594</v>
      </c>
      <c r="AM61" s="118">
        <f t="shared" si="65"/>
        <v>35596.571063553652</v>
      </c>
      <c r="AN61" s="118">
        <f t="shared" si="65"/>
        <v>34345.254435154842</v>
      </c>
      <c r="AO61" s="118">
        <f t="shared" si="65"/>
        <v>33078.240653066292</v>
      </c>
      <c r="AP61" s="118">
        <f t="shared" si="65"/>
        <v>31746.542399197231</v>
      </c>
      <c r="AQ61" s="118">
        <f t="shared" si="65"/>
        <v>30353.833791071207</v>
      </c>
      <c r="AR61" s="118">
        <f t="shared" si="65"/>
        <v>28964.728566209931</v>
      </c>
      <c r="AS61" s="118">
        <f t="shared" si="65"/>
        <v>27552.848708149868</v>
      </c>
      <c r="AT61" s="118">
        <f t="shared" si="65"/>
        <v>26090.438545842979</v>
      </c>
      <c r="AU61" s="118">
        <f t="shared" si="65"/>
        <v>24602.223634806127</v>
      </c>
      <c r="AV61" s="118">
        <f t="shared" si="65"/>
        <v>23118.188118322585</v>
      </c>
      <c r="AW61" s="118">
        <f t="shared" si="65"/>
        <v>21643.789562212758</v>
      </c>
      <c r="AX61" s="118">
        <f t="shared" si="65"/>
        <v>20194.097183716323</v>
      </c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8" scale="77" fitToWidth="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outlinePr summaryBelow="0"/>
    <pageSetUpPr fitToPage="1"/>
  </sheetPr>
  <dimension ref="A1:AX93"/>
  <sheetViews>
    <sheetView zoomScaleNormal="100" zoomScaleSheetLayoutView="100" workbookViewId="0">
      <pane xSplit="14" ySplit="5" topLeftCell="O15" activePane="bottomRight" state="frozen"/>
      <selection pane="topRight" activeCell="O1" sqref="O1"/>
      <selection pane="bottomLeft" activeCell="A6" sqref="A6"/>
      <selection pane="bottomRight" activeCell="A40" sqref="A40"/>
    </sheetView>
  </sheetViews>
  <sheetFormatPr defaultColWidth="9.453125" defaultRowHeight="13"/>
  <cols>
    <col min="1" max="1" width="39.54296875" style="11" bestFit="1" customWidth="1"/>
    <col min="2" max="14" width="5.453125" style="31" hidden="1" customWidth="1"/>
    <col min="15" max="15" width="23.453125" style="31" bestFit="1" customWidth="1"/>
    <col min="16" max="16" width="6.453125" style="31" bestFit="1" customWidth="1"/>
    <col min="17" max="17" width="6.08984375" style="31" bestFit="1" customWidth="1"/>
    <col min="18" max="19" width="6.453125" style="31" bestFit="1" customWidth="1"/>
    <col min="20" max="39" width="5.54296875" style="31" bestFit="1" customWidth="1"/>
    <col min="40" max="50" width="5.54296875" style="11" bestFit="1" customWidth="1"/>
    <col min="51" max="16384" width="9.453125" style="11"/>
  </cols>
  <sheetData>
    <row r="1" spans="1:50" s="58" customFormat="1">
      <c r="A1" s="58" t="s">
        <v>53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>
        <f>+Inputs!O1</f>
        <v>2022</v>
      </c>
      <c r="P1" s="36">
        <f>+Inputs!P1</f>
        <v>2023</v>
      </c>
      <c r="Q1" s="36">
        <f>+Inputs!Q1</f>
        <v>2024</v>
      </c>
      <c r="R1" s="36">
        <f>+Inputs!R1</f>
        <v>2025</v>
      </c>
      <c r="S1" s="36">
        <f>+Inputs!S1</f>
        <v>2026</v>
      </c>
      <c r="T1" s="36">
        <f>+Inputs!T1</f>
        <v>2027</v>
      </c>
      <c r="U1" s="36">
        <f>+Inputs!U1</f>
        <v>2028</v>
      </c>
      <c r="V1" s="36">
        <f>+Inputs!V1</f>
        <v>2029</v>
      </c>
      <c r="W1" s="36">
        <f>+Inputs!W1</f>
        <v>2030</v>
      </c>
      <c r="X1" s="36">
        <f>+Inputs!X1</f>
        <v>2031</v>
      </c>
      <c r="Y1" s="36">
        <f>+Inputs!Y1</f>
        <v>2032</v>
      </c>
      <c r="Z1" s="36">
        <f>+Inputs!Z1</f>
        <v>2033</v>
      </c>
      <c r="AA1" s="36">
        <f>+Inputs!AA1</f>
        <v>2034</v>
      </c>
      <c r="AB1" s="36">
        <f>+Inputs!AB1</f>
        <v>2035</v>
      </c>
      <c r="AC1" s="36">
        <f>+Inputs!AC1</f>
        <v>2036</v>
      </c>
      <c r="AD1" s="36">
        <f>+Inputs!AD1</f>
        <v>2037</v>
      </c>
      <c r="AE1" s="36">
        <f>+Inputs!AE1</f>
        <v>2038</v>
      </c>
      <c r="AF1" s="36">
        <f>+Inputs!AF1</f>
        <v>2039</v>
      </c>
      <c r="AG1" s="36">
        <f>+Inputs!AG1</f>
        <v>2040</v>
      </c>
      <c r="AH1" s="36">
        <f>+Inputs!AH1</f>
        <v>2041</v>
      </c>
      <c r="AI1" s="36">
        <f>+Inputs!AI1</f>
        <v>2042</v>
      </c>
      <c r="AJ1" s="36">
        <f>+Inputs!AJ1</f>
        <v>2043</v>
      </c>
      <c r="AK1" s="36">
        <f>+Inputs!AK1</f>
        <v>2044</v>
      </c>
      <c r="AL1" s="36">
        <f>+Inputs!AL1</f>
        <v>2045</v>
      </c>
      <c r="AM1" s="36">
        <f>+Inputs!AM1</f>
        <v>2046</v>
      </c>
      <c r="AN1" s="36">
        <f>+Inputs!AN1</f>
        <v>2047</v>
      </c>
      <c r="AO1" s="36">
        <f>+Inputs!AO1</f>
        <v>2048</v>
      </c>
      <c r="AP1" s="36">
        <f>+Inputs!AP1</f>
        <v>2049</v>
      </c>
      <c r="AQ1" s="36">
        <f>+Inputs!AQ1</f>
        <v>2050</v>
      </c>
      <c r="AR1" s="36">
        <f>+Inputs!AR1</f>
        <v>2051</v>
      </c>
      <c r="AS1" s="36">
        <f>+Inputs!AS1</f>
        <v>2052</v>
      </c>
      <c r="AT1" s="36">
        <f>+Inputs!AT1</f>
        <v>2053</v>
      </c>
      <c r="AU1" s="36">
        <f>+Inputs!AU1</f>
        <v>2054</v>
      </c>
      <c r="AV1" s="36">
        <f>+Inputs!AV1</f>
        <v>2055</v>
      </c>
      <c r="AW1" s="36">
        <f>+Inputs!AW1</f>
        <v>2056</v>
      </c>
      <c r="AX1" s="36">
        <f>+Inputs!AX1</f>
        <v>2057</v>
      </c>
    </row>
    <row r="3" spans="1:50">
      <c r="A3" s="12" t="s">
        <v>6</v>
      </c>
      <c r="B3" s="13"/>
      <c r="C3" s="13"/>
      <c r="D3" s="79"/>
      <c r="E3" s="79"/>
      <c r="F3" s="79"/>
      <c r="G3" s="79"/>
      <c r="H3" s="79"/>
      <c r="I3" s="79"/>
      <c r="J3" s="79"/>
      <c r="K3" s="79"/>
      <c r="L3" s="79"/>
      <c r="M3" s="79"/>
      <c r="N3" s="66"/>
      <c r="O3" s="80"/>
      <c r="P3" s="80">
        <f>+Inputs!P3</f>
        <v>5.5000000000000005E-3</v>
      </c>
      <c r="Q3" s="80">
        <f>+Inputs!Q3</f>
        <v>4.2800000000000005E-2</v>
      </c>
      <c r="R3" s="80">
        <f>+Inputs!R3</f>
        <v>5.28E-2</v>
      </c>
      <c r="S3" s="80">
        <f>+Inputs!S3</f>
        <v>4.9299999999999997E-2</v>
      </c>
      <c r="T3" s="80">
        <f>+Inputs!T3</f>
        <v>4.24E-2</v>
      </c>
      <c r="U3" s="80">
        <f>+Inputs!U3</f>
        <v>4.2800000000000005E-2</v>
      </c>
      <c r="V3" s="80">
        <f t="shared" ref="V3:AM3" si="0">U3</f>
        <v>4.2800000000000005E-2</v>
      </c>
      <c r="W3" s="80">
        <f t="shared" si="0"/>
        <v>4.2800000000000005E-2</v>
      </c>
      <c r="X3" s="80">
        <f t="shared" si="0"/>
        <v>4.2800000000000005E-2</v>
      </c>
      <c r="Y3" s="80">
        <f t="shared" si="0"/>
        <v>4.2800000000000005E-2</v>
      </c>
      <c r="Z3" s="80">
        <f t="shared" si="0"/>
        <v>4.2800000000000005E-2</v>
      </c>
      <c r="AA3" s="80">
        <f t="shared" si="0"/>
        <v>4.2800000000000005E-2</v>
      </c>
      <c r="AB3" s="80">
        <f t="shared" si="0"/>
        <v>4.2800000000000005E-2</v>
      </c>
      <c r="AC3" s="80">
        <f t="shared" si="0"/>
        <v>4.2800000000000005E-2</v>
      </c>
      <c r="AD3" s="80">
        <f t="shared" si="0"/>
        <v>4.2800000000000005E-2</v>
      </c>
      <c r="AE3" s="80">
        <f t="shared" si="0"/>
        <v>4.2800000000000005E-2</v>
      </c>
      <c r="AF3" s="80">
        <f t="shared" si="0"/>
        <v>4.2800000000000005E-2</v>
      </c>
      <c r="AG3" s="80">
        <f t="shared" si="0"/>
        <v>4.2800000000000005E-2</v>
      </c>
      <c r="AH3" s="80">
        <f t="shared" si="0"/>
        <v>4.2800000000000005E-2</v>
      </c>
      <c r="AI3" s="80">
        <f t="shared" si="0"/>
        <v>4.2800000000000005E-2</v>
      </c>
      <c r="AJ3" s="80">
        <f t="shared" si="0"/>
        <v>4.2800000000000005E-2</v>
      </c>
      <c r="AK3" s="80">
        <f t="shared" si="0"/>
        <v>4.2800000000000005E-2</v>
      </c>
      <c r="AL3" s="80">
        <f t="shared" si="0"/>
        <v>4.2800000000000005E-2</v>
      </c>
      <c r="AM3" s="80">
        <f t="shared" si="0"/>
        <v>4.2800000000000005E-2</v>
      </c>
      <c r="AN3" s="80">
        <f t="shared" ref="AN3:AX3" si="1">AM3</f>
        <v>4.2800000000000005E-2</v>
      </c>
      <c r="AO3" s="80">
        <f t="shared" si="1"/>
        <v>4.2800000000000005E-2</v>
      </c>
      <c r="AP3" s="80">
        <f t="shared" si="1"/>
        <v>4.2800000000000005E-2</v>
      </c>
      <c r="AQ3" s="80">
        <f t="shared" si="1"/>
        <v>4.2800000000000005E-2</v>
      </c>
      <c r="AR3" s="80">
        <f t="shared" si="1"/>
        <v>4.2800000000000005E-2</v>
      </c>
      <c r="AS3" s="80">
        <f t="shared" si="1"/>
        <v>4.2800000000000005E-2</v>
      </c>
      <c r="AT3" s="80">
        <f t="shared" si="1"/>
        <v>4.2800000000000005E-2</v>
      </c>
      <c r="AU3" s="80">
        <f t="shared" si="1"/>
        <v>4.2800000000000005E-2</v>
      </c>
      <c r="AV3" s="80">
        <f t="shared" si="1"/>
        <v>4.2800000000000005E-2</v>
      </c>
      <c r="AW3" s="80">
        <f t="shared" si="1"/>
        <v>4.2800000000000005E-2</v>
      </c>
      <c r="AX3" s="80">
        <f t="shared" si="1"/>
        <v>4.2800000000000005E-2</v>
      </c>
    </row>
    <row r="4" spans="1:50">
      <c r="A4" s="12" t="s">
        <v>184</v>
      </c>
      <c r="B4" s="13"/>
      <c r="C4" s="13"/>
      <c r="D4" s="79"/>
      <c r="E4" s="79"/>
      <c r="F4" s="79"/>
      <c r="G4" s="79"/>
      <c r="H4" s="79"/>
      <c r="I4" s="79"/>
      <c r="J4" s="79"/>
      <c r="K4" s="79"/>
      <c r="M4" s="79"/>
      <c r="N4" s="66"/>
      <c r="O4" s="87">
        <f>+Inputs!O102</f>
        <v>0.5</v>
      </c>
      <c r="P4" s="80">
        <f t="shared" ref="P4:AX4" si="2">P5*(1+P3*$O$4)</f>
        <v>0.99726504226752855</v>
      </c>
      <c r="Q4" s="80">
        <f t="shared" si="2"/>
        <v>0.97412066392798957</v>
      </c>
      <c r="R4" s="80">
        <f t="shared" si="2"/>
        <v>0.92979599177867978</v>
      </c>
      <c r="S4" s="80">
        <f t="shared" si="2"/>
        <v>0.88459992421925682</v>
      </c>
      <c r="T4" s="80">
        <f t="shared" si="2"/>
        <v>0.84576119848039111</v>
      </c>
      <c r="U4" s="80">
        <f t="shared" si="2"/>
        <v>0.81120717216929694</v>
      </c>
      <c r="V4" s="80">
        <f t="shared" si="2"/>
        <v>0.77791251646461157</v>
      </c>
      <c r="W4" s="80">
        <f t="shared" si="2"/>
        <v>0.74598438479536977</v>
      </c>
      <c r="X4" s="80">
        <f t="shared" si="2"/>
        <v>0.71536669044435153</v>
      </c>
      <c r="Y4" s="80">
        <f t="shared" si="2"/>
        <v>0.68600564868081271</v>
      </c>
      <c r="Z4" s="80">
        <f t="shared" si="2"/>
        <v>0.65784968227926044</v>
      </c>
      <c r="AA4" s="80">
        <f t="shared" si="2"/>
        <v>0.63084933091605333</v>
      </c>
      <c r="AB4" s="80">
        <f t="shared" si="2"/>
        <v>0.60495716428466961</v>
      </c>
      <c r="AC4" s="80">
        <f t="shared" si="2"/>
        <v>0.58012769877701342</v>
      </c>
      <c r="AD4" s="80">
        <f t="shared" si="2"/>
        <v>0.55631731758440106</v>
      </c>
      <c r="AE4" s="80">
        <f t="shared" si="2"/>
        <v>0.53348419407786829</v>
      </c>
      <c r="AF4" s="80">
        <f t="shared" si="2"/>
        <v>0.51158821833320711</v>
      </c>
      <c r="AG4" s="80">
        <f t="shared" si="2"/>
        <v>0.49059092667166004</v>
      </c>
      <c r="AH4" s="80">
        <f t="shared" si="2"/>
        <v>0.47045543409250101</v>
      </c>
      <c r="AI4" s="80">
        <f t="shared" si="2"/>
        <v>0.45114636947880804</v>
      </c>
      <c r="AJ4" s="80">
        <f t="shared" si="2"/>
        <v>0.43262981346260843</v>
      </c>
      <c r="AK4" s="80">
        <f t="shared" si="2"/>
        <v>0.41487323884024591</v>
      </c>
      <c r="AL4" s="80">
        <f t="shared" si="2"/>
        <v>0.39784545343330069</v>
      </c>
      <c r="AM4" s="80">
        <f t="shared" si="2"/>
        <v>0.38151654529468804</v>
      </c>
      <c r="AN4" s="80">
        <f t="shared" si="2"/>
        <v>0.36585783016368245</v>
      </c>
      <c r="AO4" s="80">
        <f t="shared" si="2"/>
        <v>0.3508418010775628</v>
      </c>
      <c r="AP4" s="80">
        <f t="shared" si="2"/>
        <v>0.33644208005136439</v>
      </c>
      <c r="AQ4" s="80">
        <f t="shared" si="2"/>
        <v>0.32263337174085582</v>
      </c>
      <c r="AR4" s="80">
        <f t="shared" si="2"/>
        <v>0.30939141900734163</v>
      </c>
      <c r="AS4" s="80">
        <f t="shared" si="2"/>
        <v>0.29669296030623477</v>
      </c>
      <c r="AT4" s="80">
        <f t="shared" si="2"/>
        <v>0.28451568882454431</v>
      </c>
      <c r="AU4" s="80">
        <f t="shared" si="2"/>
        <v>0.27283821329549701</v>
      </c>
      <c r="AV4" s="80">
        <f t="shared" si="2"/>
        <v>0.26164002042145862</v>
      </c>
      <c r="AW4" s="80">
        <f t="shared" si="2"/>
        <v>0.25090143883914329</v>
      </c>
      <c r="AX4" s="80">
        <f t="shared" si="2"/>
        <v>0.24060360456381211</v>
      </c>
    </row>
    <row r="5" spans="1:50">
      <c r="A5" s="12" t="s">
        <v>7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19">
        <f>+Inputs!O103</f>
        <v>1</v>
      </c>
      <c r="P5" s="80">
        <f t="shared" ref="P5:AM5" si="3">O5/(1+P3)</f>
        <v>0.99453008453505709</v>
      </c>
      <c r="Q5" s="80">
        <f t="shared" si="3"/>
        <v>0.95371124332092172</v>
      </c>
      <c r="R5" s="80">
        <f t="shared" si="3"/>
        <v>0.90588074023643783</v>
      </c>
      <c r="S5" s="80">
        <f t="shared" si="3"/>
        <v>0.86331910820207558</v>
      </c>
      <c r="T5" s="80">
        <f t="shared" si="3"/>
        <v>0.82820328875870641</v>
      </c>
      <c r="U5" s="80">
        <f t="shared" si="3"/>
        <v>0.79421105557988725</v>
      </c>
      <c r="V5" s="80">
        <f t="shared" si="3"/>
        <v>0.76161397734933567</v>
      </c>
      <c r="W5" s="80">
        <f t="shared" si="3"/>
        <v>0.73035479224140365</v>
      </c>
      <c r="X5" s="80">
        <f t="shared" si="3"/>
        <v>0.70037858864729929</v>
      </c>
      <c r="Y5" s="80">
        <f t="shared" si="3"/>
        <v>0.67163270871432612</v>
      </c>
      <c r="Z5" s="80">
        <f t="shared" si="3"/>
        <v>0.64406665584419465</v>
      </c>
      <c r="AA5" s="80">
        <f t="shared" si="3"/>
        <v>0.61763200598791201</v>
      </c>
      <c r="AB5" s="80">
        <f t="shared" si="3"/>
        <v>0.59228232258142699</v>
      </c>
      <c r="AC5" s="80">
        <f t="shared" si="3"/>
        <v>0.56797307497259975</v>
      </c>
      <c r="AD5" s="80">
        <f t="shared" si="3"/>
        <v>0.54466156019620227</v>
      </c>
      <c r="AE5" s="80">
        <f t="shared" si="3"/>
        <v>0.5223068279595342</v>
      </c>
      <c r="AF5" s="80">
        <f t="shared" si="3"/>
        <v>0.5008696087068798</v>
      </c>
      <c r="AG5" s="80">
        <f t="shared" si="3"/>
        <v>0.48031224463644018</v>
      </c>
      <c r="AH5" s="80">
        <f t="shared" si="3"/>
        <v>0.46059862354856174</v>
      </c>
      <c r="AI5" s="80">
        <f t="shared" si="3"/>
        <v>0.44169411540905423</v>
      </c>
      <c r="AJ5" s="80">
        <f t="shared" si="3"/>
        <v>0.42356551151616251</v>
      </c>
      <c r="AK5" s="80">
        <f t="shared" si="3"/>
        <v>0.40618096616432925</v>
      </c>
      <c r="AL5" s="80">
        <f t="shared" si="3"/>
        <v>0.38950994070227202</v>
      </c>
      <c r="AM5" s="80">
        <f t="shared" si="3"/>
        <v>0.373523149887104</v>
      </c>
      <c r="AN5" s="80">
        <f t="shared" ref="AN5:AX5" si="4">AM5/(1+AN3)</f>
        <v>0.35819251044026085</v>
      </c>
      <c r="AO5" s="80">
        <f t="shared" si="4"/>
        <v>0.34349109171486464</v>
      </c>
      <c r="AP5" s="80">
        <f t="shared" si="4"/>
        <v>0.32939306838786409</v>
      </c>
      <c r="AQ5" s="80">
        <f t="shared" si="4"/>
        <v>0.31587367509384745</v>
      </c>
      <c r="AR5" s="80">
        <f t="shared" si="4"/>
        <v>0.3029091629208357</v>
      </c>
      <c r="AS5" s="80">
        <f t="shared" si="4"/>
        <v>0.29047675769163378</v>
      </c>
      <c r="AT5" s="80">
        <f t="shared" si="4"/>
        <v>0.27855461995745473</v>
      </c>
      <c r="AU5" s="80">
        <f t="shared" si="4"/>
        <v>0.26712180663353924</v>
      </c>
      <c r="AV5" s="80">
        <f t="shared" si="4"/>
        <v>0.25615823420937789</v>
      </c>
      <c r="AW5" s="80">
        <f t="shared" si="4"/>
        <v>0.2456446434689086</v>
      </c>
      <c r="AX5" s="80">
        <f t="shared" si="4"/>
        <v>0.23556256565871558</v>
      </c>
    </row>
    <row r="6" spans="1:50"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</row>
    <row r="7" spans="1:50">
      <c r="A7" s="12" t="s">
        <v>3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O7" s="13"/>
      <c r="P7" s="13">
        <f>+Inputs!P15</f>
        <v>4217.9400843879648</v>
      </c>
      <c r="Q7" s="13">
        <f>+Inputs!Q15</f>
        <v>3758.006338977033</v>
      </c>
      <c r="R7" s="13">
        <f>+Inputs!R15</f>
        <v>4677.375816999298</v>
      </c>
      <c r="S7" s="13">
        <f>+Inputs!S15</f>
        <v>5626.0419469285698</v>
      </c>
      <c r="T7" s="13">
        <f>+Inputs!T15</f>
        <v>3572.0569356295427</v>
      </c>
      <c r="U7" s="13">
        <f>+Inputs!U15</f>
        <v>4169.2738282653008</v>
      </c>
      <c r="V7" s="13">
        <f>+Inputs!V15</f>
        <v>1375.3154206352608</v>
      </c>
      <c r="W7" s="13">
        <f>+Inputs!W15</f>
        <v>1095.8996413116524</v>
      </c>
      <c r="X7" s="13">
        <f>+Inputs!X15</f>
        <v>1024.6360425663386</v>
      </c>
      <c r="Y7" s="13">
        <f>+Inputs!Y15</f>
        <v>955.28374867795935</v>
      </c>
      <c r="Z7" s="13">
        <f>+Inputs!Z15</f>
        <v>937.95983231835885</v>
      </c>
      <c r="AA7" s="13">
        <f>+Inputs!AA15</f>
        <v>929.29787413855865</v>
      </c>
      <c r="AB7" s="13">
        <f>+Inputs!AB15</f>
        <v>929.29787413855865</v>
      </c>
      <c r="AC7" s="13">
        <f>+Inputs!AC15</f>
        <v>996.47418171071683</v>
      </c>
      <c r="AD7" s="13">
        <f>+Inputs!AD15</f>
        <v>1052.4798504215169</v>
      </c>
      <c r="AE7" s="13">
        <f>+Inputs!AE15</f>
        <v>1077.452222164708</v>
      </c>
      <c r="AF7" s="13">
        <f>+Inputs!AF15</f>
        <v>1425.6225275963816</v>
      </c>
      <c r="AG7" s="13">
        <f>+Inputs!AG15</f>
        <v>1039.9436375457813</v>
      </c>
      <c r="AH7" s="13">
        <f>+Inputs!AH15</f>
        <v>1092.5857976382329</v>
      </c>
      <c r="AI7" s="13">
        <f>+Inputs!AI15</f>
        <v>1020.383366929987</v>
      </c>
      <c r="AJ7" s="13">
        <f>+Inputs!AJ15</f>
        <v>998.43258002732227</v>
      </c>
      <c r="AK7" s="13">
        <f>+Inputs!AK15</f>
        <v>966.11726845079693</v>
      </c>
      <c r="AL7" s="13">
        <f>+Inputs!AL15</f>
        <v>943.72785259161196</v>
      </c>
      <c r="AM7" s="13">
        <f>+Inputs!AM15</f>
        <v>975.55780653348017</v>
      </c>
      <c r="AN7" s="13">
        <f>+Inputs!AN15</f>
        <v>938.15484701761045</v>
      </c>
      <c r="AO7" s="13">
        <f>+Inputs!AO15</f>
        <v>949.16750025536021</v>
      </c>
      <c r="AP7" s="13">
        <f>+Inputs!AP15</f>
        <v>908.74108363708956</v>
      </c>
      <c r="AQ7" s="13">
        <f>+Inputs!AQ15</f>
        <v>869.36320290632614</v>
      </c>
      <c r="AR7" s="13">
        <f>+Inputs!AR15</f>
        <v>894.46030829464621</v>
      </c>
      <c r="AS7" s="13">
        <f>+Inputs!AS15</f>
        <v>892.46961092623428</v>
      </c>
      <c r="AT7" s="13">
        <f>+Inputs!AT15</f>
        <v>857.41991819622694</v>
      </c>
      <c r="AU7" s="13">
        <f>+Inputs!AU15</f>
        <v>847.54173662933044</v>
      </c>
      <c r="AV7" s="13">
        <f>+Inputs!AV15</f>
        <v>862.12042465562854</v>
      </c>
      <c r="AW7" s="13">
        <f>+Inputs!AW15</f>
        <v>877.61400946138053</v>
      </c>
      <c r="AX7" s="13">
        <f>+Inputs!AX15</f>
        <v>910.92717750896384</v>
      </c>
    </row>
    <row r="8" spans="1:50">
      <c r="A8" s="12" t="s">
        <v>8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O8" s="13"/>
      <c r="P8" s="13">
        <f>+Inputs!P7</f>
        <v>3068.7589143826945</v>
      </c>
      <c r="Q8" s="13">
        <f>+Inputs!Q7</f>
        <v>3367.4568702166835</v>
      </c>
      <c r="R8" s="13">
        <f>+Inputs!R7</f>
        <v>3576.7605681749073</v>
      </c>
      <c r="S8" s="13">
        <f>+Inputs!S7</f>
        <v>3855.3560758678741</v>
      </c>
      <c r="T8" s="13">
        <f>+Inputs!T7</f>
        <v>4022.9638464735658</v>
      </c>
      <c r="U8" s="13">
        <f>+Inputs!U7</f>
        <v>4203.1916331894672</v>
      </c>
      <c r="V8" s="13">
        <f>+Inputs!V7</f>
        <v>4205.0809917086299</v>
      </c>
      <c r="W8" s="13">
        <f>+Inputs!W7</f>
        <v>4261.3442862327356</v>
      </c>
      <c r="X8" s="13">
        <f>+Inputs!X7</f>
        <v>4338.8843436145789</v>
      </c>
      <c r="Y8" s="13">
        <f>+Inputs!Y7</f>
        <v>4437.5754439206112</v>
      </c>
      <c r="Z8" s="13">
        <f>+Inputs!Z7</f>
        <v>4548.7759253482463</v>
      </c>
      <c r="AA8" s="13">
        <f>+Inputs!AA7</f>
        <v>4659.7982854257334</v>
      </c>
      <c r="AB8" s="13">
        <f>+Inputs!AB7</f>
        <v>4775.2466170745547</v>
      </c>
      <c r="AC8" s="13">
        <f>+Inputs!AC7</f>
        <v>4895.5432138829328</v>
      </c>
      <c r="AD8" s="13">
        <f>+Inputs!AD7</f>
        <v>5007.5968120495063</v>
      </c>
      <c r="AE8" s="13">
        <f>+Inputs!AE7</f>
        <v>5096.2859556802459</v>
      </c>
      <c r="AF8" s="13">
        <f>+Inputs!AF7</f>
        <v>5142.9343794044589</v>
      </c>
      <c r="AG8" s="13">
        <f>+Inputs!AG7</f>
        <v>5187.9158997382592</v>
      </c>
      <c r="AH8" s="13">
        <f>+Inputs!AH7</f>
        <v>5228.6746301999146</v>
      </c>
      <c r="AI8" s="13">
        <f>+Inputs!AI7</f>
        <v>5280.2530357965288</v>
      </c>
      <c r="AJ8" s="13">
        <f>+Inputs!AJ7</f>
        <v>5353.5539881922959</v>
      </c>
      <c r="AK8" s="13">
        <f>+Inputs!AK7</f>
        <v>5421.8482406865096</v>
      </c>
      <c r="AL8" s="13">
        <f>+Inputs!AL7</f>
        <v>5480.3441191368083</v>
      </c>
      <c r="AM8" s="13">
        <f>+Inputs!AM7</f>
        <v>5537.8809300652574</v>
      </c>
      <c r="AN8" s="13">
        <f>+Inputs!AN7</f>
        <v>5609.4487599280983</v>
      </c>
      <c r="AO8" s="13">
        <f>+Inputs!AO7</f>
        <v>5672.3574525035783</v>
      </c>
      <c r="AP8" s="13">
        <f>+Inputs!AP7</f>
        <v>5751.198703887595</v>
      </c>
      <c r="AQ8" s="13">
        <f>+Inputs!AQ7</f>
        <v>5832.0504720092586</v>
      </c>
      <c r="AR8" s="13">
        <f>+Inputs!AR7</f>
        <v>5915.1709622771277</v>
      </c>
      <c r="AS8" s="13">
        <f>+Inputs!AS7</f>
        <v>5996.5249594701527</v>
      </c>
      <c r="AT8" s="13">
        <f>+Inputs!AT7</f>
        <v>6075.3111779838391</v>
      </c>
      <c r="AU8" s="13">
        <f>+Inputs!AU7</f>
        <v>6154.4942613035064</v>
      </c>
      <c r="AV8" s="13">
        <f>+Inputs!AV7</f>
        <v>6234.873607169885</v>
      </c>
      <c r="AW8" s="13">
        <f>+Inputs!AW7</f>
        <v>6314.8879101639686</v>
      </c>
      <c r="AX8" s="13">
        <f>+Inputs!AX7</f>
        <v>6398.1774866229462</v>
      </c>
    </row>
    <row r="9" spans="1:50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</row>
    <row r="10" spans="1:50">
      <c r="A10" s="15" t="s">
        <v>40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O10" s="13"/>
      <c r="P10" s="13">
        <f>+Inputs!P18</f>
        <v>1071.1012499999999</v>
      </c>
      <c r="Q10" s="13">
        <f>+Inputs!Q18</f>
        <v>1273.6179</v>
      </c>
      <c r="R10" s="13">
        <f>+Inputs!R18</f>
        <v>1576.2671639999994</v>
      </c>
      <c r="S10" s="13">
        <f>+Inputs!S18</f>
        <v>1924.0857599999993</v>
      </c>
      <c r="T10" s="13">
        <f>+Inputs!T18</f>
        <v>2248.4471999999987</v>
      </c>
      <c r="U10" s="13">
        <f>+Inputs!U18</f>
        <v>2567.0246582399973</v>
      </c>
      <c r="V10" s="13">
        <f>+Inputs!V18</f>
        <v>2848.5541422206875</v>
      </c>
      <c r="W10" s="13">
        <f>+Inputs!W18</f>
        <v>3070.0778648275864</v>
      </c>
      <c r="X10" s="13">
        <f>+Inputs!X18</f>
        <v>3259.608910344828</v>
      </c>
      <c r="Y10" s="13">
        <f>+Inputs!Y18</f>
        <v>3438.6694179310343</v>
      </c>
      <c r="Z10" s="13">
        <f>+Inputs!Z18</f>
        <v>3608.7995420689667</v>
      </c>
      <c r="AA10" s="13">
        <f>+Inputs!AA18</f>
        <v>3774.1503724137942</v>
      </c>
      <c r="AB10" s="13">
        <f>+Inputs!AB18</f>
        <v>3935.5203227586221</v>
      </c>
      <c r="AC10" s="13">
        <f>+Inputs!AC18</f>
        <v>4099.8110896551743</v>
      </c>
      <c r="AD10" s="13">
        <f>+Inputs!AD18</f>
        <v>4267.7406041379318</v>
      </c>
      <c r="AE10" s="13">
        <f>+Inputs!AE18</f>
        <v>4425.9481241379326</v>
      </c>
      <c r="AF10" s="13">
        <f>+Inputs!AF18</f>
        <v>4567.9748896551737</v>
      </c>
      <c r="AG10" s="13">
        <f>+Inputs!AG18</f>
        <v>4699.1662675862081</v>
      </c>
      <c r="AH10" s="13">
        <f>+Inputs!AH18</f>
        <v>4821.4727627586217</v>
      </c>
      <c r="AI10" s="13">
        <f>+Inputs!AI18</f>
        <v>4931.3892165517245</v>
      </c>
      <c r="AJ10" s="13">
        <f>+Inputs!AJ18</f>
        <v>5035.2130427586235</v>
      </c>
      <c r="AK10" s="13">
        <f>+Inputs!AK18</f>
        <v>5135.2154482758642</v>
      </c>
      <c r="AL10" s="13">
        <f>+Inputs!AL18</f>
        <v>5224.9690179310364</v>
      </c>
      <c r="AM10" s="13">
        <f>+Inputs!AM18</f>
        <v>5307.1582344827611</v>
      </c>
      <c r="AN10" s="13">
        <f>+Inputs!AN18</f>
        <v>5385.5775393103486</v>
      </c>
      <c r="AO10" s="13">
        <f>+Inputs!AO18</f>
        <v>5459.66327172414</v>
      </c>
      <c r="AP10" s="13">
        <f>+Inputs!AP18</f>
        <v>5530.0032000000028</v>
      </c>
      <c r="AQ10" s="13">
        <f>+Inputs!AQ18</f>
        <v>5597.6649931034499</v>
      </c>
      <c r="AR10" s="13">
        <f>+Inputs!AR18</f>
        <v>5665.2731751724186</v>
      </c>
      <c r="AS10" s="13">
        <f>+Inputs!AS18</f>
        <v>5733.2151393103486</v>
      </c>
      <c r="AT10" s="13">
        <f>+Inputs!AT18</f>
        <v>5796.1262606896598</v>
      </c>
      <c r="AU10" s="13">
        <f>+Inputs!AU18</f>
        <v>5852.9024689655207</v>
      </c>
      <c r="AV10" s="13">
        <f>+Inputs!AV18</f>
        <v>5907.4582303448315</v>
      </c>
      <c r="AW10" s="13">
        <f>+Inputs!AW18</f>
        <v>5960.8618262069012</v>
      </c>
      <c r="AX10" s="13">
        <f>+Inputs!AX18</f>
        <v>6011.1190800000049</v>
      </c>
    </row>
    <row r="11" spans="1:50">
      <c r="A11" s="15" t="s">
        <v>41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O11" s="13"/>
      <c r="P11" s="13">
        <f>+Inputs!P19</f>
        <v>137.91249999999999</v>
      </c>
      <c r="Q11" s="13">
        <f>+Inputs!Q19</f>
        <v>234.267</v>
      </c>
      <c r="R11" s="13">
        <f>+Inputs!R19</f>
        <v>389.19375000000002</v>
      </c>
      <c r="S11" s="13">
        <f>+Inputs!S19</f>
        <v>641.52</v>
      </c>
      <c r="T11" s="13">
        <f>+Inputs!T19</f>
        <v>942.48</v>
      </c>
      <c r="U11" s="13">
        <f>+Inputs!U19</f>
        <v>1227.5999999999999</v>
      </c>
      <c r="V11" s="13">
        <f>+Inputs!V19</f>
        <v>1465.6551724137933</v>
      </c>
      <c r="W11" s="13">
        <f>+Inputs!W19</f>
        <v>1650.0910344827587</v>
      </c>
      <c r="X11" s="13">
        <f>+Inputs!X19</f>
        <v>1779.6331034482762</v>
      </c>
      <c r="Y11" s="13">
        <f>+Inputs!Y19</f>
        <v>1863.2937931034485</v>
      </c>
      <c r="Z11" s="13">
        <f>+Inputs!Z19</f>
        <v>1927.4958620689658</v>
      </c>
      <c r="AA11" s="13">
        <f>+Inputs!AA19</f>
        <v>1982.7310344827592</v>
      </c>
      <c r="AB11" s="13">
        <f>+Inputs!AB19</f>
        <v>2034.16551724138</v>
      </c>
      <c r="AC11" s="13">
        <f>+Inputs!AC19</f>
        <v>2084.3255172413801</v>
      </c>
      <c r="AD11" s="13">
        <f>+Inputs!AD19</f>
        <v>2133.2110344827593</v>
      </c>
      <c r="AE11" s="13">
        <f>+Inputs!AE19</f>
        <v>2180.8220689655182</v>
      </c>
      <c r="AF11" s="13">
        <f>+Inputs!AF19</f>
        <v>2227.1586206896563</v>
      </c>
      <c r="AG11" s="13">
        <f>+Inputs!AG19</f>
        <v>2272.2206896551734</v>
      </c>
      <c r="AH11" s="13">
        <f>+Inputs!AH19</f>
        <v>2316.0082758620701</v>
      </c>
      <c r="AI11" s="13">
        <f>+Inputs!AI19</f>
        <v>2358.5213793103462</v>
      </c>
      <c r="AJ11" s="13">
        <f>+Inputs!AJ19</f>
        <v>2399.7600000000016</v>
      </c>
      <c r="AK11" s="13">
        <f>+Inputs!AK19</f>
        <v>2439.7241379310362</v>
      </c>
      <c r="AL11" s="13">
        <f>+Inputs!AL19</f>
        <v>2478.4137931034502</v>
      </c>
      <c r="AM11" s="13">
        <f>+Inputs!AM19</f>
        <v>2515.8289655172434</v>
      </c>
      <c r="AN11" s="13">
        <f>+Inputs!AN19</f>
        <v>2551.969655172416</v>
      </c>
      <c r="AO11" s="13">
        <f>+Inputs!AO19</f>
        <v>2586.8358620689678</v>
      </c>
      <c r="AP11" s="13">
        <f>+Inputs!AP19</f>
        <v>2620.4275862068989</v>
      </c>
      <c r="AQ11" s="13">
        <f>+Inputs!AQ19</f>
        <v>2652.7448275862098</v>
      </c>
      <c r="AR11" s="13">
        <f>+Inputs!AR19</f>
        <v>2683.7875862068995</v>
      </c>
      <c r="AS11" s="13">
        <f>+Inputs!AS19</f>
        <v>2713.555862068969</v>
      </c>
      <c r="AT11" s="13">
        <f>+Inputs!AT19</f>
        <v>2742.0496551724168</v>
      </c>
      <c r="AU11" s="13">
        <f>+Inputs!AU19</f>
        <v>2769.2689655172449</v>
      </c>
      <c r="AV11" s="13">
        <f>+Inputs!AV19</f>
        <v>2795.2137931034517</v>
      </c>
      <c r="AW11" s="13">
        <f>+Inputs!AW19</f>
        <v>2819.8841379310388</v>
      </c>
      <c r="AX11" s="13">
        <f>+Inputs!AX19</f>
        <v>2843.2800000000043</v>
      </c>
    </row>
    <row r="12" spans="1:50">
      <c r="A12" s="15" t="s">
        <v>43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O12" s="13"/>
      <c r="P12" s="13">
        <f>+Inputs!P20</f>
        <v>439.47723519051891</v>
      </c>
      <c r="Q12" s="13">
        <f>+Inputs!Q20</f>
        <v>557.76293116685054</v>
      </c>
      <c r="R12" s="13">
        <f>+Inputs!R20</f>
        <v>626.25808192815771</v>
      </c>
      <c r="S12" s="13">
        <f>+Inputs!S20</f>
        <v>729.98430134022874</v>
      </c>
      <c r="T12" s="13">
        <f>+Inputs!T20</f>
        <v>854.58789335400184</v>
      </c>
      <c r="U12" s="13">
        <f>+Inputs!U20</f>
        <v>878.56369780514603</v>
      </c>
      <c r="V12" s="13">
        <f>+Inputs!V20</f>
        <v>868.6101190731822</v>
      </c>
      <c r="W12" s="13">
        <f>+Inputs!W20</f>
        <v>861.05698760298071</v>
      </c>
      <c r="X12" s="13">
        <f>+Inputs!X20</f>
        <v>853.50385613277911</v>
      </c>
      <c r="Y12" s="13">
        <f>+Inputs!Y20</f>
        <v>848.26839788083078</v>
      </c>
      <c r="Z12" s="13">
        <f>+Inputs!Z20</f>
        <v>838.39759319237601</v>
      </c>
      <c r="AA12" s="13">
        <f>+Inputs!AA20</f>
        <v>830.8444617221744</v>
      </c>
      <c r="AB12" s="13">
        <f>+Inputs!AB20</f>
        <v>823.29133025197291</v>
      </c>
      <c r="AC12" s="13">
        <f>+Inputs!AC20</f>
        <v>817.97309795651552</v>
      </c>
      <c r="AD12" s="13">
        <f>+Inputs!AD20</f>
        <v>808.18506731156981</v>
      </c>
      <c r="AE12" s="13">
        <f>+Inputs!AE20</f>
        <v>800.63193584136832</v>
      </c>
      <c r="AF12" s="13">
        <f>+Inputs!AF20</f>
        <v>793.07880437116671</v>
      </c>
      <c r="AG12" s="13">
        <f>+Inputs!AG20</f>
        <v>787.67779803220026</v>
      </c>
      <c r="AH12" s="13">
        <f>+Inputs!AH20</f>
        <v>777.9725414307635</v>
      </c>
      <c r="AI12" s="13">
        <f>+Inputs!AI20</f>
        <v>770.41940996056201</v>
      </c>
      <c r="AJ12" s="13">
        <f>+Inputs!AJ20</f>
        <v>762.86627849036051</v>
      </c>
      <c r="AK12" s="13">
        <f>+Inputs!AK20</f>
        <v>757.382498107885</v>
      </c>
      <c r="AL12" s="13">
        <f>+Inputs!AL20</f>
        <v>747.76001554995742</v>
      </c>
      <c r="AM12" s="13">
        <f>+Inputs!AM20</f>
        <v>740.20688407975581</v>
      </c>
      <c r="AN12" s="13">
        <f>+Inputs!AN20</f>
        <v>732.65375260955432</v>
      </c>
      <c r="AO12" s="13">
        <f>+Inputs!AO20</f>
        <v>727.08719818356985</v>
      </c>
      <c r="AP12" s="13">
        <f>+Inputs!AP20</f>
        <v>717.54748966915122</v>
      </c>
      <c r="AQ12" s="13">
        <f>+Inputs!AQ20</f>
        <v>709.99435819894961</v>
      </c>
      <c r="AR12" s="13">
        <f>+Inputs!AR20</f>
        <v>702.44122672874812</v>
      </c>
      <c r="AS12" s="13">
        <f>+Inputs!AS20</f>
        <v>696.79189825925448</v>
      </c>
      <c r="AT12" s="13">
        <f>+Inputs!AT20</f>
        <v>687.33496378834502</v>
      </c>
      <c r="AU12" s="13">
        <f>+Inputs!AU20</f>
        <v>679.78183231814342</v>
      </c>
      <c r="AV12" s="13">
        <f>+Inputs!AV20</f>
        <v>672.22870084794192</v>
      </c>
      <c r="AW12" s="13">
        <f>+Inputs!AW20</f>
        <v>666.49659833493934</v>
      </c>
      <c r="AX12" s="13">
        <f>+Inputs!AX20</f>
        <v>657.12243790753882</v>
      </c>
    </row>
    <row r="13" spans="1:50">
      <c r="A13" s="15" t="s">
        <v>44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O13" s="13"/>
      <c r="P13" s="13">
        <f>+Inputs!P21</f>
        <v>285.66528247421269</v>
      </c>
      <c r="Q13" s="13">
        <f>+Inputs!Q21</f>
        <v>286.44792708373114</v>
      </c>
      <c r="R13" s="13">
        <f>+Inputs!R21</f>
        <v>285.66528247421269</v>
      </c>
      <c r="S13" s="13">
        <f>+Inputs!S21</f>
        <v>285.66528247421269</v>
      </c>
      <c r="T13" s="13">
        <f>+Inputs!T21</f>
        <v>285.66528247421269</v>
      </c>
      <c r="U13" s="13">
        <f>+Inputs!U21</f>
        <v>286.44792708373114</v>
      </c>
      <c r="V13" s="13">
        <f>+Inputs!V21</f>
        <v>283.20265072874537</v>
      </c>
      <c r="W13" s="13">
        <f>+Inputs!W21</f>
        <v>280.74001898327799</v>
      </c>
      <c r="X13" s="13">
        <f>+Inputs!X21</f>
        <v>278.27738723781073</v>
      </c>
      <c r="Y13" s="13">
        <f>+Inputs!Y21</f>
        <v>276.57041235670602</v>
      </c>
      <c r="Z13" s="13">
        <f>+Inputs!Z21</f>
        <v>273.35212374687603</v>
      </c>
      <c r="AA13" s="13">
        <f>+Inputs!AA21</f>
        <v>270.88949200140866</v>
      </c>
      <c r="AB13" s="13">
        <f>+Inputs!AB21</f>
        <v>268.42686025594134</v>
      </c>
      <c r="AC13" s="13">
        <f>+Inputs!AC21</f>
        <v>266.69289762968083</v>
      </c>
      <c r="AD13" s="13">
        <f>+Inputs!AD21</f>
        <v>263.50159676500664</v>
      </c>
      <c r="AE13" s="13">
        <f>+Inputs!AE21</f>
        <v>261.03896501953926</v>
      </c>
      <c r="AF13" s="13">
        <f>+Inputs!AF21</f>
        <v>258.57633327407194</v>
      </c>
      <c r="AG13" s="13">
        <f>+Inputs!AG21</f>
        <v>256.81538290265564</v>
      </c>
      <c r="AH13" s="13">
        <f>+Inputs!AH21</f>
        <v>253.65106978313727</v>
      </c>
      <c r="AI13" s="13">
        <f>+Inputs!AI21</f>
        <v>251.18843803766993</v>
      </c>
      <c r="AJ13" s="13">
        <f>+Inputs!AJ21</f>
        <v>248.72580629220258</v>
      </c>
      <c r="AK13" s="13">
        <f>+Inputs!AK21</f>
        <v>246.93786817563048</v>
      </c>
      <c r="AL13" s="13">
        <f>+Inputs!AL21</f>
        <v>243.80054280126794</v>
      </c>
      <c r="AM13" s="13">
        <f>+Inputs!AM21</f>
        <v>241.33791105580059</v>
      </c>
      <c r="AN13" s="13">
        <f>+Inputs!AN21</f>
        <v>238.87527931033324</v>
      </c>
      <c r="AO13" s="13">
        <f>+Inputs!AO21</f>
        <v>237.0603534486053</v>
      </c>
      <c r="AP13" s="13">
        <f>+Inputs!AP21</f>
        <v>233.95001581939857</v>
      </c>
      <c r="AQ13" s="13">
        <f>+Inputs!AQ21</f>
        <v>231.48738407393122</v>
      </c>
      <c r="AR13" s="13">
        <f>+Inputs!AR21</f>
        <v>229.02475232846388</v>
      </c>
      <c r="AS13" s="13">
        <f>+Inputs!AS21</f>
        <v>227.18283872158017</v>
      </c>
      <c r="AT13" s="13">
        <f>+Inputs!AT21</f>
        <v>224.09948883752921</v>
      </c>
      <c r="AU13" s="13">
        <f>+Inputs!AU21</f>
        <v>221.63685709206186</v>
      </c>
      <c r="AV13" s="13">
        <f>+Inputs!AV21</f>
        <v>219.17422534659451</v>
      </c>
      <c r="AW13" s="13">
        <f>+Inputs!AW21</f>
        <v>217.30532399455498</v>
      </c>
      <c r="AX13" s="13">
        <f>+Inputs!AX21</f>
        <v>214.24896185565984</v>
      </c>
    </row>
    <row r="14" spans="1:50">
      <c r="A14" s="15" t="s">
        <v>181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O14" s="13"/>
      <c r="P14" s="13">
        <f>+Inputs!P22</f>
        <v>12038.204325914199</v>
      </c>
      <c r="Q14" s="13">
        <f>+Inputs!Q22</f>
        <v>12196.340819885476</v>
      </c>
      <c r="R14" s="13">
        <f>+Inputs!R22</f>
        <v>12993.602907762361</v>
      </c>
      <c r="S14" s="13">
        <f>+Inputs!S22</f>
        <v>13504.379928413251</v>
      </c>
      <c r="T14" s="13">
        <f>+Inputs!T22</f>
        <v>13504.379928413251</v>
      </c>
      <c r="U14" s="13">
        <f>+Inputs!U22</f>
        <v>13541.378229586982</v>
      </c>
      <c r="V14" s="13">
        <f>+Inputs!V22</f>
        <v>13387.962860064863</v>
      </c>
      <c r="W14" s="13">
        <f>+Inputs!W22</f>
        <v>13271.545791716473</v>
      </c>
      <c r="X14" s="13">
        <f>+Inputs!X22</f>
        <v>13155.128723368081</v>
      </c>
      <c r="Y14" s="13">
        <f>+Inputs!Y22</f>
        <v>13074.434152704674</v>
      </c>
      <c r="Z14" s="13">
        <f>+Inputs!Z22</f>
        <v>12922.294586671303</v>
      </c>
      <c r="AA14" s="13">
        <f>+Inputs!AA22</f>
        <v>12805.877518322915</v>
      </c>
      <c r="AB14" s="13">
        <f>+Inputs!AB22</f>
        <v>12689.460449974524</v>
      </c>
      <c r="AC14" s="13">
        <f>+Inputs!AC22</f>
        <v>12607.490075822368</v>
      </c>
      <c r="AD14" s="13">
        <f>+Inputs!AD22</f>
        <v>12456.626313277746</v>
      </c>
      <c r="AE14" s="13">
        <f>+Inputs!AE22</f>
        <v>12340.209244929356</v>
      </c>
      <c r="AF14" s="13">
        <f>+Inputs!AF22</f>
        <v>12223.792176580966</v>
      </c>
      <c r="AG14" s="13">
        <f>+Inputs!AG22</f>
        <v>12140.545998940061</v>
      </c>
      <c r="AH14" s="13">
        <f>+Inputs!AH22</f>
        <v>11990.958039884188</v>
      </c>
      <c r="AI14" s="13">
        <f>+Inputs!AI22</f>
        <v>11874.540971535798</v>
      </c>
      <c r="AJ14" s="13">
        <f>+Inputs!AJ22</f>
        <v>11758.123903187407</v>
      </c>
      <c r="AK14" s="13">
        <f>+Inputs!AK22</f>
        <v>11673.601922057751</v>
      </c>
      <c r="AL14" s="13">
        <f>+Inputs!AL22</f>
        <v>11525.289766490629</v>
      </c>
      <c r="AM14" s="13">
        <f>+Inputs!AM22</f>
        <v>11408.872698142241</v>
      </c>
      <c r="AN14" s="13">
        <f>+Inputs!AN22</f>
        <v>11292.455629793849</v>
      </c>
      <c r="AO14" s="13">
        <f>+Inputs!AO22</f>
        <v>11206.657845175445</v>
      </c>
      <c r="AP14" s="13">
        <f>+Inputs!AP22</f>
        <v>11059.621493097071</v>
      </c>
      <c r="AQ14" s="13">
        <f>+Inputs!AQ22</f>
        <v>10943.204424748681</v>
      </c>
      <c r="AR14" s="13">
        <f>+Inputs!AR22</f>
        <v>10826.787356400291</v>
      </c>
      <c r="AS14" s="13">
        <f>+Inputs!AS22</f>
        <v>10739.713768293137</v>
      </c>
      <c r="AT14" s="13">
        <f>+Inputs!AT22</f>
        <v>10593.953219703511</v>
      </c>
      <c r="AU14" s="13">
        <f>+Inputs!AU22</f>
        <v>10477.536151355123</v>
      </c>
      <c r="AV14" s="13">
        <f>+Inputs!AV22</f>
        <v>10361.119083006732</v>
      </c>
      <c r="AW14" s="13">
        <f>+Inputs!AW22</f>
        <v>10272.769691410829</v>
      </c>
      <c r="AX14" s="13">
        <f>+Inputs!AX22</f>
        <v>10128.284946309954</v>
      </c>
    </row>
    <row r="15" spans="1:50">
      <c r="A15" s="15" t="s">
        <v>182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O15" s="13"/>
      <c r="P15" s="13">
        <f>+Inputs!P23</f>
        <v>0</v>
      </c>
      <c r="Q15" s="13">
        <f>+Inputs!Q23</f>
        <v>0</v>
      </c>
      <c r="R15" s="13">
        <f>+Inputs!R23</f>
        <v>0</v>
      </c>
      <c r="S15" s="13">
        <f>+Inputs!S23</f>
        <v>0</v>
      </c>
      <c r="T15" s="13">
        <f>+Inputs!T23</f>
        <v>0</v>
      </c>
      <c r="U15" s="13">
        <f>+Inputs!U23</f>
        <v>0</v>
      </c>
      <c r="V15" s="13">
        <f>+Inputs!V23</f>
        <v>0</v>
      </c>
      <c r="W15" s="13">
        <f>+Inputs!W23</f>
        <v>0</v>
      </c>
      <c r="X15" s="13">
        <f>+Inputs!X23</f>
        <v>0</v>
      </c>
      <c r="Y15" s="13">
        <f>+Inputs!Y23</f>
        <v>0</v>
      </c>
      <c r="Z15" s="13">
        <f>+Inputs!Z23</f>
        <v>0</v>
      </c>
      <c r="AA15" s="13">
        <f>+Inputs!AA23</f>
        <v>0</v>
      </c>
      <c r="AB15" s="13">
        <f>+Inputs!AB23</f>
        <v>0</v>
      </c>
      <c r="AC15" s="13">
        <f>+Inputs!AC23</f>
        <v>0</v>
      </c>
      <c r="AD15" s="13">
        <f>+Inputs!AD23</f>
        <v>0</v>
      </c>
      <c r="AE15" s="13">
        <f>+Inputs!AE23</f>
        <v>0</v>
      </c>
      <c r="AF15" s="13">
        <f>+Inputs!AF23</f>
        <v>0</v>
      </c>
      <c r="AG15" s="13">
        <f>+Inputs!AG23</f>
        <v>0</v>
      </c>
      <c r="AH15" s="13">
        <f>+Inputs!AH23</f>
        <v>0</v>
      </c>
      <c r="AI15" s="13">
        <f>+Inputs!AI23</f>
        <v>0</v>
      </c>
      <c r="AJ15" s="13">
        <f>+Inputs!AJ23</f>
        <v>0</v>
      </c>
      <c r="AK15" s="13">
        <f>+Inputs!AK23</f>
        <v>0</v>
      </c>
      <c r="AL15" s="13">
        <f>+Inputs!AL23</f>
        <v>0</v>
      </c>
      <c r="AM15" s="13">
        <f>+Inputs!AM23</f>
        <v>0</v>
      </c>
      <c r="AN15" s="13">
        <f>+Inputs!AN23</f>
        <v>0</v>
      </c>
      <c r="AO15" s="13">
        <f>+Inputs!AO23</f>
        <v>0</v>
      </c>
      <c r="AP15" s="13">
        <f>+Inputs!AP23</f>
        <v>0</v>
      </c>
      <c r="AQ15" s="13">
        <f>+Inputs!AQ23</f>
        <v>0</v>
      </c>
      <c r="AR15" s="13">
        <f>+Inputs!AR23</f>
        <v>0</v>
      </c>
      <c r="AS15" s="13">
        <f>+Inputs!AS23</f>
        <v>0</v>
      </c>
      <c r="AT15" s="13">
        <f>+Inputs!AT23</f>
        <v>0</v>
      </c>
      <c r="AU15" s="13">
        <f>+Inputs!AU23</f>
        <v>0</v>
      </c>
      <c r="AV15" s="13">
        <f>+Inputs!AV23</f>
        <v>0</v>
      </c>
      <c r="AW15" s="13">
        <f>+Inputs!AW23</f>
        <v>0</v>
      </c>
      <c r="AX15" s="13">
        <f>+Inputs!AX23</f>
        <v>0</v>
      </c>
    </row>
    <row r="16" spans="1:50">
      <c r="A16" s="15" t="s">
        <v>183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O16" s="13"/>
      <c r="P16" s="13">
        <f>+Inputs!P24</f>
        <v>11241.926339692429</v>
      </c>
      <c r="Q16" s="13">
        <f>+Inputs!Q24</f>
        <v>11241.926339692429</v>
      </c>
      <c r="R16" s="13">
        <f>+Inputs!R24</f>
        <v>11241.926339692429</v>
      </c>
      <c r="S16" s="13">
        <f>+Inputs!S24</f>
        <v>11241.926339692429</v>
      </c>
      <c r="T16" s="13">
        <f>+Inputs!T24</f>
        <v>11241.926339692429</v>
      </c>
      <c r="U16" s="13">
        <f>+Inputs!U24</f>
        <v>11241.926339692429</v>
      </c>
      <c r="V16" s="13">
        <f>+Inputs!V24</f>
        <v>11145.013181591632</v>
      </c>
      <c r="W16" s="13">
        <f>+Inputs!W24</f>
        <v>11048.100023490837</v>
      </c>
      <c r="X16" s="13">
        <f>+Inputs!X24</f>
        <v>10951.18686539004</v>
      </c>
      <c r="Y16" s="13">
        <f>+Inputs!Y24</f>
        <v>10854.273707289243</v>
      </c>
      <c r="Z16" s="13">
        <f>+Inputs!Z24</f>
        <v>10757.360549188446</v>
      </c>
      <c r="AA16" s="13">
        <f>+Inputs!AA24</f>
        <v>10660.447391087651</v>
      </c>
      <c r="AB16" s="13">
        <f>+Inputs!AB24</f>
        <v>10563.534232986854</v>
      </c>
      <c r="AC16" s="13">
        <f>+Inputs!AC24</f>
        <v>10466.621074886058</v>
      </c>
      <c r="AD16" s="13">
        <f>+Inputs!AD24</f>
        <v>10369.707916785261</v>
      </c>
      <c r="AE16" s="13">
        <f>+Inputs!AE24</f>
        <v>10272.794758684466</v>
      </c>
      <c r="AF16" s="13">
        <f>+Inputs!AF24</f>
        <v>10175.881600583669</v>
      </c>
      <c r="AG16" s="13">
        <f>+Inputs!AG24</f>
        <v>10078.968442482872</v>
      </c>
      <c r="AH16" s="13">
        <f>+Inputs!AH24</f>
        <v>9982.0552843820751</v>
      </c>
      <c r="AI16" s="13">
        <f>+Inputs!AI24</f>
        <v>9885.1421262812801</v>
      </c>
      <c r="AJ16" s="13">
        <f>+Inputs!AJ24</f>
        <v>9788.2289681804832</v>
      </c>
      <c r="AK16" s="13">
        <f>+Inputs!AK24</f>
        <v>9691.3158100796863</v>
      </c>
      <c r="AL16" s="13">
        <f>+Inputs!AL24</f>
        <v>9594.4026519788913</v>
      </c>
      <c r="AM16" s="13">
        <f>+Inputs!AM24</f>
        <v>9497.4894938780944</v>
      </c>
      <c r="AN16" s="13">
        <f>+Inputs!AN24</f>
        <v>9400.5763357772976</v>
      </c>
      <c r="AO16" s="13">
        <f>+Inputs!AO24</f>
        <v>9303.6631776765007</v>
      </c>
      <c r="AP16" s="13">
        <f>+Inputs!AP24</f>
        <v>9206.7500195757057</v>
      </c>
      <c r="AQ16" s="13">
        <f>+Inputs!AQ24</f>
        <v>9109.8368614749088</v>
      </c>
      <c r="AR16" s="13">
        <f>+Inputs!AR24</f>
        <v>9012.9237033741119</v>
      </c>
      <c r="AS16" s="13">
        <f>+Inputs!AS24</f>
        <v>8916.0105452733151</v>
      </c>
      <c r="AT16" s="13">
        <f>+Inputs!AT24</f>
        <v>8819.09738717252</v>
      </c>
      <c r="AU16" s="13">
        <f>+Inputs!AU24</f>
        <v>8722.1842290717232</v>
      </c>
      <c r="AV16" s="13">
        <f>+Inputs!AV24</f>
        <v>8625.2710709709263</v>
      </c>
      <c r="AW16" s="13">
        <f>+Inputs!AW24</f>
        <v>8528.3579128701294</v>
      </c>
      <c r="AX16" s="13">
        <f>+Inputs!AX24</f>
        <v>8431.4447547693344</v>
      </c>
    </row>
    <row r="17" spans="1:50">
      <c r="A17" s="12" t="s">
        <v>15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O17" s="55"/>
      <c r="P17" s="55">
        <f>+Inputs!P26</f>
        <v>25214.28693327136</v>
      </c>
      <c r="Q17" s="55">
        <f>+Inputs!Q26</f>
        <v>25790.362917828486</v>
      </c>
      <c r="R17" s="55">
        <f>+Inputs!R26</f>
        <v>27112.913525857159</v>
      </c>
      <c r="S17" s="55">
        <f>+Inputs!S26</f>
        <v>28327.561611920122</v>
      </c>
      <c r="T17" s="55">
        <f>+Inputs!T26</f>
        <v>29077.486643933895</v>
      </c>
      <c r="U17" s="55">
        <f>+Inputs!U26</f>
        <v>29742.940852408286</v>
      </c>
      <c r="V17" s="55">
        <f>+Inputs!V26</f>
        <v>29998.998126092905</v>
      </c>
      <c r="W17" s="55">
        <f>+Inputs!W26</f>
        <v>30181.611721103916</v>
      </c>
      <c r="X17" s="55">
        <f>+Inputs!X26</f>
        <v>30277.338845921819</v>
      </c>
      <c r="Y17" s="55">
        <f>+Inputs!Y26</f>
        <v>30355.509881265934</v>
      </c>
      <c r="Z17" s="55">
        <f>+Inputs!Z26</f>
        <v>30327.700256936936</v>
      </c>
      <c r="AA17" s="55">
        <f>+Inputs!AA26</f>
        <v>30324.940270030704</v>
      </c>
      <c r="AB17" s="55">
        <f>+Inputs!AB26</f>
        <v>30314.398713469294</v>
      </c>
      <c r="AC17" s="55">
        <f>+Inputs!AC26</f>
        <v>30342.913753191177</v>
      </c>
      <c r="AD17" s="55">
        <f>+Inputs!AD26</f>
        <v>30298.972532760275</v>
      </c>
      <c r="AE17" s="55">
        <f>+Inputs!AE26</f>
        <v>30281.44509757818</v>
      </c>
      <c r="AF17" s="55">
        <f>+Inputs!AF26</f>
        <v>30246.462425154707</v>
      </c>
      <c r="AG17" s="55">
        <f>+Inputs!AG26</f>
        <v>30235.394579599168</v>
      </c>
      <c r="AH17" s="55">
        <f>+Inputs!AH26</f>
        <v>30142.117974100853</v>
      </c>
      <c r="AI17" s="55">
        <f>+Inputs!AI26</f>
        <v>30071.201541677379</v>
      </c>
      <c r="AJ17" s="55">
        <f>+Inputs!AJ26</f>
        <v>29992.917998909077</v>
      </c>
      <c r="AK17" s="55">
        <f>+Inputs!AK26</f>
        <v>29944.177684627852</v>
      </c>
      <c r="AL17" s="55">
        <f>+Inputs!AL26</f>
        <v>29814.63578785523</v>
      </c>
      <c r="AM17" s="55">
        <f>+Inputs!AM26</f>
        <v>29710.894187155893</v>
      </c>
      <c r="AN17" s="55">
        <f>+Inputs!AN26</f>
        <v>29602.108191973799</v>
      </c>
      <c r="AO17" s="55">
        <f>+Inputs!AO26</f>
        <v>29520.967708277225</v>
      </c>
      <c r="AP17" s="55">
        <f>+Inputs!AP26</f>
        <v>29368.299804368227</v>
      </c>
      <c r="AQ17" s="55">
        <f>+Inputs!AQ26</f>
        <v>29244.932849186131</v>
      </c>
      <c r="AR17" s="55">
        <f>+Inputs!AR26</f>
        <v>29120.237800210933</v>
      </c>
      <c r="AS17" s="55">
        <f>+Inputs!AS26</f>
        <v>29026.470051926608</v>
      </c>
      <c r="AT17" s="55">
        <f>+Inputs!AT26</f>
        <v>28862.660975363986</v>
      </c>
      <c r="AU17" s="55">
        <f>+Inputs!AU26</f>
        <v>28723.310504319816</v>
      </c>
      <c r="AV17" s="55">
        <f>+Inputs!AV26</f>
        <v>28580.465103620481</v>
      </c>
      <c r="AW17" s="55">
        <f>+Inputs!AW26</f>
        <v>28465.675490748392</v>
      </c>
      <c r="AX17" s="55">
        <f>+Inputs!AX26</f>
        <v>28285.500180842497</v>
      </c>
    </row>
    <row r="18" spans="1:50">
      <c r="A18" s="12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</row>
    <row r="19" spans="1:50" ht="13.5" thickBot="1">
      <c r="A19" s="12" t="s">
        <v>16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</row>
    <row r="20" spans="1:50" ht="13.5" thickBot="1">
      <c r="A20" s="15" t="s">
        <v>45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P20" s="104">
        <v>0.47717360113087331</v>
      </c>
      <c r="Q20" s="120">
        <f t="shared" ref="Q20:Q26" si="5">P20</f>
        <v>0.47717360113087331</v>
      </c>
      <c r="R20" s="120">
        <f t="shared" ref="R20:AM24" si="6">Q20</f>
        <v>0.47717360113087331</v>
      </c>
      <c r="S20" s="120">
        <f t="shared" si="6"/>
        <v>0.47717360113087331</v>
      </c>
      <c r="T20" s="120">
        <f t="shared" si="6"/>
        <v>0.47717360113087331</v>
      </c>
      <c r="U20" s="120">
        <f t="shared" si="6"/>
        <v>0.47717360113087331</v>
      </c>
      <c r="V20" s="120">
        <f t="shared" si="6"/>
        <v>0.47717360113087331</v>
      </c>
      <c r="W20" s="120">
        <f t="shared" si="6"/>
        <v>0.47717360113087331</v>
      </c>
      <c r="X20" s="120">
        <f t="shared" si="6"/>
        <v>0.47717360113087331</v>
      </c>
      <c r="Y20" s="120">
        <f t="shared" si="6"/>
        <v>0.47717360113087331</v>
      </c>
      <c r="Z20" s="120">
        <f t="shared" si="6"/>
        <v>0.47717360113087331</v>
      </c>
      <c r="AA20" s="120">
        <f t="shared" si="6"/>
        <v>0.47717360113087331</v>
      </c>
      <c r="AB20" s="120">
        <f t="shared" si="6"/>
        <v>0.47717360113087331</v>
      </c>
      <c r="AC20" s="120">
        <f t="shared" si="6"/>
        <v>0.47717360113087331</v>
      </c>
      <c r="AD20" s="120">
        <f t="shared" si="6"/>
        <v>0.47717360113087331</v>
      </c>
      <c r="AE20" s="120">
        <f t="shared" si="6"/>
        <v>0.47717360113087331</v>
      </c>
      <c r="AF20" s="120">
        <f t="shared" si="6"/>
        <v>0.47717360113087331</v>
      </c>
      <c r="AG20" s="120">
        <f t="shared" si="6"/>
        <v>0.47717360113087331</v>
      </c>
      <c r="AH20" s="120">
        <f t="shared" si="6"/>
        <v>0.47717360113087331</v>
      </c>
      <c r="AI20" s="120">
        <f t="shared" si="6"/>
        <v>0.47717360113087331</v>
      </c>
      <c r="AJ20" s="120">
        <f t="shared" si="6"/>
        <v>0.47717360113087331</v>
      </c>
      <c r="AK20" s="120">
        <f t="shared" si="6"/>
        <v>0.47717360113087331</v>
      </c>
      <c r="AL20" s="120">
        <f t="shared" si="6"/>
        <v>0.47717360113087331</v>
      </c>
      <c r="AM20" s="120">
        <f t="shared" si="6"/>
        <v>0.47717360113087331</v>
      </c>
      <c r="AN20" s="120">
        <f t="shared" ref="AN20:AN25" si="7">AM20</f>
        <v>0.47717360113087331</v>
      </c>
      <c r="AO20" s="120">
        <f t="shared" ref="AO20:AO25" si="8">AN20</f>
        <v>0.47717360113087331</v>
      </c>
      <c r="AP20" s="120">
        <f t="shared" ref="AP20:AP25" si="9">AO20</f>
        <v>0.47717360113087331</v>
      </c>
      <c r="AQ20" s="120">
        <f t="shared" ref="AQ20:AQ25" si="10">AP20</f>
        <v>0.47717360113087331</v>
      </c>
      <c r="AR20" s="120">
        <f t="shared" ref="AR20:AR25" si="11">AQ20</f>
        <v>0.47717360113087331</v>
      </c>
      <c r="AS20" s="120">
        <f t="shared" ref="AS20:AS25" si="12">AR20</f>
        <v>0.47717360113087331</v>
      </c>
      <c r="AT20" s="120">
        <f t="shared" ref="AT20:AT25" si="13">AS20</f>
        <v>0.47717360113087331</v>
      </c>
      <c r="AU20" s="120">
        <f t="shared" ref="AU20:AU25" si="14">AT20</f>
        <v>0.47717360113087331</v>
      </c>
      <c r="AV20" s="120">
        <f t="shared" ref="AV20:AV25" si="15">AU20</f>
        <v>0.47717360113087331</v>
      </c>
      <c r="AW20" s="120">
        <f t="shared" ref="AW20:AW25" si="16">AV20</f>
        <v>0.47717360113087331</v>
      </c>
      <c r="AX20" s="120">
        <f t="shared" ref="AX20:AX25" si="17">AW20</f>
        <v>0.47717360113087331</v>
      </c>
    </row>
    <row r="21" spans="1:50">
      <c r="A21" s="15" t="s">
        <v>46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3"/>
      <c r="O21" s="120">
        <f>+Inputs!O107</f>
        <v>1</v>
      </c>
      <c r="P21" s="120">
        <f>+P$20*O21</f>
        <v>0.47717360113087331</v>
      </c>
      <c r="Q21" s="120">
        <f t="shared" si="5"/>
        <v>0.47717360113087331</v>
      </c>
      <c r="R21" s="120">
        <f t="shared" si="6"/>
        <v>0.47717360113087331</v>
      </c>
      <c r="S21" s="120">
        <f t="shared" si="6"/>
        <v>0.47717360113087331</v>
      </c>
      <c r="T21" s="120">
        <f t="shared" si="6"/>
        <v>0.47717360113087331</v>
      </c>
      <c r="U21" s="120">
        <f t="shared" si="6"/>
        <v>0.47717360113087331</v>
      </c>
      <c r="V21" s="120">
        <f t="shared" si="6"/>
        <v>0.47717360113087331</v>
      </c>
      <c r="W21" s="120">
        <f t="shared" si="6"/>
        <v>0.47717360113087331</v>
      </c>
      <c r="X21" s="120">
        <f t="shared" si="6"/>
        <v>0.47717360113087331</v>
      </c>
      <c r="Y21" s="120">
        <f t="shared" si="6"/>
        <v>0.47717360113087331</v>
      </c>
      <c r="Z21" s="120">
        <f t="shared" si="6"/>
        <v>0.47717360113087331</v>
      </c>
      <c r="AA21" s="120">
        <f t="shared" si="6"/>
        <v>0.47717360113087331</v>
      </c>
      <c r="AB21" s="120">
        <f t="shared" si="6"/>
        <v>0.47717360113087331</v>
      </c>
      <c r="AC21" s="120">
        <f t="shared" si="6"/>
        <v>0.47717360113087331</v>
      </c>
      <c r="AD21" s="120">
        <f t="shared" si="6"/>
        <v>0.47717360113087331</v>
      </c>
      <c r="AE21" s="120">
        <f t="shared" si="6"/>
        <v>0.47717360113087331</v>
      </c>
      <c r="AF21" s="120">
        <f t="shared" si="6"/>
        <v>0.47717360113087331</v>
      </c>
      <c r="AG21" s="120">
        <f t="shared" si="6"/>
        <v>0.47717360113087331</v>
      </c>
      <c r="AH21" s="120">
        <f t="shared" si="6"/>
        <v>0.47717360113087331</v>
      </c>
      <c r="AI21" s="120">
        <f t="shared" si="6"/>
        <v>0.47717360113087331</v>
      </c>
      <c r="AJ21" s="120">
        <f t="shared" si="6"/>
        <v>0.47717360113087331</v>
      </c>
      <c r="AK21" s="120">
        <f t="shared" si="6"/>
        <v>0.47717360113087331</v>
      </c>
      <c r="AL21" s="120">
        <f t="shared" si="6"/>
        <v>0.47717360113087331</v>
      </c>
      <c r="AM21" s="120">
        <f t="shared" si="6"/>
        <v>0.47717360113087331</v>
      </c>
      <c r="AN21" s="120">
        <f t="shared" si="7"/>
        <v>0.47717360113087331</v>
      </c>
      <c r="AO21" s="120">
        <f t="shared" si="8"/>
        <v>0.47717360113087331</v>
      </c>
      <c r="AP21" s="120">
        <f t="shared" si="9"/>
        <v>0.47717360113087331</v>
      </c>
      <c r="AQ21" s="120">
        <f t="shared" si="10"/>
        <v>0.47717360113087331</v>
      </c>
      <c r="AR21" s="120">
        <f t="shared" si="11"/>
        <v>0.47717360113087331</v>
      </c>
      <c r="AS21" s="120">
        <f t="shared" si="12"/>
        <v>0.47717360113087331</v>
      </c>
      <c r="AT21" s="120">
        <f t="shared" si="13"/>
        <v>0.47717360113087331</v>
      </c>
      <c r="AU21" s="120">
        <f t="shared" si="14"/>
        <v>0.47717360113087331</v>
      </c>
      <c r="AV21" s="120">
        <f t="shared" si="15"/>
        <v>0.47717360113087331</v>
      </c>
      <c r="AW21" s="120">
        <f t="shared" si="16"/>
        <v>0.47717360113087331</v>
      </c>
      <c r="AX21" s="120">
        <f t="shared" si="17"/>
        <v>0.47717360113087331</v>
      </c>
    </row>
    <row r="22" spans="1:50">
      <c r="A22" s="15" t="s">
        <v>47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3"/>
      <c r="O22" s="120">
        <f>+Inputs!O108</f>
        <v>0.96599999999999997</v>
      </c>
      <c r="P22" s="120">
        <f t="shared" ref="P22:P26" si="18">+P$20*O22</f>
        <v>0.46094969869242358</v>
      </c>
      <c r="Q22" s="120">
        <f t="shared" si="5"/>
        <v>0.46094969869242358</v>
      </c>
      <c r="R22" s="120">
        <f t="shared" si="6"/>
        <v>0.46094969869242358</v>
      </c>
      <c r="S22" s="120">
        <f t="shared" si="6"/>
        <v>0.46094969869242358</v>
      </c>
      <c r="T22" s="120">
        <f t="shared" si="6"/>
        <v>0.46094969869242358</v>
      </c>
      <c r="U22" s="120">
        <f t="shared" si="6"/>
        <v>0.46094969869242358</v>
      </c>
      <c r="V22" s="120">
        <f t="shared" si="6"/>
        <v>0.46094969869242358</v>
      </c>
      <c r="W22" s="120">
        <f t="shared" si="6"/>
        <v>0.46094969869242358</v>
      </c>
      <c r="X22" s="120">
        <f t="shared" si="6"/>
        <v>0.46094969869242358</v>
      </c>
      <c r="Y22" s="120">
        <f t="shared" si="6"/>
        <v>0.46094969869242358</v>
      </c>
      <c r="Z22" s="120">
        <f t="shared" si="6"/>
        <v>0.46094969869242358</v>
      </c>
      <c r="AA22" s="120">
        <f t="shared" si="6"/>
        <v>0.46094969869242358</v>
      </c>
      <c r="AB22" s="120">
        <f t="shared" si="6"/>
        <v>0.46094969869242358</v>
      </c>
      <c r="AC22" s="120">
        <f t="shared" si="6"/>
        <v>0.46094969869242358</v>
      </c>
      <c r="AD22" s="120">
        <f t="shared" si="6"/>
        <v>0.46094969869242358</v>
      </c>
      <c r="AE22" s="120">
        <f t="shared" si="6"/>
        <v>0.46094969869242358</v>
      </c>
      <c r="AF22" s="120">
        <f t="shared" si="6"/>
        <v>0.46094969869242358</v>
      </c>
      <c r="AG22" s="120">
        <f t="shared" si="6"/>
        <v>0.46094969869242358</v>
      </c>
      <c r="AH22" s="120">
        <f t="shared" si="6"/>
        <v>0.46094969869242358</v>
      </c>
      <c r="AI22" s="120">
        <f t="shared" si="6"/>
        <v>0.46094969869242358</v>
      </c>
      <c r="AJ22" s="120">
        <f t="shared" si="6"/>
        <v>0.46094969869242358</v>
      </c>
      <c r="AK22" s="120">
        <f t="shared" si="6"/>
        <v>0.46094969869242358</v>
      </c>
      <c r="AL22" s="120">
        <f t="shared" si="6"/>
        <v>0.46094969869242358</v>
      </c>
      <c r="AM22" s="120">
        <f t="shared" si="6"/>
        <v>0.46094969869242358</v>
      </c>
      <c r="AN22" s="120">
        <f t="shared" si="7"/>
        <v>0.46094969869242358</v>
      </c>
      <c r="AO22" s="120">
        <f t="shared" si="8"/>
        <v>0.46094969869242358</v>
      </c>
      <c r="AP22" s="120">
        <f t="shared" si="9"/>
        <v>0.46094969869242358</v>
      </c>
      <c r="AQ22" s="120">
        <f t="shared" si="10"/>
        <v>0.46094969869242358</v>
      </c>
      <c r="AR22" s="120">
        <f t="shared" si="11"/>
        <v>0.46094969869242358</v>
      </c>
      <c r="AS22" s="120">
        <f t="shared" si="12"/>
        <v>0.46094969869242358</v>
      </c>
      <c r="AT22" s="120">
        <f t="shared" si="13"/>
        <v>0.46094969869242358</v>
      </c>
      <c r="AU22" s="120">
        <f t="shared" si="14"/>
        <v>0.46094969869242358</v>
      </c>
      <c r="AV22" s="120">
        <f t="shared" si="15"/>
        <v>0.46094969869242358</v>
      </c>
      <c r="AW22" s="120">
        <f t="shared" si="16"/>
        <v>0.46094969869242358</v>
      </c>
      <c r="AX22" s="120">
        <f t="shared" si="17"/>
        <v>0.46094969869242358</v>
      </c>
    </row>
    <row r="23" spans="1:50">
      <c r="A23" s="15" t="s">
        <v>48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3"/>
      <c r="O23" s="120">
        <f>+Inputs!O109</f>
        <v>0.55000000000000004</v>
      </c>
      <c r="P23" s="120">
        <f t="shared" si="18"/>
        <v>0.26244548062198036</v>
      </c>
      <c r="Q23" s="120">
        <f t="shared" si="5"/>
        <v>0.26244548062198036</v>
      </c>
      <c r="R23" s="120">
        <f t="shared" si="6"/>
        <v>0.26244548062198036</v>
      </c>
      <c r="S23" s="120">
        <f t="shared" si="6"/>
        <v>0.26244548062198036</v>
      </c>
      <c r="T23" s="120">
        <f t="shared" si="6"/>
        <v>0.26244548062198036</v>
      </c>
      <c r="U23" s="120">
        <f t="shared" si="6"/>
        <v>0.26244548062198036</v>
      </c>
      <c r="V23" s="120">
        <f t="shared" si="6"/>
        <v>0.26244548062198036</v>
      </c>
      <c r="W23" s="120">
        <f t="shared" si="6"/>
        <v>0.26244548062198036</v>
      </c>
      <c r="X23" s="120">
        <f t="shared" si="6"/>
        <v>0.26244548062198036</v>
      </c>
      <c r="Y23" s="120">
        <f t="shared" si="6"/>
        <v>0.26244548062198036</v>
      </c>
      <c r="Z23" s="120">
        <f t="shared" si="6"/>
        <v>0.26244548062198036</v>
      </c>
      <c r="AA23" s="120">
        <f t="shared" si="6"/>
        <v>0.26244548062198036</v>
      </c>
      <c r="AB23" s="120">
        <f t="shared" si="6"/>
        <v>0.26244548062198036</v>
      </c>
      <c r="AC23" s="120">
        <f t="shared" si="6"/>
        <v>0.26244548062198036</v>
      </c>
      <c r="AD23" s="120">
        <f t="shared" si="6"/>
        <v>0.26244548062198036</v>
      </c>
      <c r="AE23" s="120">
        <f t="shared" si="6"/>
        <v>0.26244548062198036</v>
      </c>
      <c r="AF23" s="120">
        <f t="shared" si="6"/>
        <v>0.26244548062198036</v>
      </c>
      <c r="AG23" s="120">
        <f t="shared" si="6"/>
        <v>0.26244548062198036</v>
      </c>
      <c r="AH23" s="120">
        <f t="shared" si="6"/>
        <v>0.26244548062198036</v>
      </c>
      <c r="AI23" s="120">
        <f t="shared" si="6"/>
        <v>0.26244548062198036</v>
      </c>
      <c r="AJ23" s="120">
        <f t="shared" si="6"/>
        <v>0.26244548062198036</v>
      </c>
      <c r="AK23" s="120">
        <f t="shared" si="6"/>
        <v>0.26244548062198036</v>
      </c>
      <c r="AL23" s="120">
        <f t="shared" si="6"/>
        <v>0.26244548062198036</v>
      </c>
      <c r="AM23" s="120">
        <f t="shared" si="6"/>
        <v>0.26244548062198036</v>
      </c>
      <c r="AN23" s="120">
        <f t="shared" si="7"/>
        <v>0.26244548062198036</v>
      </c>
      <c r="AO23" s="120">
        <f t="shared" si="8"/>
        <v>0.26244548062198036</v>
      </c>
      <c r="AP23" s="120">
        <f t="shared" si="9"/>
        <v>0.26244548062198036</v>
      </c>
      <c r="AQ23" s="120">
        <f t="shared" si="10"/>
        <v>0.26244548062198036</v>
      </c>
      <c r="AR23" s="120">
        <f t="shared" si="11"/>
        <v>0.26244548062198036</v>
      </c>
      <c r="AS23" s="120">
        <f t="shared" si="12"/>
        <v>0.26244548062198036</v>
      </c>
      <c r="AT23" s="120">
        <f t="shared" si="13"/>
        <v>0.26244548062198036</v>
      </c>
      <c r="AU23" s="120">
        <f t="shared" si="14"/>
        <v>0.26244548062198036</v>
      </c>
      <c r="AV23" s="120">
        <f t="shared" si="15"/>
        <v>0.26244548062198036</v>
      </c>
      <c r="AW23" s="120">
        <f t="shared" si="16"/>
        <v>0.26244548062198036</v>
      </c>
      <c r="AX23" s="120">
        <f t="shared" si="17"/>
        <v>0.26244548062198036</v>
      </c>
    </row>
    <row r="24" spans="1:50">
      <c r="A24" s="15" t="s">
        <v>181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3"/>
      <c r="O24" s="120">
        <f>+Inputs!O110</f>
        <v>0.55000000000000004</v>
      </c>
      <c r="P24" s="120">
        <f t="shared" si="18"/>
        <v>0.26244548062198036</v>
      </c>
      <c r="Q24" s="120">
        <f t="shared" si="5"/>
        <v>0.26244548062198036</v>
      </c>
      <c r="R24" s="120">
        <f t="shared" si="6"/>
        <v>0.26244548062198036</v>
      </c>
      <c r="S24" s="120">
        <f t="shared" si="6"/>
        <v>0.26244548062198036</v>
      </c>
      <c r="T24" s="120">
        <f t="shared" si="6"/>
        <v>0.26244548062198036</v>
      </c>
      <c r="U24" s="120">
        <f t="shared" si="6"/>
        <v>0.26244548062198036</v>
      </c>
      <c r="V24" s="120">
        <f t="shared" si="6"/>
        <v>0.26244548062198036</v>
      </c>
      <c r="W24" s="120">
        <f t="shared" si="6"/>
        <v>0.26244548062198036</v>
      </c>
      <c r="X24" s="120">
        <f t="shared" si="6"/>
        <v>0.26244548062198036</v>
      </c>
      <c r="Y24" s="120">
        <f t="shared" si="6"/>
        <v>0.26244548062198036</v>
      </c>
      <c r="Z24" s="120">
        <f t="shared" si="6"/>
        <v>0.26244548062198036</v>
      </c>
      <c r="AA24" s="120">
        <f t="shared" si="6"/>
        <v>0.26244548062198036</v>
      </c>
      <c r="AB24" s="120">
        <f t="shared" si="6"/>
        <v>0.26244548062198036</v>
      </c>
      <c r="AC24" s="120">
        <f t="shared" si="6"/>
        <v>0.26244548062198036</v>
      </c>
      <c r="AD24" s="120">
        <f t="shared" si="6"/>
        <v>0.26244548062198036</v>
      </c>
      <c r="AE24" s="120">
        <f t="shared" si="6"/>
        <v>0.26244548062198036</v>
      </c>
      <c r="AF24" s="120">
        <f t="shared" si="6"/>
        <v>0.26244548062198036</v>
      </c>
      <c r="AG24" s="120">
        <f t="shared" si="6"/>
        <v>0.26244548062198036</v>
      </c>
      <c r="AH24" s="120">
        <f t="shared" si="6"/>
        <v>0.26244548062198036</v>
      </c>
      <c r="AI24" s="120">
        <f t="shared" si="6"/>
        <v>0.26244548062198036</v>
      </c>
      <c r="AJ24" s="120">
        <f t="shared" si="6"/>
        <v>0.26244548062198036</v>
      </c>
      <c r="AK24" s="120">
        <f t="shared" si="6"/>
        <v>0.26244548062198036</v>
      </c>
      <c r="AL24" s="120">
        <f t="shared" si="6"/>
        <v>0.26244548062198036</v>
      </c>
      <c r="AM24" s="120">
        <f t="shared" si="6"/>
        <v>0.26244548062198036</v>
      </c>
      <c r="AN24" s="120">
        <f t="shared" si="7"/>
        <v>0.26244548062198036</v>
      </c>
      <c r="AO24" s="120">
        <f t="shared" si="8"/>
        <v>0.26244548062198036</v>
      </c>
      <c r="AP24" s="120">
        <f t="shared" si="9"/>
        <v>0.26244548062198036</v>
      </c>
      <c r="AQ24" s="120">
        <f t="shared" si="10"/>
        <v>0.26244548062198036</v>
      </c>
      <c r="AR24" s="120">
        <f t="shared" si="11"/>
        <v>0.26244548062198036</v>
      </c>
      <c r="AS24" s="120">
        <f t="shared" si="12"/>
        <v>0.26244548062198036</v>
      </c>
      <c r="AT24" s="120">
        <f t="shared" si="13"/>
        <v>0.26244548062198036</v>
      </c>
      <c r="AU24" s="120">
        <f t="shared" si="14"/>
        <v>0.26244548062198036</v>
      </c>
      <c r="AV24" s="120">
        <f t="shared" si="15"/>
        <v>0.26244548062198036</v>
      </c>
      <c r="AW24" s="120">
        <f t="shared" si="16"/>
        <v>0.26244548062198036</v>
      </c>
      <c r="AX24" s="120">
        <f t="shared" si="17"/>
        <v>0.26244548062198036</v>
      </c>
    </row>
    <row r="25" spans="1:50">
      <c r="A25" s="15" t="s">
        <v>182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3"/>
      <c r="O25" s="120">
        <f>+Inputs!O111</f>
        <v>0.55000000000000004</v>
      </c>
      <c r="P25" s="120">
        <f t="shared" si="18"/>
        <v>0.26244548062198036</v>
      </c>
      <c r="Q25" s="120">
        <f t="shared" si="5"/>
        <v>0.26244548062198036</v>
      </c>
      <c r="R25" s="120">
        <f t="shared" ref="R25:AM25" si="19">Q25</f>
        <v>0.26244548062198036</v>
      </c>
      <c r="S25" s="120">
        <f t="shared" si="19"/>
        <v>0.26244548062198036</v>
      </c>
      <c r="T25" s="120">
        <f t="shared" si="19"/>
        <v>0.26244548062198036</v>
      </c>
      <c r="U25" s="120">
        <f t="shared" si="19"/>
        <v>0.26244548062198036</v>
      </c>
      <c r="V25" s="120">
        <f t="shared" si="19"/>
        <v>0.26244548062198036</v>
      </c>
      <c r="W25" s="120">
        <f t="shared" si="19"/>
        <v>0.26244548062198036</v>
      </c>
      <c r="X25" s="120">
        <f t="shared" si="19"/>
        <v>0.26244548062198036</v>
      </c>
      <c r="Y25" s="120">
        <f t="shared" si="19"/>
        <v>0.26244548062198036</v>
      </c>
      <c r="Z25" s="120">
        <f t="shared" si="19"/>
        <v>0.26244548062198036</v>
      </c>
      <c r="AA25" s="120">
        <f t="shared" si="19"/>
        <v>0.26244548062198036</v>
      </c>
      <c r="AB25" s="120">
        <f t="shared" si="19"/>
        <v>0.26244548062198036</v>
      </c>
      <c r="AC25" s="120">
        <f t="shared" si="19"/>
        <v>0.26244548062198036</v>
      </c>
      <c r="AD25" s="120">
        <f t="shared" si="19"/>
        <v>0.26244548062198036</v>
      </c>
      <c r="AE25" s="120">
        <f t="shared" si="19"/>
        <v>0.26244548062198036</v>
      </c>
      <c r="AF25" s="120">
        <f t="shared" si="19"/>
        <v>0.26244548062198036</v>
      </c>
      <c r="AG25" s="120">
        <f t="shared" si="19"/>
        <v>0.26244548062198036</v>
      </c>
      <c r="AH25" s="120">
        <f t="shared" si="19"/>
        <v>0.26244548062198036</v>
      </c>
      <c r="AI25" s="120">
        <f t="shared" si="19"/>
        <v>0.26244548062198036</v>
      </c>
      <c r="AJ25" s="120">
        <f t="shared" si="19"/>
        <v>0.26244548062198036</v>
      </c>
      <c r="AK25" s="120">
        <f t="shared" si="19"/>
        <v>0.26244548062198036</v>
      </c>
      <c r="AL25" s="120">
        <f t="shared" si="19"/>
        <v>0.26244548062198036</v>
      </c>
      <c r="AM25" s="120">
        <f t="shared" si="19"/>
        <v>0.26244548062198036</v>
      </c>
      <c r="AN25" s="120">
        <f t="shared" si="7"/>
        <v>0.26244548062198036</v>
      </c>
      <c r="AO25" s="120">
        <f t="shared" si="8"/>
        <v>0.26244548062198036</v>
      </c>
      <c r="AP25" s="120">
        <f t="shared" si="9"/>
        <v>0.26244548062198036</v>
      </c>
      <c r="AQ25" s="120">
        <f t="shared" si="10"/>
        <v>0.26244548062198036</v>
      </c>
      <c r="AR25" s="120">
        <f t="shared" si="11"/>
        <v>0.26244548062198036</v>
      </c>
      <c r="AS25" s="120">
        <f t="shared" si="12"/>
        <v>0.26244548062198036</v>
      </c>
      <c r="AT25" s="120">
        <f t="shared" si="13"/>
        <v>0.26244548062198036</v>
      </c>
      <c r="AU25" s="120">
        <f t="shared" si="14"/>
        <v>0.26244548062198036</v>
      </c>
      <c r="AV25" s="120">
        <f t="shared" si="15"/>
        <v>0.26244548062198036</v>
      </c>
      <c r="AW25" s="120">
        <f t="shared" si="16"/>
        <v>0.26244548062198036</v>
      </c>
      <c r="AX25" s="120">
        <f t="shared" si="17"/>
        <v>0.26244548062198036</v>
      </c>
    </row>
    <row r="26" spans="1:50">
      <c r="A26" s="15" t="s">
        <v>183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20">
        <f>+Inputs!O112</f>
        <v>0.41628345801745509</v>
      </c>
      <c r="P26" s="120">
        <f t="shared" si="18"/>
        <v>0.19863947675340177</v>
      </c>
      <c r="Q26" s="120">
        <f t="shared" si="5"/>
        <v>0.19863947675340177</v>
      </c>
      <c r="R26" s="120">
        <f t="shared" ref="R26:AM26" si="20">Q26</f>
        <v>0.19863947675340177</v>
      </c>
      <c r="S26" s="120">
        <f t="shared" si="20"/>
        <v>0.19863947675340177</v>
      </c>
      <c r="T26" s="120">
        <f t="shared" si="20"/>
        <v>0.19863947675340177</v>
      </c>
      <c r="U26" s="120">
        <f t="shared" si="20"/>
        <v>0.19863947675340177</v>
      </c>
      <c r="V26" s="120">
        <f t="shared" si="20"/>
        <v>0.19863947675340177</v>
      </c>
      <c r="W26" s="120">
        <f t="shared" si="20"/>
        <v>0.19863947675340177</v>
      </c>
      <c r="X26" s="120">
        <f t="shared" si="20"/>
        <v>0.19863947675340177</v>
      </c>
      <c r="Y26" s="120">
        <f t="shared" si="20"/>
        <v>0.19863947675340177</v>
      </c>
      <c r="Z26" s="120">
        <f t="shared" si="20"/>
        <v>0.19863947675340177</v>
      </c>
      <c r="AA26" s="120">
        <f t="shared" si="20"/>
        <v>0.19863947675340177</v>
      </c>
      <c r="AB26" s="120">
        <f t="shared" si="20"/>
        <v>0.19863947675340177</v>
      </c>
      <c r="AC26" s="120">
        <f t="shared" si="20"/>
        <v>0.19863947675340177</v>
      </c>
      <c r="AD26" s="120">
        <f t="shared" si="20"/>
        <v>0.19863947675340177</v>
      </c>
      <c r="AE26" s="120">
        <f t="shared" si="20"/>
        <v>0.19863947675340177</v>
      </c>
      <c r="AF26" s="120">
        <f t="shared" si="20"/>
        <v>0.19863947675340177</v>
      </c>
      <c r="AG26" s="120">
        <f t="shared" si="20"/>
        <v>0.19863947675340177</v>
      </c>
      <c r="AH26" s="120">
        <f t="shared" si="20"/>
        <v>0.19863947675340177</v>
      </c>
      <c r="AI26" s="120">
        <f t="shared" si="20"/>
        <v>0.19863947675340177</v>
      </c>
      <c r="AJ26" s="120">
        <f t="shared" si="20"/>
        <v>0.19863947675340177</v>
      </c>
      <c r="AK26" s="120">
        <f t="shared" si="20"/>
        <v>0.19863947675340177</v>
      </c>
      <c r="AL26" s="120">
        <f t="shared" si="20"/>
        <v>0.19863947675340177</v>
      </c>
      <c r="AM26" s="120">
        <f t="shared" si="20"/>
        <v>0.19863947675340177</v>
      </c>
      <c r="AN26" s="120">
        <f t="shared" ref="AN26:AX26" si="21">AM26</f>
        <v>0.19863947675340177</v>
      </c>
      <c r="AO26" s="120">
        <f t="shared" si="21"/>
        <v>0.19863947675340177</v>
      </c>
      <c r="AP26" s="120">
        <f t="shared" si="21"/>
        <v>0.19863947675340177</v>
      </c>
      <c r="AQ26" s="120">
        <f t="shared" si="21"/>
        <v>0.19863947675340177</v>
      </c>
      <c r="AR26" s="120">
        <f t="shared" si="21"/>
        <v>0.19863947675340177</v>
      </c>
      <c r="AS26" s="120">
        <f t="shared" si="21"/>
        <v>0.19863947675340177</v>
      </c>
      <c r="AT26" s="120">
        <f t="shared" si="21"/>
        <v>0.19863947675340177</v>
      </c>
      <c r="AU26" s="120">
        <f t="shared" si="21"/>
        <v>0.19863947675340177</v>
      </c>
      <c r="AV26" s="120">
        <f t="shared" si="21"/>
        <v>0.19863947675340177</v>
      </c>
      <c r="AW26" s="120">
        <f t="shared" si="21"/>
        <v>0.19863947675340177</v>
      </c>
      <c r="AX26" s="120">
        <f t="shared" si="21"/>
        <v>0.19863947675340177</v>
      </c>
    </row>
    <row r="27" spans="1:50">
      <c r="A27" s="15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</row>
    <row r="28" spans="1:50">
      <c r="A28" s="12" t="s">
        <v>9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O28" s="14"/>
      <c r="P28" s="14">
        <f>SUMPRODUCT(P10:P16,P20:P26)</f>
        <v>6246.9205923603931</v>
      </c>
      <c r="Q28" s="14">
        <f>SUMPRODUCT(Q10:Q16,Q20:Q26)</f>
        <v>6485.7653809047997</v>
      </c>
      <c r="R28" s="14">
        <f t="shared" ref="R28:AM28" si="22">SUMPRODUCT(R10:R16,R20:R26)</f>
        <v>6944.7138246954391</v>
      </c>
      <c r="S28" s="14">
        <f t="shared" si="22"/>
        <v>7412.9507923212759</v>
      </c>
      <c r="T28" s="14">
        <f t="shared" si="22"/>
        <v>7768.7736639051618</v>
      </c>
      <c r="U28" s="14">
        <f t="shared" si="22"/>
        <v>8077.8092323591982</v>
      </c>
      <c r="V28" s="14">
        <f t="shared" si="22"/>
        <v>8260.7875573084639</v>
      </c>
      <c r="W28" s="14">
        <f t="shared" si="22"/>
        <v>8400.5689215234743</v>
      </c>
      <c r="X28" s="14">
        <f t="shared" si="22"/>
        <v>8498.8903558668899</v>
      </c>
      <c r="Y28" s="14">
        <f t="shared" si="22"/>
        <v>8580.9640005041365</v>
      </c>
      <c r="Z28" s="14">
        <f t="shared" si="22"/>
        <v>8628.2074466553131</v>
      </c>
      <c r="AA28" s="14">
        <f t="shared" si="22"/>
        <v>8679.5334312323448</v>
      </c>
      <c r="AB28" s="14">
        <f t="shared" si="22"/>
        <v>8727.1462561945664</v>
      </c>
      <c r="AC28" s="14">
        <f t="shared" si="22"/>
        <v>8785.8064594140869</v>
      </c>
      <c r="AD28" s="14">
        <f t="shared" si="22"/>
        <v>8825.0712449302519</v>
      </c>
      <c r="AE28" s="14">
        <f t="shared" si="22"/>
        <v>8869.3505930339761</v>
      </c>
      <c r="AF28" s="14">
        <f t="shared" si="22"/>
        <v>8905.300762724637</v>
      </c>
      <c r="AG28" s="14">
        <f t="shared" si="22"/>
        <v>8945.3541468642634</v>
      </c>
      <c r="AH28" s="14">
        <f t="shared" si="22"/>
        <v>8960.7963001935568</v>
      </c>
      <c r="AI28" s="14">
        <f t="shared" si="22"/>
        <v>8979.5998282228447</v>
      </c>
      <c r="AJ28" s="14">
        <f t="shared" si="22"/>
        <v>8994.8879656789632</v>
      </c>
      <c r="AK28" s="14">
        <f t="shared" si="22"/>
        <v>9017.2461310843391</v>
      </c>
      <c r="AL28" s="14">
        <f t="shared" si="22"/>
        <v>9015.1023559491314</v>
      </c>
      <c r="AM28" s="14">
        <f t="shared" si="22"/>
        <v>9018.2425802244998</v>
      </c>
      <c r="AN28" s="14">
        <f t="shared" ref="AN28:AX28" si="23">SUMPRODUCT(AN10:AN16,AN20:AN26)</f>
        <v>9018.975752619006</v>
      </c>
      <c r="AO28" s="14">
        <f t="shared" si="23"/>
        <v>9026.1545013382893</v>
      </c>
      <c r="AP28" s="14">
        <f t="shared" si="23"/>
        <v>9012.6945172669584</v>
      </c>
      <c r="AQ28" s="14">
        <f t="shared" si="23"/>
        <v>9006.4700404703181</v>
      </c>
      <c r="AR28" s="14">
        <f t="shared" si="23"/>
        <v>8999.6118323757873</v>
      </c>
      <c r="AS28" s="14">
        <f t="shared" si="23"/>
        <v>9001.0462726103742</v>
      </c>
      <c r="AT28" s="14">
        <f t="shared" si="23"/>
        <v>8981.9889262320175</v>
      </c>
      <c r="AU28" s="14">
        <f t="shared" si="23"/>
        <v>8968.1375376127417</v>
      </c>
      <c r="AV28" s="14">
        <f t="shared" si="23"/>
        <v>8952.6184608242093</v>
      </c>
      <c r="AW28" s="14">
        <f t="shared" si="23"/>
        <v>8944.30291106205</v>
      </c>
      <c r="AX28" s="14">
        <f t="shared" si="23"/>
        <v>8917.1549413512548</v>
      </c>
    </row>
    <row r="29" spans="1:50">
      <c r="A29" s="15" t="s">
        <v>3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O29" s="13"/>
      <c r="P29" s="13">
        <f t="shared" ref="P29:AM29" si="24">-P7</f>
        <v>-4217.9400843879648</v>
      </c>
      <c r="Q29" s="13">
        <f t="shared" si="24"/>
        <v>-3758.006338977033</v>
      </c>
      <c r="R29" s="13">
        <f t="shared" si="24"/>
        <v>-4677.375816999298</v>
      </c>
      <c r="S29" s="13">
        <f t="shared" si="24"/>
        <v>-5626.0419469285698</v>
      </c>
      <c r="T29" s="13">
        <f t="shared" si="24"/>
        <v>-3572.0569356295427</v>
      </c>
      <c r="U29" s="13">
        <f t="shared" si="24"/>
        <v>-4169.2738282653008</v>
      </c>
      <c r="V29" s="13">
        <f t="shared" si="24"/>
        <v>-1375.3154206352608</v>
      </c>
      <c r="W29" s="13">
        <f t="shared" si="24"/>
        <v>-1095.8996413116524</v>
      </c>
      <c r="X29" s="13">
        <f t="shared" si="24"/>
        <v>-1024.6360425663386</v>
      </c>
      <c r="Y29" s="13">
        <f t="shared" si="24"/>
        <v>-955.28374867795935</v>
      </c>
      <c r="Z29" s="13">
        <f t="shared" si="24"/>
        <v>-937.95983231835885</v>
      </c>
      <c r="AA29" s="13">
        <f t="shared" si="24"/>
        <v>-929.29787413855865</v>
      </c>
      <c r="AB29" s="13">
        <f t="shared" si="24"/>
        <v>-929.29787413855865</v>
      </c>
      <c r="AC29" s="13">
        <f t="shared" si="24"/>
        <v>-996.47418171071683</v>
      </c>
      <c r="AD29" s="13">
        <f t="shared" si="24"/>
        <v>-1052.4798504215169</v>
      </c>
      <c r="AE29" s="13">
        <f t="shared" si="24"/>
        <v>-1077.452222164708</v>
      </c>
      <c r="AF29" s="13">
        <f t="shared" si="24"/>
        <v>-1425.6225275963816</v>
      </c>
      <c r="AG29" s="13">
        <f t="shared" si="24"/>
        <v>-1039.9436375457813</v>
      </c>
      <c r="AH29" s="13">
        <f t="shared" si="24"/>
        <v>-1092.5857976382329</v>
      </c>
      <c r="AI29" s="13">
        <f t="shared" si="24"/>
        <v>-1020.383366929987</v>
      </c>
      <c r="AJ29" s="13">
        <f t="shared" si="24"/>
        <v>-998.43258002732227</v>
      </c>
      <c r="AK29" s="13">
        <f t="shared" si="24"/>
        <v>-966.11726845079693</v>
      </c>
      <c r="AL29" s="13">
        <f t="shared" si="24"/>
        <v>-943.72785259161196</v>
      </c>
      <c r="AM29" s="13">
        <f t="shared" si="24"/>
        <v>-975.55780653348017</v>
      </c>
      <c r="AN29" s="13">
        <f t="shared" ref="AN29:AX29" si="25">-AN7</f>
        <v>-938.15484701761045</v>
      </c>
      <c r="AO29" s="13">
        <f t="shared" si="25"/>
        <v>-949.16750025536021</v>
      </c>
      <c r="AP29" s="13">
        <f t="shared" si="25"/>
        <v>-908.74108363708956</v>
      </c>
      <c r="AQ29" s="13">
        <f t="shared" si="25"/>
        <v>-869.36320290632614</v>
      </c>
      <c r="AR29" s="13">
        <f t="shared" si="25"/>
        <v>-894.46030829464621</v>
      </c>
      <c r="AS29" s="13">
        <f t="shared" si="25"/>
        <v>-892.46961092623428</v>
      </c>
      <c r="AT29" s="13">
        <f t="shared" si="25"/>
        <v>-857.41991819622694</v>
      </c>
      <c r="AU29" s="13">
        <f t="shared" si="25"/>
        <v>-847.54173662933044</v>
      </c>
      <c r="AV29" s="13">
        <f t="shared" si="25"/>
        <v>-862.12042465562854</v>
      </c>
      <c r="AW29" s="13">
        <f t="shared" si="25"/>
        <v>-877.61400946138053</v>
      </c>
      <c r="AX29" s="13">
        <f t="shared" si="25"/>
        <v>-910.92717750896384</v>
      </c>
    </row>
    <row r="30" spans="1:50">
      <c r="A30" s="15" t="s">
        <v>8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6"/>
      <c r="O30" s="13"/>
      <c r="P30" s="13">
        <f t="shared" ref="P30:AM30" si="26">-P8</f>
        <v>-3068.7589143826945</v>
      </c>
      <c r="Q30" s="13">
        <f t="shared" si="26"/>
        <v>-3367.4568702166835</v>
      </c>
      <c r="R30" s="13">
        <f t="shared" si="26"/>
        <v>-3576.7605681749073</v>
      </c>
      <c r="S30" s="13">
        <f t="shared" si="26"/>
        <v>-3855.3560758678741</v>
      </c>
      <c r="T30" s="13">
        <f t="shared" si="26"/>
        <v>-4022.9638464735658</v>
      </c>
      <c r="U30" s="13">
        <f t="shared" si="26"/>
        <v>-4203.1916331894672</v>
      </c>
      <c r="V30" s="13">
        <f t="shared" si="26"/>
        <v>-4205.0809917086299</v>
      </c>
      <c r="W30" s="13">
        <f t="shared" si="26"/>
        <v>-4261.3442862327356</v>
      </c>
      <c r="X30" s="13">
        <f t="shared" si="26"/>
        <v>-4338.8843436145789</v>
      </c>
      <c r="Y30" s="13">
        <f t="shared" si="26"/>
        <v>-4437.5754439206112</v>
      </c>
      <c r="Z30" s="13">
        <f t="shared" si="26"/>
        <v>-4548.7759253482463</v>
      </c>
      <c r="AA30" s="13">
        <f t="shared" si="26"/>
        <v>-4659.7982854257334</v>
      </c>
      <c r="AB30" s="13">
        <f t="shared" si="26"/>
        <v>-4775.2466170745547</v>
      </c>
      <c r="AC30" s="13">
        <f t="shared" si="26"/>
        <v>-4895.5432138829328</v>
      </c>
      <c r="AD30" s="13">
        <f t="shared" si="26"/>
        <v>-5007.5968120495063</v>
      </c>
      <c r="AE30" s="13">
        <f t="shared" si="26"/>
        <v>-5096.2859556802459</v>
      </c>
      <c r="AF30" s="13">
        <f t="shared" si="26"/>
        <v>-5142.9343794044589</v>
      </c>
      <c r="AG30" s="13">
        <f t="shared" si="26"/>
        <v>-5187.9158997382592</v>
      </c>
      <c r="AH30" s="13">
        <f t="shared" si="26"/>
        <v>-5228.6746301999146</v>
      </c>
      <c r="AI30" s="13">
        <f t="shared" si="26"/>
        <v>-5280.2530357965288</v>
      </c>
      <c r="AJ30" s="13">
        <f t="shared" si="26"/>
        <v>-5353.5539881922959</v>
      </c>
      <c r="AK30" s="13">
        <f t="shared" si="26"/>
        <v>-5421.8482406865096</v>
      </c>
      <c r="AL30" s="13">
        <f t="shared" si="26"/>
        <v>-5480.3441191368083</v>
      </c>
      <c r="AM30" s="13">
        <f t="shared" si="26"/>
        <v>-5537.8809300652574</v>
      </c>
      <c r="AN30" s="13">
        <f t="shared" ref="AN30:AX30" si="27">-AN8</f>
        <v>-5609.4487599280983</v>
      </c>
      <c r="AO30" s="13">
        <f t="shared" si="27"/>
        <v>-5672.3574525035783</v>
      </c>
      <c r="AP30" s="13">
        <f t="shared" si="27"/>
        <v>-5751.198703887595</v>
      </c>
      <c r="AQ30" s="13">
        <f t="shared" si="27"/>
        <v>-5832.0504720092586</v>
      </c>
      <c r="AR30" s="13">
        <f t="shared" si="27"/>
        <v>-5915.1709622771277</v>
      </c>
      <c r="AS30" s="13">
        <f t="shared" si="27"/>
        <v>-5996.5249594701527</v>
      </c>
      <c r="AT30" s="13">
        <f t="shared" si="27"/>
        <v>-6075.3111779838391</v>
      </c>
      <c r="AU30" s="13">
        <f t="shared" si="27"/>
        <v>-6154.4942613035064</v>
      </c>
      <c r="AV30" s="13">
        <f t="shared" si="27"/>
        <v>-6234.873607169885</v>
      </c>
      <c r="AW30" s="13">
        <f t="shared" si="27"/>
        <v>-6314.8879101639686</v>
      </c>
      <c r="AX30" s="13">
        <f t="shared" si="27"/>
        <v>-6398.1774866229462</v>
      </c>
    </row>
    <row r="31" spans="1:50">
      <c r="A31" s="15" t="s">
        <v>185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O31" s="13"/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13">
        <v>0</v>
      </c>
      <c r="W31" s="13">
        <v>0</v>
      </c>
      <c r="X31" s="13">
        <v>0</v>
      </c>
      <c r="Y31" s="13">
        <v>0</v>
      </c>
      <c r="Z31" s="13">
        <v>0</v>
      </c>
      <c r="AA31" s="13">
        <v>-39.050764068215571</v>
      </c>
      <c r="AB31" s="13">
        <v>-225.44631413096386</v>
      </c>
      <c r="AC31" s="13">
        <v>-241.75263786814367</v>
      </c>
      <c r="AD31" s="13">
        <v>-251.53883976237213</v>
      </c>
      <c r="AE31" s="13">
        <v>-265.69417110373411</v>
      </c>
      <c r="AF31" s="13">
        <v>-279.55048309165522</v>
      </c>
      <c r="AG31" s="13">
        <v>-300.51160326348105</v>
      </c>
      <c r="AH31" s="13">
        <v>-315.26055116818299</v>
      </c>
      <c r="AI31" s="13">
        <v>-328.168024229732</v>
      </c>
      <c r="AJ31" s="13">
        <v>-334.1370311183619</v>
      </c>
      <c r="AK31" s="13">
        <v>-342.58089762978119</v>
      </c>
      <c r="AL31" s="13">
        <v>-346.69372384334144</v>
      </c>
      <c r="AM31" s="13">
        <v>-350.63522484012367</v>
      </c>
      <c r="AN31" s="13">
        <v>-350.04931310164284</v>
      </c>
      <c r="AO31" s="13">
        <v>-352.10892934000805</v>
      </c>
      <c r="AP31" s="13">
        <v>-344.79273258525541</v>
      </c>
      <c r="AQ31" s="13">
        <v>-338.6284535765945</v>
      </c>
      <c r="AR31" s="13">
        <v>-330.29626215783742</v>
      </c>
      <c r="AS31" s="13">
        <v>-323.47474713058682</v>
      </c>
      <c r="AT31" s="13">
        <v>-311.95104863946221</v>
      </c>
      <c r="AU31" s="13">
        <v>-300.97579313590086</v>
      </c>
      <c r="AV31" s="13">
        <v>-288.08691246782672</v>
      </c>
      <c r="AW31" s="13">
        <v>-275.86325778650212</v>
      </c>
      <c r="AX31" s="13">
        <v>-256.53857496754938</v>
      </c>
    </row>
    <row r="32" spans="1:50">
      <c r="A32" s="12" t="s">
        <v>4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O32" s="46"/>
      <c r="P32" s="121">
        <f t="shared" ref="P32:AX32" si="28">SUM(P28:P31)</f>
        <v>-1039.7784064102661</v>
      </c>
      <c r="Q32" s="121">
        <f t="shared" si="28"/>
        <v>-639.69782828891675</v>
      </c>
      <c r="R32" s="121">
        <f t="shared" si="28"/>
        <v>-1309.4225604787662</v>
      </c>
      <c r="S32" s="121">
        <f t="shared" si="28"/>
        <v>-2068.447230475168</v>
      </c>
      <c r="T32" s="121">
        <f t="shared" si="28"/>
        <v>173.75288180205325</v>
      </c>
      <c r="U32" s="121">
        <f t="shared" si="28"/>
        <v>-294.65622909556987</v>
      </c>
      <c r="V32" s="121">
        <f t="shared" si="28"/>
        <v>2680.391144964573</v>
      </c>
      <c r="W32" s="121">
        <f t="shared" si="28"/>
        <v>3043.3249939790858</v>
      </c>
      <c r="X32" s="121">
        <f t="shared" si="28"/>
        <v>3135.3699696859721</v>
      </c>
      <c r="Y32" s="121">
        <f t="shared" si="28"/>
        <v>3188.1048079055663</v>
      </c>
      <c r="Z32" s="121">
        <f t="shared" si="28"/>
        <v>3141.4716889887077</v>
      </c>
      <c r="AA32" s="121">
        <f t="shared" si="28"/>
        <v>3051.3865075998374</v>
      </c>
      <c r="AB32" s="121">
        <f t="shared" si="28"/>
        <v>2797.1554508504892</v>
      </c>
      <c r="AC32" s="121">
        <f t="shared" si="28"/>
        <v>2652.0364259522935</v>
      </c>
      <c r="AD32" s="121">
        <f t="shared" si="28"/>
        <v>2513.4557426968568</v>
      </c>
      <c r="AE32" s="121">
        <f t="shared" si="28"/>
        <v>2429.9182440852883</v>
      </c>
      <c r="AF32" s="121">
        <f t="shared" si="28"/>
        <v>2057.1933726321413</v>
      </c>
      <c r="AG32" s="121">
        <f t="shared" si="28"/>
        <v>2416.9830063167424</v>
      </c>
      <c r="AH32" s="121">
        <f t="shared" si="28"/>
        <v>2324.2753211872259</v>
      </c>
      <c r="AI32" s="121">
        <f t="shared" si="28"/>
        <v>2350.7954012665964</v>
      </c>
      <c r="AJ32" s="121">
        <f t="shared" si="28"/>
        <v>2308.7643663409835</v>
      </c>
      <c r="AK32" s="121">
        <f t="shared" si="28"/>
        <v>2286.6997243172518</v>
      </c>
      <c r="AL32" s="121">
        <f t="shared" si="28"/>
        <v>2244.3366603773698</v>
      </c>
      <c r="AM32" s="121">
        <f t="shared" si="28"/>
        <v>2154.1686187856385</v>
      </c>
      <c r="AN32" s="121">
        <f t="shared" si="28"/>
        <v>2121.3228325716545</v>
      </c>
      <c r="AO32" s="121">
        <f t="shared" si="28"/>
        <v>2052.5206192393425</v>
      </c>
      <c r="AP32" s="121">
        <f t="shared" si="28"/>
        <v>2007.9619971570189</v>
      </c>
      <c r="AQ32" s="121">
        <f t="shared" si="28"/>
        <v>1966.4279119781386</v>
      </c>
      <c r="AR32" s="121">
        <f t="shared" si="28"/>
        <v>1859.6842996461762</v>
      </c>
      <c r="AS32" s="121">
        <f t="shared" si="28"/>
        <v>1788.5769550834007</v>
      </c>
      <c r="AT32" s="121">
        <f t="shared" si="28"/>
        <v>1737.3067814124895</v>
      </c>
      <c r="AU32" s="121">
        <f t="shared" si="28"/>
        <v>1665.125746544004</v>
      </c>
      <c r="AV32" s="121">
        <f t="shared" si="28"/>
        <v>1567.5375165308694</v>
      </c>
      <c r="AW32" s="121">
        <f t="shared" si="28"/>
        <v>1475.9377336501991</v>
      </c>
      <c r="AX32" s="121">
        <f t="shared" si="28"/>
        <v>1351.5117022517957</v>
      </c>
    </row>
    <row r="33" spans="1:50"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</row>
    <row r="34" spans="1:50">
      <c r="A34" s="12" t="s">
        <v>10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4">
        <f>SUM(P34:AX34)</f>
        <v>27923.798541511977</v>
      </c>
      <c r="P34" s="14">
        <f t="shared" ref="P34:AX34" si="29">P32*P4</f>
        <v>-1036.9346564175976</v>
      </c>
      <c r="Q34" s="14">
        <f t="shared" si="29"/>
        <v>-623.14287320609264</v>
      </c>
      <c r="R34" s="14">
        <f t="shared" si="29"/>
        <v>-1217.4958482777326</v>
      </c>
      <c r="S34" s="14">
        <f t="shared" si="29"/>
        <v>-1829.7482633298653</v>
      </c>
      <c r="T34" s="14">
        <f t="shared" si="29"/>
        <v>146.95344555232629</v>
      </c>
      <c r="U34" s="14">
        <f t="shared" si="29"/>
        <v>-239.02724636668574</v>
      </c>
      <c r="V34" s="14">
        <f t="shared" si="29"/>
        <v>2085.1098206888523</v>
      </c>
      <c r="W34" s="14">
        <f t="shared" si="29"/>
        <v>2270.2729233658606</v>
      </c>
      <c r="X34" s="14">
        <f t="shared" si="29"/>
        <v>2242.9392385328606</v>
      </c>
      <c r="Y34" s="14">
        <f t="shared" si="29"/>
        <v>2187.0579068096758</v>
      </c>
      <c r="Z34" s="14">
        <f t="shared" si="29"/>
        <v>2066.6161524905128</v>
      </c>
      <c r="AA34" s="14">
        <f t="shared" si="29"/>
        <v>1924.9651366856301</v>
      </c>
      <c r="AB34" s="14">
        <f t="shared" si="29"/>
        <v>1692.1592296099184</v>
      </c>
      <c r="AC34" s="14">
        <f t="shared" si="29"/>
        <v>1538.5197888605194</v>
      </c>
      <c r="AD34" s="14">
        <f t="shared" si="29"/>
        <v>1398.2789566442239</v>
      </c>
      <c r="AE34" s="14">
        <f t="shared" si="29"/>
        <v>1296.3229761209489</v>
      </c>
      <c r="AF34" s="14">
        <f t="shared" si="29"/>
        <v>1052.4358922717586</v>
      </c>
      <c r="AG34" s="14">
        <f t="shared" si="29"/>
        <v>1185.7499328185854</v>
      </c>
      <c r="AH34" s="14">
        <f t="shared" si="29"/>
        <v>1093.4679551796237</v>
      </c>
      <c r="AI34" s="14">
        <f t="shared" si="29"/>
        <v>1060.5528106689028</v>
      </c>
      <c r="AJ34" s="14">
        <f t="shared" si="29"/>
        <v>998.840297139217</v>
      </c>
      <c r="AK34" s="14">
        <f t="shared" si="29"/>
        <v>948.69052088259571</v>
      </c>
      <c r="AL34" s="14">
        <f t="shared" si="29"/>
        <v>892.89913630481442</v>
      </c>
      <c r="AM34" s="14">
        <f t="shared" si="29"/>
        <v>821.85096942132657</v>
      </c>
      <c r="AN34" s="14">
        <f t="shared" si="29"/>
        <v>776.10256860134223</v>
      </c>
      <c r="AO34" s="14">
        <f t="shared" si="29"/>
        <v>720.11003080276544</v>
      </c>
      <c r="AP34" s="14">
        <f t="shared" si="29"/>
        <v>675.56291098759925</v>
      </c>
      <c r="AQ34" s="14">
        <f t="shared" si="29"/>
        <v>634.43526752683772</v>
      </c>
      <c r="AR34" s="14">
        <f t="shared" si="29"/>
        <v>575.37036437320478</v>
      </c>
      <c r="AS34" s="14">
        <f t="shared" si="29"/>
        <v>530.65819153920563</v>
      </c>
      <c r="AT34" s="14">
        <f t="shared" si="29"/>
        <v>494.2910356131265</v>
      </c>
      <c r="AU34" s="14">
        <f t="shared" si="29"/>
        <v>454.30993359939663</v>
      </c>
      <c r="AV34" s="14">
        <f t="shared" si="29"/>
        <v>410.13054783653922</v>
      </c>
      <c r="AW34" s="14">
        <f t="shared" si="29"/>
        <v>370.31490100981921</v>
      </c>
      <c r="AX34" s="14">
        <f t="shared" si="29"/>
        <v>325.1785871719556</v>
      </c>
    </row>
    <row r="35" spans="1:50"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</row>
    <row r="36" spans="1:50">
      <c r="A36" s="12" t="s">
        <v>5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O36" s="14"/>
      <c r="P36" s="14">
        <f>+'DAV Pi'!P61</f>
        <v>40828.460130185653</v>
      </c>
      <c r="Q36" s="14">
        <f>+'DAV Pi'!Q61</f>
        <v>42928.406678124244</v>
      </c>
      <c r="R36" s="14">
        <f>+'DAV Pi'!R61</f>
        <v>45900.942972978482</v>
      </c>
      <c r="S36" s="14">
        <f>+'DAV Pi'!S61</f>
        <v>49746.13021233624</v>
      </c>
      <c r="T36" s="14">
        <f>+'DAV Pi'!T61</f>
        <v>51513.628179811101</v>
      </c>
      <c r="U36" s="14">
        <f>+'DAV Pi'!U61</f>
        <v>53759.37036519243</v>
      </c>
      <c r="V36" s="14">
        <f>+'DAV Pi'!V61</f>
        <v>53170.147255198935</v>
      </c>
      <c r="W36" s="14">
        <f>+'DAV Pi'!W61</f>
        <v>52270.35111763126</v>
      </c>
      <c r="X36" s="14">
        <f>+'DAV Pi'!X61</f>
        <v>51271.494136327827</v>
      </c>
      <c r="Y36" s="14">
        <f>+'DAV Pi'!Y61</f>
        <v>50178.471655543668</v>
      </c>
      <c r="Z36" s="14">
        <f>+'DAV Pi'!Z61</f>
        <v>49057.407937451047</v>
      </c>
      <c r="AA36" s="14">
        <f>+'DAV Pi'!AA61</f>
        <v>47943.365825837107</v>
      </c>
      <c r="AB36" s="14">
        <f>+'DAV Pi'!AB61</f>
        <v>46835.669800724718</v>
      </c>
      <c r="AC36" s="14">
        <f>+'DAV Pi'!AC61</f>
        <v>45826.058662866031</v>
      </c>
      <c r="AD36" s="14">
        <f>+'DAV Pi'!AD61</f>
        <v>44874.708197393797</v>
      </c>
      <c r="AE36" s="14">
        <f>+'DAV Pi'!AE61</f>
        <v>43931.596224277528</v>
      </c>
      <c r="AF36" s="14">
        <f>+'DAV Pi'!AF61</f>
        <v>43311.777025920266</v>
      </c>
      <c r="AG36" s="14">
        <f>+'DAV Pi'!AG61</f>
        <v>42289.24393580827</v>
      </c>
      <c r="AH36" s="14">
        <f>+'DAV Pi'!AH61</f>
        <v>41305.486568904555</v>
      </c>
      <c r="AI36" s="14">
        <f>+'DAV Pi'!AI61</f>
        <v>40236.164014556663</v>
      </c>
      <c r="AJ36" s="14">
        <f>+'DAV Pi'!AJ61</f>
        <v>39132.575793217591</v>
      </c>
      <c r="AK36" s="14">
        <f>+'DAV Pi'!AK61</f>
        <v>37980.513307800356</v>
      </c>
      <c r="AL36" s="14">
        <f>+'DAV Pi'!AL61</f>
        <v>36785.347662912594</v>
      </c>
      <c r="AM36" s="14">
        <f>+'DAV Pi'!AM61</f>
        <v>35596.571063553652</v>
      </c>
      <c r="AN36" s="14">
        <f>+'DAV Pi'!AN61</f>
        <v>34345.254435154842</v>
      </c>
      <c r="AO36" s="14">
        <f>+'DAV Pi'!AO61</f>
        <v>33078.240653066292</v>
      </c>
      <c r="AP36" s="14">
        <f>+'DAV Pi'!AP61</f>
        <v>31746.542399197231</v>
      </c>
      <c r="AQ36" s="14">
        <f>+'DAV Pi'!AQ61</f>
        <v>30353.833791071207</v>
      </c>
      <c r="AR36" s="14">
        <f>+'DAV Pi'!AR61</f>
        <v>28964.728566209931</v>
      </c>
      <c r="AS36" s="14">
        <f>+'DAV Pi'!AS61</f>
        <v>27552.848708149868</v>
      </c>
      <c r="AT36" s="14">
        <f>+'DAV Pi'!AT61</f>
        <v>26090.438545842979</v>
      </c>
      <c r="AU36" s="14">
        <f>+'DAV Pi'!AU61</f>
        <v>24602.223634806127</v>
      </c>
      <c r="AV36" s="14">
        <f>+'DAV Pi'!AV61</f>
        <v>23118.188118322585</v>
      </c>
      <c r="AW36" s="14">
        <f>+'DAV Pi'!AW61</f>
        <v>21643.789562212758</v>
      </c>
      <c r="AX36" s="14">
        <f>+'DAV Pi'!AX61</f>
        <v>20194.097183716323</v>
      </c>
    </row>
    <row r="37" spans="1:50"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</row>
    <row r="38" spans="1:50">
      <c r="A38" s="15" t="s">
        <v>0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3"/>
      <c r="O38" s="31">
        <f>-Inputs!P55</f>
        <v>-32680.771885269623</v>
      </c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</row>
    <row r="39" spans="1:50">
      <c r="A39" s="15" t="s">
        <v>111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3"/>
      <c r="O39" s="31">
        <f>AX36*AX5</f>
        <v>4756.9733437576597</v>
      </c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</row>
    <row r="40" spans="1:50">
      <c r="A40" s="12" t="s">
        <v>287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31">
        <f>SUM(O34:O39)</f>
        <v>1.2732925824820995E-11</v>
      </c>
      <c r="P40" s="144" t="s">
        <v>286</v>
      </c>
      <c r="Q40" s="144"/>
      <c r="R40" s="112">
        <f>SUM(P31:AX31)-SUM('UR Tax Calculation'!P26:AX26)</f>
        <v>6.662568184765405E-4</v>
      </c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</row>
    <row r="41" spans="1:50"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</row>
    <row r="42" spans="1:50">
      <c r="A42" s="12" t="s">
        <v>11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O42" s="14"/>
      <c r="P42" s="14"/>
      <c r="Q42" s="14"/>
      <c r="R42" s="14"/>
      <c r="S42" s="14"/>
      <c r="T42" s="14"/>
      <c r="U42" s="14">
        <f>U46+U47</f>
        <v>47191.696796450924</v>
      </c>
      <c r="V42" s="14"/>
      <c r="W42" s="14"/>
      <c r="X42" s="14"/>
      <c r="Y42" s="14"/>
      <c r="Z42" s="14"/>
      <c r="AA42" s="14">
        <f>AA46+AA47</f>
        <v>39996.641866427737</v>
      </c>
      <c r="AB42" s="14"/>
      <c r="AC42" s="14"/>
      <c r="AD42" s="14"/>
      <c r="AE42" s="14"/>
      <c r="AF42" s="14"/>
      <c r="AG42" s="14">
        <f>AG46+AG47</f>
        <v>34435.389805511266</v>
      </c>
      <c r="AH42" s="14"/>
      <c r="AI42" s="14"/>
      <c r="AJ42" s="14"/>
      <c r="AK42" s="14"/>
      <c r="AL42" s="14"/>
      <c r="AM42" s="14">
        <f>AM46+AM47</f>
        <v>28708.897122067377</v>
      </c>
      <c r="AN42" s="14"/>
      <c r="AO42" s="14"/>
      <c r="AP42" s="14"/>
      <c r="AQ42" s="14"/>
      <c r="AR42" s="14"/>
      <c r="AS42" s="14">
        <f>AS46+AS47</f>
        <v>23448.341971026613</v>
      </c>
      <c r="AT42" s="14"/>
      <c r="AU42" s="14"/>
      <c r="AV42" s="14"/>
      <c r="AW42" s="14"/>
      <c r="AX42" s="14">
        <f>AX46+AX47</f>
        <v>20194.097183716171</v>
      </c>
    </row>
    <row r="43" spans="1:50">
      <c r="A43" s="17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</row>
    <row r="44" spans="1:50">
      <c r="A44" s="12" t="s">
        <v>12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O44" s="13"/>
      <c r="P44" s="13">
        <f>P32*(1+P3*$O4)*(1+Q3)*(1+R3)*(1+S3)*(1+T3)*(1+U3)</f>
        <v>-1305.6159935478202</v>
      </c>
      <c r="Q44" s="13">
        <f>Q32*(1+Q3*$O4)*(1+R3)*(1+S3)*(1+T3)*(1+U3)</f>
        <v>-784.60614320095249</v>
      </c>
      <c r="R44" s="13">
        <f>R32*(1+R3*$O4)*(1+S3)*(1+T3)*(1+U3)</f>
        <v>-1532.9626044915569</v>
      </c>
      <c r="S44" s="13">
        <f>S32*(1+S3*$O4)*(1+T3)*(1+U3)</f>
        <v>-2303.8564503410093</v>
      </c>
      <c r="T44" s="13">
        <f>T32*(1+T3*$O4)*(1+U3)</f>
        <v>185.03072265221658</v>
      </c>
      <c r="U44" s="13">
        <f>U32*(1+U3*$O4)</f>
        <v>-300.96187239821506</v>
      </c>
      <c r="V44" s="13">
        <f t="shared" ref="V44:AA44" si="30">V32*(1+$AA$3*$O$4)*(1+$AA$3)^($AA$1-V1)</f>
        <v>3375.974367380275</v>
      </c>
      <c r="W44" s="13">
        <f t="shared" si="30"/>
        <v>3675.7695542907027</v>
      </c>
      <c r="X44" s="13">
        <f t="shared" si="30"/>
        <v>3631.5139383770183</v>
      </c>
      <c r="Y44" s="13">
        <f t="shared" si="30"/>
        <v>3541.0371962693912</v>
      </c>
      <c r="Z44" s="13">
        <f t="shared" si="30"/>
        <v>3346.031508171161</v>
      </c>
      <c r="AA44" s="13">
        <f t="shared" si="30"/>
        <v>3116.6861788624742</v>
      </c>
      <c r="AB44" s="13">
        <f t="shared" ref="AB44:AG44" si="31">AB32*(1+$AG$3*$O$4)*(1+$AG$3)^($AG$1-AB1)</f>
        <v>3523.0399568321509</v>
      </c>
      <c r="AC44" s="13">
        <f t="shared" si="31"/>
        <v>3203.1658697876032</v>
      </c>
      <c r="AD44" s="13">
        <f t="shared" si="31"/>
        <v>2911.1874041491792</v>
      </c>
      <c r="AE44" s="13">
        <f t="shared" si="31"/>
        <v>2698.9171952136398</v>
      </c>
      <c r="AF44" s="13">
        <f t="shared" si="31"/>
        <v>2191.149411708986</v>
      </c>
      <c r="AG44" s="13">
        <f t="shared" si="31"/>
        <v>2468.706442651921</v>
      </c>
      <c r="AH44" s="13">
        <f t="shared" ref="AH44:AM44" si="32">AH32*(1+$AM$3*$O$4)*(1+$AM$3)^($AM$1-AH1)</f>
        <v>2927.4436015816423</v>
      </c>
      <c r="AI44" s="13">
        <f t="shared" si="32"/>
        <v>2839.3228398010961</v>
      </c>
      <c r="AJ44" s="13">
        <f t="shared" si="32"/>
        <v>2674.1054669332084</v>
      </c>
      <c r="AK44" s="13">
        <f t="shared" si="32"/>
        <v>2539.843972640876</v>
      </c>
      <c r="AL44" s="13">
        <f t="shared" si="32"/>
        <v>2390.4787068075698</v>
      </c>
      <c r="AM44" s="13">
        <f t="shared" si="32"/>
        <v>2200.2678272276512</v>
      </c>
      <c r="AN44" s="13">
        <f t="shared" ref="AN44:AS44" si="33">AN32*(1+$AS$3*$O$4)*(1+$AS$3)^($AS$1-AN1)</f>
        <v>2671.8232975639385</v>
      </c>
      <c r="AO44" s="13">
        <f t="shared" si="33"/>
        <v>2479.0624782696882</v>
      </c>
      <c r="AP44" s="13">
        <f t="shared" si="33"/>
        <v>2325.7038406658608</v>
      </c>
      <c r="AQ44" s="13">
        <f t="shared" si="33"/>
        <v>2184.1171478523097</v>
      </c>
      <c r="AR44" s="13">
        <f t="shared" si="33"/>
        <v>1980.7793537271928</v>
      </c>
      <c r="AS44" s="13">
        <f t="shared" si="33"/>
        <v>1826.8525019221856</v>
      </c>
      <c r="AT44" s="13">
        <f>AT32*(1+$AX$3*$O$4)*(1+$AX$3)^($AX$1-AT1)</f>
        <v>2098.3428934513222</v>
      </c>
      <c r="AU44" s="13">
        <f>AU32*(1+$AX$3*$O$4)*(1+$AX$3)^($AX$1-AU1)</f>
        <v>1928.6168510220912</v>
      </c>
      <c r="AV44" s="13">
        <f>AV32*(1+$AX$3*$O$4)*(1+$AX$3)^($AX$1-AV1)</f>
        <v>1741.0684362758157</v>
      </c>
      <c r="AW44" s="13">
        <f>AW32*(1+$AX$3*$O$4)*(1+$AX$3)^($AX$1-AW1)</f>
        <v>1572.0447770395467</v>
      </c>
      <c r="AX44" s="13">
        <f>AX32*(1+$AX$3*$O$4)*(1+$AX$3)^($AX$1-AX1)</f>
        <v>1380.4340526799842</v>
      </c>
    </row>
    <row r="45" spans="1:50">
      <c r="A45" s="12" t="s">
        <v>13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O45" s="13">
        <f>-O38</f>
        <v>32680.771885269623</v>
      </c>
      <c r="P45" s="13"/>
      <c r="Q45" s="13"/>
      <c r="R45" s="13"/>
      <c r="S45" s="13"/>
      <c r="T45" s="13"/>
      <c r="U45" s="13">
        <f>-O45/U5</f>
        <v>-41148.724455123585</v>
      </c>
      <c r="V45" s="13"/>
      <c r="W45" s="13"/>
      <c r="X45" s="13"/>
      <c r="Y45" s="13"/>
      <c r="Z45" s="13"/>
      <c r="AA45" s="13">
        <f>-U42*(1+AA3)^(AA1-U1)</f>
        <v>-60683.654609778758</v>
      </c>
      <c r="AB45" s="13"/>
      <c r="AC45" s="13"/>
      <c r="AD45" s="13"/>
      <c r="AE45" s="13"/>
      <c r="AF45" s="13"/>
      <c r="AG45" s="13">
        <f>-AA42*(1+AG3)^(AG1-AA1)</f>
        <v>-51431.556085854747</v>
      </c>
      <c r="AH45" s="13"/>
      <c r="AI45" s="13"/>
      <c r="AJ45" s="13"/>
      <c r="AK45" s="13"/>
      <c r="AL45" s="13"/>
      <c r="AM45" s="13">
        <f t="shared" ref="AM45:AS45" si="34">-AG42*(1+AM3)^(AM1-AG1)</f>
        <v>-44280.359537059419</v>
      </c>
      <c r="AN45" s="13"/>
      <c r="AO45" s="13"/>
      <c r="AP45" s="13"/>
      <c r="AQ45" s="13"/>
      <c r="AR45" s="13"/>
      <c r="AS45" s="13">
        <f t="shared" si="34"/>
        <v>-36916.680591027791</v>
      </c>
      <c r="AT45" s="13"/>
      <c r="AU45" s="13"/>
      <c r="AV45" s="13"/>
      <c r="AW45" s="13"/>
      <c r="AX45" s="13">
        <f>-AS42*(1+AX3)^(AX1-AS1)</f>
        <v>-28914.604194184933</v>
      </c>
    </row>
    <row r="46" spans="1:50">
      <c r="A46" s="12" t="s">
        <v>1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O46" s="13"/>
      <c r="P46" s="13"/>
      <c r="Q46" s="13"/>
      <c r="R46" s="13"/>
      <c r="S46" s="13"/>
      <c r="T46" s="13"/>
      <c r="U46" s="13">
        <f>U36</f>
        <v>53759.37036519243</v>
      </c>
      <c r="V46" s="13"/>
      <c r="W46" s="13"/>
      <c r="X46" s="13"/>
      <c r="Y46" s="13"/>
      <c r="Z46" s="13"/>
      <c r="AA46" s="13">
        <f>AA36</f>
        <v>47943.365825837107</v>
      </c>
      <c r="AB46" s="13"/>
      <c r="AC46" s="13"/>
      <c r="AD46" s="13"/>
      <c r="AE46" s="13"/>
      <c r="AF46" s="13"/>
      <c r="AG46" s="13">
        <f>AG36</f>
        <v>42289.24393580827</v>
      </c>
      <c r="AH46" s="13"/>
      <c r="AI46" s="13"/>
      <c r="AJ46" s="13"/>
      <c r="AK46" s="13"/>
      <c r="AL46" s="13"/>
      <c r="AM46" s="13">
        <f t="shared" ref="AM46:AX46" si="35">AM36</f>
        <v>35596.571063553652</v>
      </c>
      <c r="AN46" s="13"/>
      <c r="AO46" s="13"/>
      <c r="AP46" s="13"/>
      <c r="AQ46" s="13"/>
      <c r="AR46" s="13"/>
      <c r="AS46" s="13">
        <f t="shared" si="35"/>
        <v>27552.848708149868</v>
      </c>
      <c r="AT46" s="13"/>
      <c r="AU46" s="13"/>
      <c r="AV46" s="13"/>
      <c r="AW46" s="13"/>
      <c r="AX46" s="13">
        <f t="shared" si="35"/>
        <v>20194.097183716323</v>
      </c>
    </row>
    <row r="47" spans="1:50">
      <c r="A47" s="12" t="s">
        <v>14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O47" s="13"/>
      <c r="P47" s="13"/>
      <c r="Q47" s="13"/>
      <c r="R47" s="13"/>
      <c r="S47" s="13"/>
      <c r="T47" s="13"/>
      <c r="U47" s="13">
        <f>-SUM(P44:U46)</f>
        <v>-6567.6735687415057</v>
      </c>
      <c r="V47" s="13"/>
      <c r="W47" s="13"/>
      <c r="X47" s="13"/>
      <c r="Y47" s="13"/>
      <c r="Z47" s="13"/>
      <c r="AA47" s="13">
        <f>-SUM(V44:AA46)</f>
        <v>-7946.7239594093699</v>
      </c>
      <c r="AB47" s="13"/>
      <c r="AC47" s="13"/>
      <c r="AD47" s="13"/>
      <c r="AE47" s="13"/>
      <c r="AF47" s="13"/>
      <c r="AG47" s="13">
        <f>-SUM(AB44:AG46)</f>
        <v>-7853.8541302970043</v>
      </c>
      <c r="AH47" s="13"/>
      <c r="AI47" s="13"/>
      <c r="AJ47" s="13"/>
      <c r="AK47" s="13"/>
      <c r="AL47" s="13"/>
      <c r="AM47" s="13">
        <f t="shared" ref="AM47:AS47" si="36">-SUM(AH44:AM46)</f>
        <v>-6887.673941486275</v>
      </c>
      <c r="AN47" s="13"/>
      <c r="AO47" s="13"/>
      <c r="AP47" s="13"/>
      <c r="AQ47" s="13"/>
      <c r="AR47" s="13"/>
      <c r="AS47" s="13">
        <f t="shared" si="36"/>
        <v>-4104.5067371232544</v>
      </c>
      <c r="AT47" s="13"/>
      <c r="AU47" s="13"/>
      <c r="AV47" s="13"/>
      <c r="AW47" s="13"/>
      <c r="AX47" s="13">
        <f>-SUM(AT44:AX46)</f>
        <v>-1.5279510989785194E-10</v>
      </c>
    </row>
    <row r="48" spans="1:50">
      <c r="A48" s="28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</row>
    <row r="49" spans="1:50">
      <c r="A49" s="28" t="s">
        <v>156</v>
      </c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</row>
    <row r="50" spans="1:50">
      <c r="A50" s="9" t="s">
        <v>35</v>
      </c>
      <c r="P50" s="31">
        <f>+P61</f>
        <v>-1042.6377970278943</v>
      </c>
      <c r="Q50" s="31">
        <f t="shared" ref="Q50:AM50" si="37">+Q61</f>
        <v>-1740.6500565549877</v>
      </c>
      <c r="R50" s="31">
        <f t="shared" si="37"/>
        <v>-3176.5476956164966</v>
      </c>
      <c r="S50" s="31">
        <f t="shared" si="37"/>
        <v>-5452.585951716771</v>
      </c>
      <c r="T50" s="31">
        <f t="shared" si="37"/>
        <v>-5506.339153173305</v>
      </c>
      <c r="U50" s="31">
        <f t="shared" si="37"/>
        <v>-6042.9723413273377</v>
      </c>
      <c r="V50" s="31">
        <f t="shared" si="37"/>
        <v>-3563.8600420693328</v>
      </c>
      <c r="W50" s="31">
        <f t="shared" si="37"/>
        <v>-607.94110301966202</v>
      </c>
      <c r="X50" s="31">
        <f t="shared" si="37"/>
        <v>2568.5059048083485</v>
      </c>
      <c r="Y50" s="31">
        <f t="shared" si="37"/>
        <v>5934.768208328891</v>
      </c>
      <c r="Z50" s="31">
        <f t="shared" si="37"/>
        <v>9397.4754707784323</v>
      </c>
      <c r="AA50" s="31">
        <f t="shared" si="37"/>
        <v>12916.373599790224</v>
      </c>
      <c r="AB50" s="31">
        <f t="shared" si="37"/>
        <v>16326.208967359935</v>
      </c>
      <c r="AC50" s="31">
        <f t="shared" si="37"/>
        <v>19733.760716630612</v>
      </c>
      <c r="AD50" s="31">
        <f t="shared" si="37"/>
        <v>23145.609370892969</v>
      </c>
      <c r="AE50" s="31">
        <f t="shared" si="37"/>
        <v>26618.159946475902</v>
      </c>
      <c r="AF50" s="31">
        <f t="shared" si="37"/>
        <v>29858.634502991539</v>
      </c>
      <c r="AG50" s="31">
        <f t="shared" si="37"/>
        <v>33605.290502371499</v>
      </c>
      <c r="AH50" s="31">
        <f t="shared" si="37"/>
        <v>37417.611748933632</v>
      </c>
      <c r="AI50" s="31">
        <f t="shared" si="37"/>
        <v>41420.187954641689</v>
      </c>
      <c r="AJ50" s="31">
        <f t="shared" si="37"/>
        <v>45551.143922881034</v>
      </c>
      <c r="AK50" s="31">
        <f t="shared" si="37"/>
        <v>49836.367981197982</v>
      </c>
      <c r="AL50" s="31">
        <f t="shared" si="37"/>
        <v>54261.729995702699</v>
      </c>
      <c r="AM50" s="31">
        <f t="shared" si="37"/>
        <v>58784.399866746426</v>
      </c>
      <c r="AN50" s="31">
        <f t="shared" ref="AN50:AX50" si="38">+AN61</f>
        <v>63467.091322231863</v>
      </c>
      <c r="AO50" s="31">
        <f t="shared" si="38"/>
        <v>68279.927391314457</v>
      </c>
      <c r="AP50" s="31">
        <f t="shared" si="38"/>
        <v>73253.240667558901</v>
      </c>
      <c r="AQ50" s="31">
        <f t="shared" si="38"/>
        <v>78396.988837424899</v>
      </c>
      <c r="AR50" s="31">
        <f t="shared" si="38"/>
        <v>83651.861503325286</v>
      </c>
      <c r="AS50" s="31">
        <f t="shared" si="38"/>
        <v>89059.013677589799</v>
      </c>
      <c r="AT50" s="31">
        <f t="shared" si="38"/>
        <v>94645.224609525365</v>
      </c>
      <c r="AU50" s="31">
        <f t="shared" si="38"/>
        <v>100396.7996603331</v>
      </c>
      <c r="AV50" s="31">
        <f t="shared" si="38"/>
        <v>106294.86550517997</v>
      </c>
      <c r="AW50" s="31">
        <f t="shared" si="38"/>
        <v>112351.80854995198</v>
      </c>
      <c r="AX50" s="31">
        <f t="shared" si="38"/>
        <v>118540.90000856991</v>
      </c>
    </row>
    <row r="51" spans="1:50">
      <c r="A51" s="9" t="s">
        <v>36</v>
      </c>
      <c r="P51" s="31">
        <f t="shared" ref="P51:AX51" si="39">-$O45/P$5</f>
        <v>-32860.516130638607</v>
      </c>
      <c r="Q51" s="31">
        <f t="shared" si="39"/>
        <v>-34266.946221029939</v>
      </c>
      <c r="R51" s="31">
        <f t="shared" si="39"/>
        <v>-36076.240981500319</v>
      </c>
      <c r="S51" s="31">
        <f t="shared" si="39"/>
        <v>-37854.799661888283</v>
      </c>
      <c r="T51" s="31">
        <f t="shared" si="39"/>
        <v>-39459.843167552346</v>
      </c>
      <c r="U51" s="31">
        <f t="shared" si="39"/>
        <v>-41148.724455123585</v>
      </c>
      <c r="V51" s="31">
        <f t="shared" si="39"/>
        <v>-42909.889861802876</v>
      </c>
      <c r="W51" s="31">
        <f t="shared" si="39"/>
        <v>-44746.433147888034</v>
      </c>
      <c r="X51" s="31">
        <f t="shared" si="39"/>
        <v>-46661.58048661764</v>
      </c>
      <c r="Y51" s="31">
        <f t="shared" si="39"/>
        <v>-48658.696131444878</v>
      </c>
      <c r="Z51" s="31">
        <f t="shared" si="39"/>
        <v>-50741.288325870715</v>
      </c>
      <c r="AA51" s="31">
        <f t="shared" si="39"/>
        <v>-52913.015466217978</v>
      </c>
      <c r="AB51" s="31">
        <f t="shared" si="39"/>
        <v>-55177.692528172105</v>
      </c>
      <c r="AC51" s="31">
        <f t="shared" si="39"/>
        <v>-57539.297768377866</v>
      </c>
      <c r="AD51" s="31">
        <f t="shared" si="39"/>
        <v>-60001.979712864442</v>
      </c>
      <c r="AE51" s="31">
        <f t="shared" si="39"/>
        <v>-62570.064444575037</v>
      </c>
      <c r="AF51" s="31">
        <f t="shared" si="39"/>
        <v>-65248.063202802849</v>
      </c>
      <c r="AG51" s="31">
        <f t="shared" si="39"/>
        <v>-68040.680307882809</v>
      </c>
      <c r="AH51" s="31">
        <f t="shared" si="39"/>
        <v>-70952.821425060189</v>
      </c>
      <c r="AI51" s="31">
        <f t="shared" si="39"/>
        <v>-73989.602182052768</v>
      </c>
      <c r="AJ51" s="31">
        <f t="shared" si="39"/>
        <v>-77156.35715544461</v>
      </c>
      <c r="AK51" s="31">
        <f t="shared" si="39"/>
        <v>-80458.64924169764</v>
      </c>
      <c r="AL51" s="31">
        <f t="shared" si="39"/>
        <v>-83902.279429242291</v>
      </c>
      <c r="AM51" s="31">
        <f t="shared" si="39"/>
        <v>-87493.296988813861</v>
      </c>
      <c r="AN51" s="31">
        <f t="shared" si="39"/>
        <v>-91238.010099935083</v>
      </c>
      <c r="AO51" s="31">
        <f t="shared" si="39"/>
        <v>-95142.996932212307</v>
      </c>
      <c r="AP51" s="31">
        <f t="shared" si="39"/>
        <v>-99215.117200910987</v>
      </c>
      <c r="AQ51" s="31">
        <f t="shared" si="39"/>
        <v>-103461.52421710997</v>
      </c>
      <c r="AR51" s="31">
        <f t="shared" si="39"/>
        <v>-107889.67745360227</v>
      </c>
      <c r="AS51" s="31">
        <f t="shared" si="39"/>
        <v>-112507.35564861645</v>
      </c>
      <c r="AT51" s="31">
        <f t="shared" si="39"/>
        <v>-117322.67047037723</v>
      </c>
      <c r="AU51" s="31">
        <f t="shared" si="39"/>
        <v>-122344.08076650937</v>
      </c>
      <c r="AV51" s="31">
        <f t="shared" si="39"/>
        <v>-127580.40742331596</v>
      </c>
      <c r="AW51" s="31">
        <f t="shared" si="39"/>
        <v>-133040.84886103388</v>
      </c>
      <c r="AX51" s="31">
        <f t="shared" si="39"/>
        <v>-138734.99719228613</v>
      </c>
    </row>
    <row r="52" spans="1:50">
      <c r="A52" s="9" t="s">
        <v>37</v>
      </c>
      <c r="O52" s="31">
        <f>+Inputs!P46</f>
        <v>38246.67212343651</v>
      </c>
      <c r="P52" s="31">
        <f t="shared" ref="P52:AX52" si="40">+P36</f>
        <v>40828.460130185653</v>
      </c>
      <c r="Q52" s="31">
        <f t="shared" si="40"/>
        <v>42928.406678124244</v>
      </c>
      <c r="R52" s="31">
        <f t="shared" si="40"/>
        <v>45900.942972978482</v>
      </c>
      <c r="S52" s="31">
        <f t="shared" si="40"/>
        <v>49746.13021233624</v>
      </c>
      <c r="T52" s="31">
        <f t="shared" si="40"/>
        <v>51513.628179811101</v>
      </c>
      <c r="U52" s="31">
        <f t="shared" si="40"/>
        <v>53759.37036519243</v>
      </c>
      <c r="V52" s="31">
        <f t="shared" si="40"/>
        <v>53170.147255198935</v>
      </c>
      <c r="W52" s="31">
        <f t="shared" si="40"/>
        <v>52270.35111763126</v>
      </c>
      <c r="X52" s="31">
        <f t="shared" si="40"/>
        <v>51271.494136327827</v>
      </c>
      <c r="Y52" s="31">
        <f t="shared" si="40"/>
        <v>50178.471655543668</v>
      </c>
      <c r="Z52" s="31">
        <f t="shared" si="40"/>
        <v>49057.407937451047</v>
      </c>
      <c r="AA52" s="31">
        <f t="shared" si="40"/>
        <v>47943.365825837107</v>
      </c>
      <c r="AB52" s="31">
        <f t="shared" si="40"/>
        <v>46835.669800724718</v>
      </c>
      <c r="AC52" s="31">
        <f t="shared" si="40"/>
        <v>45826.058662866031</v>
      </c>
      <c r="AD52" s="31">
        <f t="shared" si="40"/>
        <v>44874.708197393797</v>
      </c>
      <c r="AE52" s="31">
        <f t="shared" si="40"/>
        <v>43931.596224277528</v>
      </c>
      <c r="AF52" s="31">
        <f t="shared" si="40"/>
        <v>43311.777025920266</v>
      </c>
      <c r="AG52" s="31">
        <f t="shared" si="40"/>
        <v>42289.24393580827</v>
      </c>
      <c r="AH52" s="31">
        <f t="shared" si="40"/>
        <v>41305.486568904555</v>
      </c>
      <c r="AI52" s="31">
        <f t="shared" si="40"/>
        <v>40236.164014556663</v>
      </c>
      <c r="AJ52" s="31">
        <f t="shared" si="40"/>
        <v>39132.575793217591</v>
      </c>
      <c r="AK52" s="31">
        <f t="shared" si="40"/>
        <v>37980.513307800356</v>
      </c>
      <c r="AL52" s="31">
        <f t="shared" si="40"/>
        <v>36785.347662912594</v>
      </c>
      <c r="AM52" s="31">
        <f t="shared" si="40"/>
        <v>35596.571063553652</v>
      </c>
      <c r="AN52" s="31">
        <f t="shared" si="40"/>
        <v>34345.254435154842</v>
      </c>
      <c r="AO52" s="31">
        <f t="shared" si="40"/>
        <v>33078.240653066292</v>
      </c>
      <c r="AP52" s="31">
        <f t="shared" si="40"/>
        <v>31746.542399197231</v>
      </c>
      <c r="AQ52" s="31">
        <f t="shared" si="40"/>
        <v>30353.833791071207</v>
      </c>
      <c r="AR52" s="31">
        <f t="shared" si="40"/>
        <v>28964.728566209931</v>
      </c>
      <c r="AS52" s="31">
        <f t="shared" si="40"/>
        <v>27552.848708149868</v>
      </c>
      <c r="AT52" s="31">
        <f t="shared" si="40"/>
        <v>26090.438545842979</v>
      </c>
      <c r="AU52" s="31">
        <f t="shared" si="40"/>
        <v>24602.223634806127</v>
      </c>
      <c r="AV52" s="31">
        <f t="shared" si="40"/>
        <v>23118.188118322585</v>
      </c>
      <c r="AW52" s="31">
        <f t="shared" si="40"/>
        <v>21643.789562212758</v>
      </c>
      <c r="AX52" s="31">
        <f t="shared" si="40"/>
        <v>20194.097183716323</v>
      </c>
    </row>
    <row r="53" spans="1:50">
      <c r="A53" s="9" t="s">
        <v>38</v>
      </c>
      <c r="O53" s="116">
        <f>+Inputs!P47</f>
        <v>-5565.9002381668879</v>
      </c>
      <c r="P53" s="116">
        <f t="shared" ref="P53:AX53" si="41">-SUM(P50:P52)</f>
        <v>-6925.3062025191539</v>
      </c>
      <c r="Q53" s="116">
        <f t="shared" si="41"/>
        <v>-6920.8104005393179</v>
      </c>
      <c r="R53" s="116">
        <f t="shared" si="41"/>
        <v>-6648.1542958616701</v>
      </c>
      <c r="S53" s="116">
        <f t="shared" si="41"/>
        <v>-6438.7445987311876</v>
      </c>
      <c r="T53" s="116">
        <f t="shared" si="41"/>
        <v>-6547.4458590854483</v>
      </c>
      <c r="U53" s="116">
        <f t="shared" si="41"/>
        <v>-6567.6735687415057</v>
      </c>
      <c r="V53" s="116">
        <f t="shared" si="41"/>
        <v>-6696.3973513267265</v>
      </c>
      <c r="W53" s="116">
        <f t="shared" si="41"/>
        <v>-6915.9768667235621</v>
      </c>
      <c r="X53" s="116">
        <f t="shared" si="41"/>
        <v>-7178.4195545185357</v>
      </c>
      <c r="Y53" s="116">
        <f t="shared" si="41"/>
        <v>-7454.5437324276791</v>
      </c>
      <c r="Z53" s="116">
        <f t="shared" si="41"/>
        <v>-7713.5950823587627</v>
      </c>
      <c r="AA53" s="116">
        <f t="shared" si="41"/>
        <v>-7946.7239594093553</v>
      </c>
      <c r="AB53" s="116">
        <f t="shared" si="41"/>
        <v>-7984.1862399125457</v>
      </c>
      <c r="AC53" s="116">
        <f t="shared" si="41"/>
        <v>-8020.5216111187765</v>
      </c>
      <c r="AD53" s="116">
        <f t="shared" si="41"/>
        <v>-8018.3378554223236</v>
      </c>
      <c r="AE53" s="116">
        <f t="shared" si="41"/>
        <v>-7979.6917261783965</v>
      </c>
      <c r="AF53" s="116">
        <f t="shared" si="41"/>
        <v>-7922.3483261089568</v>
      </c>
      <c r="AG53" s="116">
        <f t="shared" si="41"/>
        <v>-7853.8541302969606</v>
      </c>
      <c r="AH53" s="116">
        <f t="shared" si="41"/>
        <v>-7770.276892777998</v>
      </c>
      <c r="AI53" s="116">
        <f t="shared" si="41"/>
        <v>-7666.7497871455853</v>
      </c>
      <c r="AJ53" s="116">
        <f t="shared" si="41"/>
        <v>-7527.3625606540154</v>
      </c>
      <c r="AK53" s="116">
        <f t="shared" si="41"/>
        <v>-7358.2320473006985</v>
      </c>
      <c r="AL53" s="116">
        <f t="shared" si="41"/>
        <v>-7144.798229373002</v>
      </c>
      <c r="AM53" s="116">
        <f t="shared" si="41"/>
        <v>-6887.6739414862168</v>
      </c>
      <c r="AN53" s="116">
        <f t="shared" si="41"/>
        <v>-6574.335657451622</v>
      </c>
      <c r="AO53" s="116">
        <f t="shared" si="41"/>
        <v>-6215.1711121684421</v>
      </c>
      <c r="AP53" s="116">
        <f t="shared" si="41"/>
        <v>-5784.6658658451452</v>
      </c>
      <c r="AQ53" s="116">
        <f t="shared" si="41"/>
        <v>-5289.2984113861385</v>
      </c>
      <c r="AR53" s="116">
        <f t="shared" si="41"/>
        <v>-4726.9126159329462</v>
      </c>
      <c r="AS53" s="116">
        <f t="shared" si="41"/>
        <v>-4104.5067371232217</v>
      </c>
      <c r="AT53" s="116">
        <f t="shared" si="41"/>
        <v>-3412.9926849911171</v>
      </c>
      <c r="AU53" s="116">
        <f t="shared" si="41"/>
        <v>-2654.9425286298501</v>
      </c>
      <c r="AV53" s="116">
        <f t="shared" si="41"/>
        <v>-1832.6462001865948</v>
      </c>
      <c r="AW53" s="116">
        <f t="shared" si="41"/>
        <v>-954.74925113085555</v>
      </c>
      <c r="AX53" s="116">
        <f t="shared" si="41"/>
        <v>-1.0186340659856796E-10</v>
      </c>
    </row>
    <row r="54" spans="1:50">
      <c r="A54" s="9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</row>
    <row r="55" spans="1:50">
      <c r="A55" s="9" t="s">
        <v>0</v>
      </c>
      <c r="O55" s="31">
        <f>+O45</f>
        <v>32680.771885269623</v>
      </c>
      <c r="P55" s="31">
        <f t="shared" ref="P55:AX55" si="42">SUM(P52:P53)</f>
        <v>33903.153927666499</v>
      </c>
      <c r="Q55" s="31">
        <f t="shared" si="42"/>
        <v>36007.596277584926</v>
      </c>
      <c r="R55" s="31">
        <f t="shared" si="42"/>
        <v>39252.788677116812</v>
      </c>
      <c r="S55" s="31">
        <f t="shared" si="42"/>
        <v>43307.385613605053</v>
      </c>
      <c r="T55" s="31">
        <f t="shared" si="42"/>
        <v>44966.182320725653</v>
      </c>
      <c r="U55" s="31">
        <f t="shared" si="42"/>
        <v>47191.696796450924</v>
      </c>
      <c r="V55" s="31">
        <f t="shared" si="42"/>
        <v>46473.749903872209</v>
      </c>
      <c r="W55" s="31">
        <f t="shared" si="42"/>
        <v>45354.374250907698</v>
      </c>
      <c r="X55" s="31">
        <f t="shared" si="42"/>
        <v>44093.074581809291</v>
      </c>
      <c r="Y55" s="31">
        <f t="shared" si="42"/>
        <v>42723.927923115989</v>
      </c>
      <c r="Z55" s="31">
        <f t="shared" si="42"/>
        <v>41343.812855092285</v>
      </c>
      <c r="AA55" s="31">
        <f t="shared" si="42"/>
        <v>39996.641866427752</v>
      </c>
      <c r="AB55" s="31">
        <f t="shared" si="42"/>
        <v>38851.483560812172</v>
      </c>
      <c r="AC55" s="31">
        <f t="shared" si="42"/>
        <v>37805.537051747255</v>
      </c>
      <c r="AD55" s="31">
        <f t="shared" si="42"/>
        <v>36856.370341971473</v>
      </c>
      <c r="AE55" s="31">
        <f t="shared" si="42"/>
        <v>35951.904498099131</v>
      </c>
      <c r="AF55" s="31">
        <f t="shared" si="42"/>
        <v>35389.428699811309</v>
      </c>
      <c r="AG55" s="31">
        <f t="shared" si="42"/>
        <v>34435.38980551131</v>
      </c>
      <c r="AH55" s="31">
        <f t="shared" si="42"/>
        <v>33535.209676126557</v>
      </c>
      <c r="AI55" s="31">
        <f t="shared" si="42"/>
        <v>32569.414227411078</v>
      </c>
      <c r="AJ55" s="31">
        <f t="shared" si="42"/>
        <v>31605.213232563576</v>
      </c>
      <c r="AK55" s="31">
        <f t="shared" si="42"/>
        <v>30622.281260499658</v>
      </c>
      <c r="AL55" s="31">
        <f t="shared" si="42"/>
        <v>29640.549433539592</v>
      </c>
      <c r="AM55" s="31">
        <f t="shared" si="42"/>
        <v>28708.897122067436</v>
      </c>
      <c r="AN55" s="31">
        <f t="shared" si="42"/>
        <v>27770.91877770322</v>
      </c>
      <c r="AO55" s="31">
        <f t="shared" si="42"/>
        <v>26863.06954089785</v>
      </c>
      <c r="AP55" s="31">
        <f t="shared" si="42"/>
        <v>25961.876533352086</v>
      </c>
      <c r="AQ55" s="31">
        <f t="shared" si="42"/>
        <v>25064.535379685069</v>
      </c>
      <c r="AR55" s="31">
        <f t="shared" si="42"/>
        <v>24237.815950276985</v>
      </c>
      <c r="AS55" s="31">
        <f t="shared" si="42"/>
        <v>23448.341971026646</v>
      </c>
      <c r="AT55" s="31">
        <f t="shared" si="42"/>
        <v>22677.445860851862</v>
      </c>
      <c r="AU55" s="31">
        <f t="shared" si="42"/>
        <v>21947.281106176277</v>
      </c>
      <c r="AV55" s="31">
        <f t="shared" si="42"/>
        <v>21285.54191813599</v>
      </c>
      <c r="AW55" s="31">
        <f t="shared" si="42"/>
        <v>20689.040311081902</v>
      </c>
      <c r="AX55" s="31">
        <f t="shared" si="42"/>
        <v>20194.097183716221</v>
      </c>
    </row>
    <row r="56" spans="1:50">
      <c r="A56" s="92"/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</row>
    <row r="57" spans="1:50">
      <c r="A57" s="18" t="s">
        <v>30</v>
      </c>
      <c r="B57" s="19"/>
      <c r="O57" s="19"/>
      <c r="P57" s="19">
        <v>0</v>
      </c>
      <c r="Q57" s="19">
        <f>+P61</f>
        <v>-1042.6377970278943</v>
      </c>
      <c r="R57" s="19">
        <f>+Q61</f>
        <v>-1740.6500565549877</v>
      </c>
      <c r="S57" s="19">
        <f>+R61</f>
        <v>-3176.5476956164966</v>
      </c>
      <c r="T57" s="19">
        <f>+S61</f>
        <v>-5452.585951716771</v>
      </c>
      <c r="U57" s="19">
        <f>+T61</f>
        <v>-5506.339153173305</v>
      </c>
      <c r="V57" s="19">
        <f t="shared" ref="V57:AM57" si="43">+U61</f>
        <v>-6042.9723413273377</v>
      </c>
      <c r="W57" s="19">
        <f t="shared" si="43"/>
        <v>-3563.8600420693328</v>
      </c>
      <c r="X57" s="19">
        <f t="shared" si="43"/>
        <v>-607.94110301966202</v>
      </c>
      <c r="Y57" s="19">
        <f t="shared" si="43"/>
        <v>2568.5059048083485</v>
      </c>
      <c r="Z57" s="19">
        <f t="shared" si="43"/>
        <v>5934.768208328891</v>
      </c>
      <c r="AA57" s="19">
        <f t="shared" si="43"/>
        <v>9397.4754707784323</v>
      </c>
      <c r="AB57" s="19">
        <f t="shared" si="43"/>
        <v>12916.373599790224</v>
      </c>
      <c r="AC57" s="19">
        <f t="shared" si="43"/>
        <v>16326.208967359935</v>
      </c>
      <c r="AD57" s="19">
        <f t="shared" si="43"/>
        <v>19733.760716630612</v>
      </c>
      <c r="AE57" s="19">
        <f t="shared" si="43"/>
        <v>23145.609370892969</v>
      </c>
      <c r="AF57" s="19">
        <f t="shared" si="43"/>
        <v>26618.159946475902</v>
      </c>
      <c r="AG57" s="19">
        <f t="shared" si="43"/>
        <v>29858.634502991539</v>
      </c>
      <c r="AH57" s="19">
        <f t="shared" si="43"/>
        <v>33605.290502371499</v>
      </c>
      <c r="AI57" s="19">
        <f t="shared" si="43"/>
        <v>37417.611748933632</v>
      </c>
      <c r="AJ57" s="19">
        <f t="shared" si="43"/>
        <v>41420.187954641689</v>
      </c>
      <c r="AK57" s="19">
        <f t="shared" si="43"/>
        <v>45551.143922881034</v>
      </c>
      <c r="AL57" s="19">
        <f t="shared" si="43"/>
        <v>49836.367981197982</v>
      </c>
      <c r="AM57" s="19">
        <f t="shared" si="43"/>
        <v>54261.729995702699</v>
      </c>
      <c r="AN57" s="19">
        <f t="shared" ref="AN57:AX57" si="44">+AM61</f>
        <v>58784.399866746426</v>
      </c>
      <c r="AO57" s="19">
        <f t="shared" si="44"/>
        <v>63467.091322231863</v>
      </c>
      <c r="AP57" s="19">
        <f t="shared" si="44"/>
        <v>68279.927391314457</v>
      </c>
      <c r="AQ57" s="19">
        <f t="shared" si="44"/>
        <v>73253.240667558901</v>
      </c>
      <c r="AR57" s="19">
        <f t="shared" si="44"/>
        <v>78396.988837424899</v>
      </c>
      <c r="AS57" s="19">
        <f t="shared" si="44"/>
        <v>83651.861503325286</v>
      </c>
      <c r="AT57" s="19">
        <f t="shared" si="44"/>
        <v>89059.013677589799</v>
      </c>
      <c r="AU57" s="19">
        <f t="shared" si="44"/>
        <v>94645.224609525365</v>
      </c>
      <c r="AV57" s="19">
        <f t="shared" si="44"/>
        <v>100396.7996603331</v>
      </c>
      <c r="AW57" s="19">
        <f t="shared" si="44"/>
        <v>106294.86550517997</v>
      </c>
      <c r="AX57" s="19">
        <f t="shared" si="44"/>
        <v>112351.80854995198</v>
      </c>
    </row>
    <row r="58" spans="1:50">
      <c r="A58" s="18" t="s">
        <v>31</v>
      </c>
      <c r="B58" s="19"/>
      <c r="O58" s="19"/>
      <c r="P58" s="19">
        <f t="shared" ref="P58:AX58" si="45">+P32</f>
        <v>-1039.7784064102661</v>
      </c>
      <c r="Q58" s="19">
        <f t="shared" si="45"/>
        <v>-639.69782828891675</v>
      </c>
      <c r="R58" s="19">
        <f t="shared" si="45"/>
        <v>-1309.4225604787662</v>
      </c>
      <c r="S58" s="19">
        <f t="shared" si="45"/>
        <v>-2068.447230475168</v>
      </c>
      <c r="T58" s="19">
        <f t="shared" si="45"/>
        <v>173.75288180205325</v>
      </c>
      <c r="U58" s="19">
        <f t="shared" si="45"/>
        <v>-294.65622909556987</v>
      </c>
      <c r="V58" s="19">
        <f t="shared" si="45"/>
        <v>2680.391144964573</v>
      </c>
      <c r="W58" s="19">
        <f t="shared" si="45"/>
        <v>3043.3249939790858</v>
      </c>
      <c r="X58" s="19">
        <f t="shared" si="45"/>
        <v>3135.3699696859721</v>
      </c>
      <c r="Y58" s="19">
        <f t="shared" si="45"/>
        <v>3188.1048079055663</v>
      </c>
      <c r="Z58" s="19">
        <f t="shared" si="45"/>
        <v>3141.4716889887077</v>
      </c>
      <c r="AA58" s="19">
        <f t="shared" si="45"/>
        <v>3051.3865075998374</v>
      </c>
      <c r="AB58" s="19">
        <f t="shared" si="45"/>
        <v>2797.1554508504892</v>
      </c>
      <c r="AC58" s="19">
        <f t="shared" si="45"/>
        <v>2652.0364259522935</v>
      </c>
      <c r="AD58" s="19">
        <f t="shared" si="45"/>
        <v>2513.4557426968568</v>
      </c>
      <c r="AE58" s="19">
        <f t="shared" si="45"/>
        <v>2429.9182440852883</v>
      </c>
      <c r="AF58" s="19">
        <f t="shared" si="45"/>
        <v>2057.1933726321413</v>
      </c>
      <c r="AG58" s="19">
        <f t="shared" si="45"/>
        <v>2416.9830063167424</v>
      </c>
      <c r="AH58" s="19">
        <f t="shared" si="45"/>
        <v>2324.2753211872259</v>
      </c>
      <c r="AI58" s="19">
        <f t="shared" si="45"/>
        <v>2350.7954012665964</v>
      </c>
      <c r="AJ58" s="19">
        <f t="shared" si="45"/>
        <v>2308.7643663409835</v>
      </c>
      <c r="AK58" s="19">
        <f t="shared" si="45"/>
        <v>2286.6997243172518</v>
      </c>
      <c r="AL58" s="19">
        <f t="shared" si="45"/>
        <v>2244.3366603773698</v>
      </c>
      <c r="AM58" s="19">
        <f t="shared" si="45"/>
        <v>2154.1686187856385</v>
      </c>
      <c r="AN58" s="19">
        <f t="shared" si="45"/>
        <v>2121.3228325716545</v>
      </c>
      <c r="AO58" s="19">
        <f t="shared" si="45"/>
        <v>2052.5206192393425</v>
      </c>
      <c r="AP58" s="19">
        <f t="shared" si="45"/>
        <v>2007.9619971570189</v>
      </c>
      <c r="AQ58" s="19">
        <f t="shared" si="45"/>
        <v>1966.4279119781386</v>
      </c>
      <c r="AR58" s="19">
        <f t="shared" si="45"/>
        <v>1859.6842996461762</v>
      </c>
      <c r="AS58" s="19">
        <f t="shared" si="45"/>
        <v>1788.5769550834007</v>
      </c>
      <c r="AT58" s="19">
        <f t="shared" si="45"/>
        <v>1737.3067814124895</v>
      </c>
      <c r="AU58" s="19">
        <f t="shared" si="45"/>
        <v>1665.125746544004</v>
      </c>
      <c r="AV58" s="19">
        <f t="shared" si="45"/>
        <v>1567.5375165308694</v>
      </c>
      <c r="AW58" s="19">
        <f t="shared" si="45"/>
        <v>1475.9377336501991</v>
      </c>
      <c r="AX58" s="19">
        <f t="shared" si="45"/>
        <v>1351.5117022517957</v>
      </c>
    </row>
    <row r="59" spans="1:50">
      <c r="A59" s="18" t="s">
        <v>32</v>
      </c>
      <c r="B59" s="19"/>
      <c r="O59" s="19"/>
      <c r="P59" s="19">
        <f t="shared" ref="P59:AX59" si="46">+P58*P3*$O4</f>
        <v>-2.859390617628232</v>
      </c>
      <c r="Q59" s="19">
        <f t="shared" si="46"/>
        <v>-13.689533525382821</v>
      </c>
      <c r="R59" s="19">
        <f t="shared" si="46"/>
        <v>-34.568755596639427</v>
      </c>
      <c r="S59" s="19">
        <f t="shared" si="46"/>
        <v>-50.987224231212885</v>
      </c>
      <c r="T59" s="19">
        <f t="shared" si="46"/>
        <v>3.6835610942035291</v>
      </c>
      <c r="U59" s="19">
        <f t="shared" si="46"/>
        <v>-6.3056433026451959</v>
      </c>
      <c r="V59" s="19">
        <f t="shared" si="46"/>
        <v>57.360370502241871</v>
      </c>
      <c r="W59" s="19">
        <f t="shared" si="46"/>
        <v>65.127154871152442</v>
      </c>
      <c r="X59" s="19">
        <f t="shared" si="46"/>
        <v>67.096917351279814</v>
      </c>
      <c r="Y59" s="19">
        <f t="shared" si="46"/>
        <v>68.225442889179121</v>
      </c>
      <c r="Z59" s="19">
        <f t="shared" si="46"/>
        <v>67.227494144358346</v>
      </c>
      <c r="AA59" s="19">
        <f t="shared" si="46"/>
        <v>65.299671262636522</v>
      </c>
      <c r="AB59" s="19">
        <f t="shared" si="46"/>
        <v>59.859126648200473</v>
      </c>
      <c r="AC59" s="19">
        <f t="shared" si="46"/>
        <v>56.753579515379087</v>
      </c>
      <c r="AD59" s="19">
        <f t="shared" si="46"/>
        <v>53.787952893712742</v>
      </c>
      <c r="AE59" s="19">
        <f t="shared" si="46"/>
        <v>52.000250423425172</v>
      </c>
      <c r="AF59" s="19">
        <f t="shared" si="46"/>
        <v>44.023938174327832</v>
      </c>
      <c r="AG59" s="19">
        <f t="shared" si="46"/>
        <v>51.723436335178292</v>
      </c>
      <c r="AH59" s="19">
        <f t="shared" si="46"/>
        <v>49.739491873406642</v>
      </c>
      <c r="AI59" s="19">
        <f t="shared" si="46"/>
        <v>50.307021587105169</v>
      </c>
      <c r="AJ59" s="19">
        <f t="shared" si="46"/>
        <v>49.407557439697051</v>
      </c>
      <c r="AK59" s="19">
        <f t="shared" si="46"/>
        <v>48.935374100389197</v>
      </c>
      <c r="AL59" s="19">
        <f t="shared" si="46"/>
        <v>48.028804532075718</v>
      </c>
      <c r="AM59" s="19">
        <f t="shared" si="46"/>
        <v>46.099208442012667</v>
      </c>
      <c r="AN59" s="19">
        <f t="shared" si="46"/>
        <v>45.396308617033412</v>
      </c>
      <c r="AO59" s="19">
        <f t="shared" si="46"/>
        <v>43.923941251721935</v>
      </c>
      <c r="AP59" s="19">
        <f t="shared" si="46"/>
        <v>42.970386739160212</v>
      </c>
      <c r="AQ59" s="19">
        <f t="shared" si="46"/>
        <v>42.081557316332173</v>
      </c>
      <c r="AR59" s="19">
        <f t="shared" si="46"/>
        <v>39.797244012428173</v>
      </c>
      <c r="AS59" s="19">
        <f t="shared" si="46"/>
        <v>38.275546838784777</v>
      </c>
      <c r="AT59" s="19">
        <f t="shared" si="46"/>
        <v>37.178365122227277</v>
      </c>
      <c r="AU59" s="19">
        <f t="shared" si="46"/>
        <v>35.633690976041692</v>
      </c>
      <c r="AV59" s="19">
        <f t="shared" si="46"/>
        <v>33.54530285376061</v>
      </c>
      <c r="AW59" s="19">
        <f t="shared" si="46"/>
        <v>31.585067500114263</v>
      </c>
      <c r="AX59" s="19">
        <f t="shared" si="46"/>
        <v>28.92235042818843</v>
      </c>
    </row>
    <row r="60" spans="1:50">
      <c r="A60" s="18" t="s">
        <v>33</v>
      </c>
      <c r="B60" s="19"/>
      <c r="O60" s="19"/>
      <c r="P60" s="19">
        <f>P57*'Pi''s Calc'!P3</f>
        <v>0</v>
      </c>
      <c r="Q60" s="19">
        <f>Q57*'Pi''s Calc'!Q3</f>
        <v>-44.624897712793882</v>
      </c>
      <c r="R60" s="19">
        <f>R57*'Pi''s Calc'!R3</f>
        <v>-91.906322986103348</v>
      </c>
      <c r="S60" s="19">
        <f>S57*'Pi''s Calc'!S3</f>
        <v>-156.60380139389326</v>
      </c>
      <c r="T60" s="19">
        <f>T57*'Pi''s Calc'!T3</f>
        <v>-231.18964435279108</v>
      </c>
      <c r="U60" s="19">
        <f>U57*'Pi''s Calc'!U3</f>
        <v>-235.67131575581749</v>
      </c>
      <c r="V60" s="19">
        <f>V57*'Pi''s Calc'!V3</f>
        <v>-258.63921620881007</v>
      </c>
      <c r="W60" s="19">
        <f>W57*'Pi''s Calc'!W3</f>
        <v>-152.53320980056748</v>
      </c>
      <c r="X60" s="19">
        <f>X57*'Pi''s Calc'!X3</f>
        <v>-26.019879209241537</v>
      </c>
      <c r="Y60" s="19">
        <f>Y57*'Pi''s Calc'!Y3</f>
        <v>109.93205272579733</v>
      </c>
      <c r="Z60" s="19">
        <f>Z57*'Pi''s Calc'!Z3</f>
        <v>254.00807931647657</v>
      </c>
      <c r="AA60" s="19">
        <f>AA57*'Pi''s Calc'!AA3</f>
        <v>402.21195014931692</v>
      </c>
      <c r="AB60" s="19">
        <f>AB57*'Pi''s Calc'!AB3</f>
        <v>552.82079007102163</v>
      </c>
      <c r="AC60" s="19">
        <f>AC57*'Pi''s Calc'!AC3</f>
        <v>698.76174380300529</v>
      </c>
      <c r="AD60" s="19">
        <f>AD57*'Pi''s Calc'!AD3</f>
        <v>844.60495867179031</v>
      </c>
      <c r="AE60" s="19">
        <f>AE57*'Pi''s Calc'!AE3</f>
        <v>990.63208107421917</v>
      </c>
      <c r="AF60" s="19">
        <f>AF57*'Pi''s Calc'!AF3</f>
        <v>1139.2572457091687</v>
      </c>
      <c r="AG60" s="19">
        <f>AG57*'Pi''s Calc'!AG3</f>
        <v>1277.949556728038</v>
      </c>
      <c r="AH60" s="19">
        <f>AH57*'Pi''s Calc'!AH3</f>
        <v>1438.3064335015004</v>
      </c>
      <c r="AI60" s="19">
        <f>AI57*'Pi''s Calc'!AI3</f>
        <v>1601.4737828543596</v>
      </c>
      <c r="AJ60" s="19">
        <f>AJ57*'Pi''s Calc'!AJ3</f>
        <v>1772.7840444586645</v>
      </c>
      <c r="AK60" s="19">
        <f>AK57*'Pi''s Calc'!AK3</f>
        <v>1949.5889598993085</v>
      </c>
      <c r="AL60" s="19">
        <f>AL57*'Pi''s Calc'!AL3</f>
        <v>2132.9965495952738</v>
      </c>
      <c r="AM60" s="19">
        <f>AM57*'Pi''s Calc'!AM3</f>
        <v>2322.4020438160755</v>
      </c>
      <c r="AN60" s="19">
        <f>AN57*'Pi''s Calc'!AN3</f>
        <v>2515.9723142967473</v>
      </c>
      <c r="AO60" s="19">
        <f>AO57*'Pi''s Calc'!AO3</f>
        <v>2716.3915085915241</v>
      </c>
      <c r="AP60" s="19">
        <f>AP57*'Pi''s Calc'!AP3</f>
        <v>2922.3808923482593</v>
      </c>
      <c r="AQ60" s="19">
        <f>AQ57*'Pi''s Calc'!AQ3</f>
        <v>3135.2387005715213</v>
      </c>
      <c r="AR60" s="19">
        <f>AR57*'Pi''s Calc'!AR3</f>
        <v>3355.391122241786</v>
      </c>
      <c r="AS60" s="19">
        <f>AS57*'Pi''s Calc'!AS3</f>
        <v>3580.2996723423225</v>
      </c>
      <c r="AT60" s="19">
        <f>AT57*'Pi''s Calc'!AT3</f>
        <v>3811.725785400844</v>
      </c>
      <c r="AU60" s="19">
        <f>AU57*'Pi''s Calc'!AU3</f>
        <v>4050.8156132876861</v>
      </c>
      <c r="AV60" s="19">
        <f>AV57*'Pi''s Calc'!AV3</f>
        <v>4296.9830254622575</v>
      </c>
      <c r="AW60" s="19">
        <f>AW57*'Pi''s Calc'!AW3</f>
        <v>4549.4202436217029</v>
      </c>
      <c r="AX60" s="19">
        <f>AX57*'Pi''s Calc'!AX3</f>
        <v>4808.6574059379454</v>
      </c>
    </row>
    <row r="61" spans="1:50">
      <c r="A61" s="18" t="s">
        <v>34</v>
      </c>
      <c r="B61" s="19"/>
      <c r="O61" s="56"/>
      <c r="P61" s="56">
        <f t="shared" ref="P61:AM61" si="47">SUM(P57:P60)</f>
        <v>-1042.6377970278943</v>
      </c>
      <c r="Q61" s="56">
        <f t="shared" si="47"/>
        <v>-1740.6500565549877</v>
      </c>
      <c r="R61" s="56">
        <f t="shared" si="47"/>
        <v>-3176.5476956164966</v>
      </c>
      <c r="S61" s="56">
        <f t="shared" si="47"/>
        <v>-5452.585951716771</v>
      </c>
      <c r="T61" s="56">
        <f t="shared" si="47"/>
        <v>-5506.339153173305</v>
      </c>
      <c r="U61" s="56">
        <f t="shared" si="47"/>
        <v>-6042.9723413273377</v>
      </c>
      <c r="V61" s="56">
        <f t="shared" si="47"/>
        <v>-3563.8600420693328</v>
      </c>
      <c r="W61" s="56">
        <f t="shared" si="47"/>
        <v>-607.94110301966202</v>
      </c>
      <c r="X61" s="56">
        <f t="shared" si="47"/>
        <v>2568.5059048083485</v>
      </c>
      <c r="Y61" s="56">
        <f t="shared" si="47"/>
        <v>5934.768208328891</v>
      </c>
      <c r="Z61" s="56">
        <f t="shared" si="47"/>
        <v>9397.4754707784323</v>
      </c>
      <c r="AA61" s="56">
        <f t="shared" si="47"/>
        <v>12916.373599790224</v>
      </c>
      <c r="AB61" s="56">
        <f t="shared" si="47"/>
        <v>16326.208967359935</v>
      </c>
      <c r="AC61" s="56">
        <f t="shared" si="47"/>
        <v>19733.760716630612</v>
      </c>
      <c r="AD61" s="56">
        <f t="shared" si="47"/>
        <v>23145.609370892969</v>
      </c>
      <c r="AE61" s="56">
        <f t="shared" si="47"/>
        <v>26618.159946475902</v>
      </c>
      <c r="AF61" s="56">
        <f t="shared" si="47"/>
        <v>29858.634502991539</v>
      </c>
      <c r="AG61" s="56">
        <f t="shared" si="47"/>
        <v>33605.290502371499</v>
      </c>
      <c r="AH61" s="56">
        <f t="shared" si="47"/>
        <v>37417.611748933632</v>
      </c>
      <c r="AI61" s="56">
        <f t="shared" si="47"/>
        <v>41420.187954641689</v>
      </c>
      <c r="AJ61" s="56">
        <f t="shared" si="47"/>
        <v>45551.143922881034</v>
      </c>
      <c r="AK61" s="56">
        <f t="shared" si="47"/>
        <v>49836.367981197982</v>
      </c>
      <c r="AL61" s="56">
        <f t="shared" si="47"/>
        <v>54261.729995702699</v>
      </c>
      <c r="AM61" s="56">
        <f t="shared" si="47"/>
        <v>58784.399866746426</v>
      </c>
      <c r="AN61" s="56">
        <f t="shared" ref="AN61:AX61" si="48">SUM(AN57:AN60)</f>
        <v>63467.091322231863</v>
      </c>
      <c r="AO61" s="56">
        <f t="shared" si="48"/>
        <v>68279.927391314457</v>
      </c>
      <c r="AP61" s="56">
        <f t="shared" si="48"/>
        <v>73253.240667558901</v>
      </c>
      <c r="AQ61" s="56">
        <f t="shared" si="48"/>
        <v>78396.988837424899</v>
      </c>
      <c r="AR61" s="56">
        <f t="shared" si="48"/>
        <v>83651.861503325286</v>
      </c>
      <c r="AS61" s="56">
        <f t="shared" si="48"/>
        <v>89059.013677589799</v>
      </c>
      <c r="AT61" s="56">
        <f t="shared" si="48"/>
        <v>94645.224609525365</v>
      </c>
      <c r="AU61" s="56">
        <f t="shared" si="48"/>
        <v>100396.7996603331</v>
      </c>
      <c r="AV61" s="56">
        <f t="shared" si="48"/>
        <v>106294.86550517997</v>
      </c>
      <c r="AW61" s="56">
        <f t="shared" si="48"/>
        <v>112351.80854995198</v>
      </c>
      <c r="AX61" s="56">
        <f t="shared" si="48"/>
        <v>118540.90000856991</v>
      </c>
    </row>
    <row r="62" spans="1:50"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</row>
    <row r="63" spans="1:50">
      <c r="A63" s="11" t="s">
        <v>300</v>
      </c>
      <c r="P63" s="31">
        <f>+O66</f>
        <v>32680.771885269623</v>
      </c>
      <c r="Q63" s="31">
        <f>+P66</f>
        <v>33903.153927666499</v>
      </c>
      <c r="R63" s="31">
        <f t="shared" ref="R63:AM63" si="49">+Q66</f>
        <v>36007.596277584926</v>
      </c>
      <c r="S63" s="31">
        <f t="shared" si="49"/>
        <v>39252.78867711682</v>
      </c>
      <c r="T63" s="31">
        <f t="shared" si="49"/>
        <v>43307.38561360506</v>
      </c>
      <c r="U63" s="31">
        <f t="shared" si="49"/>
        <v>44966.182320725653</v>
      </c>
      <c r="V63" s="31">
        <f t="shared" si="49"/>
        <v>47191.696796450924</v>
      </c>
      <c r="W63" s="31">
        <f t="shared" si="49"/>
        <v>46473.749903872209</v>
      </c>
      <c r="X63" s="31">
        <f t="shared" si="49"/>
        <v>45354.374250907706</v>
      </c>
      <c r="Y63" s="31">
        <f t="shared" si="49"/>
        <v>44093.074581809298</v>
      </c>
      <c r="Z63" s="31">
        <f t="shared" si="49"/>
        <v>42723.927923115989</v>
      </c>
      <c r="AA63" s="31">
        <f t="shared" si="49"/>
        <v>41343.812855092285</v>
      </c>
      <c r="AB63" s="31">
        <f t="shared" si="49"/>
        <v>39996.641866427759</v>
      </c>
      <c r="AC63" s="31">
        <f t="shared" si="49"/>
        <v>38851.483560812179</v>
      </c>
      <c r="AD63" s="31">
        <f t="shared" si="49"/>
        <v>37805.537051747269</v>
      </c>
      <c r="AE63" s="31">
        <f t="shared" si="49"/>
        <v>36856.37034197148</v>
      </c>
      <c r="AF63" s="31">
        <f t="shared" si="49"/>
        <v>35951.904498099146</v>
      </c>
      <c r="AG63" s="31">
        <f t="shared" si="49"/>
        <v>35389.428699811324</v>
      </c>
      <c r="AH63" s="31">
        <f t="shared" si="49"/>
        <v>34435.389805511324</v>
      </c>
      <c r="AI63" s="31">
        <f t="shared" si="49"/>
        <v>33535.209676126578</v>
      </c>
      <c r="AJ63" s="31">
        <f t="shared" si="49"/>
        <v>32569.414227411096</v>
      </c>
      <c r="AK63" s="31">
        <f t="shared" si="49"/>
        <v>31605.213232563616</v>
      </c>
      <c r="AL63" s="31">
        <f t="shared" si="49"/>
        <v>30622.281260499698</v>
      </c>
      <c r="AM63" s="31">
        <f t="shared" si="49"/>
        <v>29640.54943353964</v>
      </c>
      <c r="AN63" s="31">
        <f t="shared" ref="AN63:AX63" si="50">+AM66</f>
        <v>28708.897122067487</v>
      </c>
      <c r="AO63" s="31">
        <f t="shared" si="50"/>
        <v>27770.918777703286</v>
      </c>
      <c r="AP63" s="31">
        <f t="shared" si="50"/>
        <v>26863.069540897923</v>
      </c>
      <c r="AQ63" s="31">
        <f t="shared" si="50"/>
        <v>25961.876533352173</v>
      </c>
      <c r="AR63" s="31">
        <f t="shared" si="50"/>
        <v>25064.535379685178</v>
      </c>
      <c r="AS63" s="31">
        <f t="shared" si="50"/>
        <v>24237.815950277101</v>
      </c>
      <c r="AT63" s="31">
        <f t="shared" si="50"/>
        <v>23448.341971026777</v>
      </c>
      <c r="AU63" s="31">
        <f t="shared" si="50"/>
        <v>22677.445860852007</v>
      </c>
      <c r="AV63" s="31">
        <f t="shared" si="50"/>
        <v>21947.281106176426</v>
      </c>
      <c r="AW63" s="31">
        <f t="shared" si="50"/>
        <v>21285.54191813615</v>
      </c>
      <c r="AX63" s="31">
        <f t="shared" si="50"/>
        <v>20689.040311082066</v>
      </c>
    </row>
    <row r="64" spans="1:50">
      <c r="A64" s="11" t="s">
        <v>301</v>
      </c>
      <c r="P64" s="31">
        <f t="shared" ref="P64:AX64" si="51">+P63*P3</f>
        <v>179.74424536898294</v>
      </c>
      <c r="Q64" s="31">
        <f t="shared" si="51"/>
        <v>1451.0549881041263</v>
      </c>
      <c r="R64" s="31">
        <f t="shared" si="51"/>
        <v>1901.201083456484</v>
      </c>
      <c r="S64" s="31">
        <f t="shared" si="51"/>
        <v>1935.162481781859</v>
      </c>
      <c r="T64" s="31">
        <f t="shared" si="51"/>
        <v>1836.2331500168546</v>
      </c>
      <c r="U64" s="31">
        <f t="shared" si="51"/>
        <v>1924.5526033270583</v>
      </c>
      <c r="V64" s="31">
        <f t="shared" si="51"/>
        <v>2019.8046228880999</v>
      </c>
      <c r="W64" s="31">
        <f t="shared" si="51"/>
        <v>1989.0764958857308</v>
      </c>
      <c r="X64" s="31">
        <f t="shared" si="51"/>
        <v>1941.1672179388499</v>
      </c>
      <c r="Y64" s="31">
        <f t="shared" si="51"/>
        <v>1887.1835921014381</v>
      </c>
      <c r="Z64" s="31">
        <f t="shared" si="51"/>
        <v>1828.5841151093646</v>
      </c>
      <c r="AA64" s="31">
        <f t="shared" si="51"/>
        <v>1769.51519019795</v>
      </c>
      <c r="AB64" s="31">
        <f t="shared" si="51"/>
        <v>1711.8562718831083</v>
      </c>
      <c r="AC64" s="31">
        <f t="shared" si="51"/>
        <v>1662.8434964027615</v>
      </c>
      <c r="AD64" s="31">
        <f t="shared" si="51"/>
        <v>1618.0769858147833</v>
      </c>
      <c r="AE64" s="31">
        <f t="shared" si="51"/>
        <v>1577.4526506363795</v>
      </c>
      <c r="AF64" s="31">
        <f t="shared" si="51"/>
        <v>1538.7415125186435</v>
      </c>
      <c r="AG64" s="31">
        <f t="shared" si="51"/>
        <v>1514.6675483519248</v>
      </c>
      <c r="AH64" s="31">
        <f t="shared" si="51"/>
        <v>1473.8346836758849</v>
      </c>
      <c r="AI64" s="31">
        <f t="shared" si="51"/>
        <v>1435.3069741382178</v>
      </c>
      <c r="AJ64" s="31">
        <f t="shared" si="51"/>
        <v>1393.9709289331952</v>
      </c>
      <c r="AK64" s="31">
        <f t="shared" si="51"/>
        <v>1352.7031263537228</v>
      </c>
      <c r="AL64" s="31">
        <f t="shared" si="51"/>
        <v>1310.6336379493873</v>
      </c>
      <c r="AM64" s="31">
        <f t="shared" si="51"/>
        <v>1268.6155157554967</v>
      </c>
      <c r="AN64" s="31">
        <f t="shared" si="51"/>
        <v>1228.7407968244886</v>
      </c>
      <c r="AO64" s="31">
        <f t="shared" si="51"/>
        <v>1188.5953236857008</v>
      </c>
      <c r="AP64" s="31">
        <f t="shared" si="51"/>
        <v>1149.7393763504313</v>
      </c>
      <c r="AQ64" s="31">
        <f t="shared" si="51"/>
        <v>1111.1683156274732</v>
      </c>
      <c r="AR64" s="31">
        <f t="shared" si="51"/>
        <v>1072.7621142505257</v>
      </c>
      <c r="AS64" s="31">
        <f t="shared" si="51"/>
        <v>1037.3785226718601</v>
      </c>
      <c r="AT64" s="31">
        <f t="shared" si="51"/>
        <v>1003.5890363599461</v>
      </c>
      <c r="AU64" s="31">
        <f t="shared" si="51"/>
        <v>970.59468284446598</v>
      </c>
      <c r="AV64" s="31">
        <f t="shared" si="51"/>
        <v>939.34363134435114</v>
      </c>
      <c r="AW64" s="31">
        <f t="shared" si="51"/>
        <v>911.0211940962273</v>
      </c>
      <c r="AX64" s="31">
        <f t="shared" si="51"/>
        <v>885.49092531431256</v>
      </c>
    </row>
    <row r="65" spans="1:50">
      <c r="A65" s="11" t="s">
        <v>35</v>
      </c>
      <c r="P65" s="31">
        <f>-P58-P59</f>
        <v>1042.6377970278943</v>
      </c>
      <c r="Q65" s="31">
        <f t="shared" ref="Q65:AX65" si="52">-Q58-Q59</f>
        <v>653.38736181429954</v>
      </c>
      <c r="R65" s="31">
        <f t="shared" si="52"/>
        <v>1343.9913160754056</v>
      </c>
      <c r="S65" s="31">
        <f t="shared" si="52"/>
        <v>2119.4344547063811</v>
      </c>
      <c r="T65" s="31">
        <f t="shared" si="52"/>
        <v>-177.43644289625678</v>
      </c>
      <c r="U65" s="31">
        <f t="shared" si="52"/>
        <v>300.96187239821506</v>
      </c>
      <c r="V65" s="31">
        <f t="shared" si="52"/>
        <v>-2737.7515154668149</v>
      </c>
      <c r="W65" s="31">
        <f t="shared" si="52"/>
        <v>-3108.4521488502382</v>
      </c>
      <c r="X65" s="31">
        <f t="shared" si="52"/>
        <v>-3202.466887037252</v>
      </c>
      <c r="Y65" s="31">
        <f t="shared" si="52"/>
        <v>-3256.3302507947456</v>
      </c>
      <c r="Z65" s="31">
        <f t="shared" si="52"/>
        <v>-3208.6991831330661</v>
      </c>
      <c r="AA65" s="31">
        <f t="shared" si="52"/>
        <v>-3116.6861788624738</v>
      </c>
      <c r="AB65" s="31">
        <f t="shared" si="52"/>
        <v>-2857.0145774986895</v>
      </c>
      <c r="AC65" s="31">
        <f t="shared" si="52"/>
        <v>-2708.7900054676725</v>
      </c>
      <c r="AD65" s="31">
        <f t="shared" si="52"/>
        <v>-2567.2436955905696</v>
      </c>
      <c r="AE65" s="31">
        <f t="shared" si="52"/>
        <v>-2481.9184945087136</v>
      </c>
      <c r="AF65" s="31">
        <f t="shared" si="52"/>
        <v>-2101.217310806469</v>
      </c>
      <c r="AG65" s="31">
        <f t="shared" si="52"/>
        <v>-2468.7064426519205</v>
      </c>
      <c r="AH65" s="31">
        <f t="shared" si="52"/>
        <v>-2374.0148130606326</v>
      </c>
      <c r="AI65" s="31">
        <f t="shared" si="52"/>
        <v>-2401.1024228537017</v>
      </c>
      <c r="AJ65" s="31">
        <f t="shared" si="52"/>
        <v>-2358.1719237806806</v>
      </c>
      <c r="AK65" s="31">
        <f t="shared" si="52"/>
        <v>-2335.6350984176411</v>
      </c>
      <c r="AL65" s="31">
        <f t="shared" si="52"/>
        <v>-2292.3654649094456</v>
      </c>
      <c r="AM65" s="31">
        <f t="shared" si="52"/>
        <v>-2200.2678272276512</v>
      </c>
      <c r="AN65" s="31">
        <f t="shared" si="52"/>
        <v>-2166.7191411886879</v>
      </c>
      <c r="AO65" s="31">
        <f t="shared" si="52"/>
        <v>-2096.4445604910643</v>
      </c>
      <c r="AP65" s="31">
        <f t="shared" si="52"/>
        <v>-2050.9323838961791</v>
      </c>
      <c r="AQ65" s="31">
        <f t="shared" si="52"/>
        <v>-2008.5094692944708</v>
      </c>
      <c r="AR65" s="31">
        <f t="shared" si="52"/>
        <v>-1899.4815436586043</v>
      </c>
      <c r="AS65" s="31">
        <f t="shared" si="52"/>
        <v>-1826.8525019221854</v>
      </c>
      <c r="AT65" s="31">
        <f t="shared" si="52"/>
        <v>-1774.4851465347167</v>
      </c>
      <c r="AU65" s="31">
        <f t="shared" si="52"/>
        <v>-1700.7594375200456</v>
      </c>
      <c r="AV65" s="31">
        <f t="shared" si="52"/>
        <v>-1601.0828193846301</v>
      </c>
      <c r="AW65" s="31">
        <f t="shared" si="52"/>
        <v>-1507.5228011503134</v>
      </c>
      <c r="AX65" s="31">
        <f t="shared" si="52"/>
        <v>-1380.434052679984</v>
      </c>
    </row>
    <row r="66" spans="1:50">
      <c r="A66" s="11" t="s">
        <v>302</v>
      </c>
      <c r="O66" s="116">
        <f>+O55</f>
        <v>32680.771885269623</v>
      </c>
      <c r="P66" s="116">
        <f t="shared" ref="P66:AM66" si="53">SUM(P63:P65)</f>
        <v>33903.153927666499</v>
      </c>
      <c r="Q66" s="116">
        <f t="shared" si="53"/>
        <v>36007.596277584926</v>
      </c>
      <c r="R66" s="116">
        <f t="shared" si="53"/>
        <v>39252.78867711682</v>
      </c>
      <c r="S66" s="116">
        <f t="shared" si="53"/>
        <v>43307.38561360506</v>
      </c>
      <c r="T66" s="116">
        <f t="shared" si="53"/>
        <v>44966.182320725653</v>
      </c>
      <c r="U66" s="116">
        <f t="shared" si="53"/>
        <v>47191.696796450924</v>
      </c>
      <c r="V66" s="116">
        <f t="shared" si="53"/>
        <v>46473.749903872209</v>
      </c>
      <c r="W66" s="116">
        <f t="shared" si="53"/>
        <v>45354.374250907706</v>
      </c>
      <c r="X66" s="116">
        <f t="shared" si="53"/>
        <v>44093.074581809298</v>
      </c>
      <c r="Y66" s="116">
        <f t="shared" si="53"/>
        <v>42723.927923115989</v>
      </c>
      <c r="Z66" s="116">
        <f t="shared" si="53"/>
        <v>41343.812855092285</v>
      </c>
      <c r="AA66" s="116">
        <f t="shared" si="53"/>
        <v>39996.641866427759</v>
      </c>
      <c r="AB66" s="116">
        <f t="shared" si="53"/>
        <v>38851.483560812179</v>
      </c>
      <c r="AC66" s="116">
        <f t="shared" si="53"/>
        <v>37805.537051747269</v>
      </c>
      <c r="AD66" s="116">
        <f t="shared" si="53"/>
        <v>36856.37034197148</v>
      </c>
      <c r="AE66" s="116">
        <f t="shared" si="53"/>
        <v>35951.904498099146</v>
      </c>
      <c r="AF66" s="116">
        <f t="shared" si="53"/>
        <v>35389.428699811324</v>
      </c>
      <c r="AG66" s="116">
        <f t="shared" si="53"/>
        <v>34435.389805511324</v>
      </c>
      <c r="AH66" s="116">
        <f t="shared" si="53"/>
        <v>33535.209676126578</v>
      </c>
      <c r="AI66" s="116">
        <f t="shared" si="53"/>
        <v>32569.414227411096</v>
      </c>
      <c r="AJ66" s="116">
        <f t="shared" si="53"/>
        <v>31605.213232563616</v>
      </c>
      <c r="AK66" s="116">
        <f t="shared" si="53"/>
        <v>30622.281260499698</v>
      </c>
      <c r="AL66" s="116">
        <f t="shared" si="53"/>
        <v>29640.54943353964</v>
      </c>
      <c r="AM66" s="116">
        <f t="shared" si="53"/>
        <v>28708.897122067487</v>
      </c>
      <c r="AN66" s="116">
        <f t="shared" ref="AN66:AX66" si="54">SUM(AN63:AN65)</f>
        <v>27770.918777703286</v>
      </c>
      <c r="AO66" s="116">
        <f t="shared" si="54"/>
        <v>26863.069540897923</v>
      </c>
      <c r="AP66" s="116">
        <f t="shared" si="54"/>
        <v>25961.876533352173</v>
      </c>
      <c r="AQ66" s="116">
        <f t="shared" si="54"/>
        <v>25064.535379685178</v>
      </c>
      <c r="AR66" s="116">
        <f t="shared" si="54"/>
        <v>24237.815950277101</v>
      </c>
      <c r="AS66" s="116">
        <f t="shared" si="54"/>
        <v>23448.341971026777</v>
      </c>
      <c r="AT66" s="116">
        <f t="shared" si="54"/>
        <v>22677.445860852007</v>
      </c>
      <c r="AU66" s="116">
        <f t="shared" si="54"/>
        <v>21947.281106176426</v>
      </c>
      <c r="AV66" s="116">
        <f t="shared" si="54"/>
        <v>21285.54191813615</v>
      </c>
      <c r="AW66" s="116">
        <f t="shared" si="54"/>
        <v>20689.040311082066</v>
      </c>
      <c r="AX66" s="116">
        <f t="shared" si="54"/>
        <v>20194.097183716396</v>
      </c>
    </row>
    <row r="68" spans="1:50">
      <c r="A68" s="11" t="s">
        <v>198</v>
      </c>
      <c r="P68" s="31">
        <f>+P7+P8</f>
        <v>7286.6989987706593</v>
      </c>
      <c r="Q68" s="31">
        <f t="shared" ref="Q68:U68" si="55">+Q7+Q8</f>
        <v>7125.4632091937165</v>
      </c>
      <c r="R68" s="31">
        <f t="shared" si="55"/>
        <v>8254.1363851742062</v>
      </c>
      <c r="S68" s="31">
        <f t="shared" si="55"/>
        <v>9481.3980227964439</v>
      </c>
      <c r="T68" s="31">
        <f t="shared" si="55"/>
        <v>7595.020782103109</v>
      </c>
      <c r="U68" s="31">
        <f t="shared" si="55"/>
        <v>8372.465461454769</v>
      </c>
    </row>
    <row r="69" spans="1:50">
      <c r="A69" s="11" t="s">
        <v>0</v>
      </c>
      <c r="P69" s="31">
        <f>+P55</f>
        <v>33903.153927666499</v>
      </c>
      <c r="Q69" s="31">
        <f t="shared" ref="Q69:U69" si="56">+Q55</f>
        <v>36007.596277584926</v>
      </c>
      <c r="R69" s="31">
        <f t="shared" si="56"/>
        <v>39252.788677116812</v>
      </c>
      <c r="S69" s="31">
        <f t="shared" si="56"/>
        <v>43307.385613605053</v>
      </c>
      <c r="T69" s="31">
        <f t="shared" si="56"/>
        <v>44966.182320725653</v>
      </c>
      <c r="U69" s="31">
        <f t="shared" si="56"/>
        <v>47191.696796450924</v>
      </c>
    </row>
    <row r="70" spans="1:50">
      <c r="A70" s="11" t="s">
        <v>199</v>
      </c>
      <c r="P70" s="122">
        <f>+P68/P69</f>
        <v>0.21492687713706732</v>
      </c>
      <c r="Q70" s="122">
        <f t="shared" ref="Q70:U70" si="57">+Q68/Q69</f>
        <v>0.19788777774175906</v>
      </c>
      <c r="R70" s="122">
        <f t="shared" si="57"/>
        <v>0.21028152809907535</v>
      </c>
      <c r="S70" s="122">
        <f t="shared" si="57"/>
        <v>0.21893258825159501</v>
      </c>
      <c r="T70" s="122">
        <f t="shared" si="57"/>
        <v>0.16890517251233131</v>
      </c>
      <c r="U70" s="122">
        <f t="shared" si="57"/>
        <v>0.17741395266135937</v>
      </c>
    </row>
    <row r="72" spans="1:50">
      <c r="A72" s="58" t="s">
        <v>225</v>
      </c>
    </row>
    <row r="73" spans="1:50">
      <c r="A73" s="11" t="s">
        <v>289</v>
      </c>
      <c r="O73" s="139" t="s">
        <v>295</v>
      </c>
      <c r="P73" s="31">
        <f>+P63*P3-P59</f>
        <v>182.60363598661118</v>
      </c>
      <c r="Q73" s="31">
        <f t="shared" ref="Q73:AX73" si="58">+Q63*Q3-Q59</f>
        <v>1464.7445216295091</v>
      </c>
      <c r="R73" s="31">
        <f t="shared" si="58"/>
        <v>1935.7698390531234</v>
      </c>
      <c r="S73" s="31">
        <f t="shared" si="58"/>
        <v>1986.1497060130719</v>
      </c>
      <c r="T73" s="31">
        <f t="shared" si="58"/>
        <v>1832.5495889226511</v>
      </c>
      <c r="U73" s="31">
        <f t="shared" si="58"/>
        <v>1930.8582466297034</v>
      </c>
      <c r="V73" s="31">
        <f t="shared" si="58"/>
        <v>1962.4442523858579</v>
      </c>
      <c r="W73" s="31">
        <f t="shared" si="58"/>
        <v>1923.9493410145783</v>
      </c>
      <c r="X73" s="31">
        <f t="shared" si="58"/>
        <v>1874.07030058757</v>
      </c>
      <c r="Y73" s="31">
        <f t="shared" si="58"/>
        <v>1818.9581492122591</v>
      </c>
      <c r="Z73" s="31">
        <f t="shared" si="58"/>
        <v>1761.3566209650062</v>
      </c>
      <c r="AA73" s="31">
        <f t="shared" si="58"/>
        <v>1704.2155189353134</v>
      </c>
      <c r="AB73" s="31">
        <f t="shared" si="58"/>
        <v>1651.9971452349077</v>
      </c>
      <c r="AC73" s="31">
        <f t="shared" si="58"/>
        <v>1606.0899168873825</v>
      </c>
      <c r="AD73" s="31">
        <f t="shared" si="58"/>
        <v>1564.2890329210704</v>
      </c>
      <c r="AE73" s="31">
        <f t="shared" si="58"/>
        <v>1525.4524002129544</v>
      </c>
      <c r="AF73" s="31">
        <f t="shared" si="58"/>
        <v>1494.7175743443156</v>
      </c>
      <c r="AG73" s="31">
        <f t="shared" si="58"/>
        <v>1462.9441120167464</v>
      </c>
      <c r="AH73" s="31">
        <f t="shared" si="58"/>
        <v>1424.0951918024782</v>
      </c>
      <c r="AI73" s="31">
        <f t="shared" si="58"/>
        <v>1384.9999525511125</v>
      </c>
      <c r="AJ73" s="31">
        <f t="shared" si="58"/>
        <v>1344.5633714934982</v>
      </c>
      <c r="AK73" s="31">
        <f t="shared" si="58"/>
        <v>1303.7677522533336</v>
      </c>
      <c r="AL73" s="31">
        <f t="shared" si="58"/>
        <v>1262.6048334173115</v>
      </c>
      <c r="AM73" s="31">
        <f t="shared" si="58"/>
        <v>1222.516307313484</v>
      </c>
      <c r="AN73" s="31">
        <f t="shared" si="58"/>
        <v>1183.3444882074552</v>
      </c>
      <c r="AO73" s="31">
        <f t="shared" si="58"/>
        <v>1144.6713824339788</v>
      </c>
      <c r="AP73" s="31">
        <f t="shared" si="58"/>
        <v>1106.7689896112711</v>
      </c>
      <c r="AQ73" s="31">
        <f t="shared" si="58"/>
        <v>1069.086758311141</v>
      </c>
      <c r="AR73" s="31">
        <f t="shared" si="58"/>
        <v>1032.9648702380975</v>
      </c>
      <c r="AS73" s="31">
        <f t="shared" si="58"/>
        <v>999.10297583307533</v>
      </c>
      <c r="AT73" s="31">
        <f t="shared" si="58"/>
        <v>966.41067123771882</v>
      </c>
      <c r="AU73" s="31">
        <f t="shared" si="58"/>
        <v>934.96099186842434</v>
      </c>
      <c r="AV73" s="31">
        <f t="shared" si="58"/>
        <v>905.79832849059051</v>
      </c>
      <c r="AW73" s="31">
        <f t="shared" si="58"/>
        <v>879.43612659611301</v>
      </c>
      <c r="AX73" s="31">
        <f t="shared" si="58"/>
        <v>856.56857488612411</v>
      </c>
    </row>
    <row r="74" spans="1:50">
      <c r="A74" s="11" t="s">
        <v>290</v>
      </c>
      <c r="O74" s="139" t="s">
        <v>296</v>
      </c>
      <c r="P74" s="31">
        <f>+'DAV Pi'!P59</f>
        <v>1636.1520776388161</v>
      </c>
      <c r="Q74" s="31">
        <f>+'DAV Pi'!Q59</f>
        <v>1658.0597910384417</v>
      </c>
      <c r="R74" s="31">
        <f>+'DAV Pi'!R59</f>
        <v>1704.8395221450585</v>
      </c>
      <c r="S74" s="31">
        <f>+'DAV Pi'!S59</f>
        <v>1780.8547075708143</v>
      </c>
      <c r="T74" s="31">
        <f>+'DAV Pi'!T59</f>
        <v>1804.5589681546817</v>
      </c>
      <c r="U74" s="31">
        <f>+'DAV Pi'!U59</f>
        <v>1923.5316428839703</v>
      </c>
      <c r="V74" s="31">
        <f>+'DAV Pi'!V59</f>
        <v>1964.5385306287542</v>
      </c>
      <c r="W74" s="31">
        <f>+'DAV Pi'!W59</f>
        <v>1995.6957788793316</v>
      </c>
      <c r="X74" s="31">
        <f>+'DAV Pi'!X59</f>
        <v>2023.4930238697718</v>
      </c>
      <c r="Y74" s="31">
        <f>+'DAV Pi'!Y59</f>
        <v>2048.3062294621163</v>
      </c>
      <c r="Z74" s="31">
        <f>+'DAV Pi'!Z59</f>
        <v>2059.0235504109837</v>
      </c>
      <c r="AA74" s="31">
        <f>+'DAV Pi'!AA59</f>
        <v>2043.3399857525005</v>
      </c>
      <c r="AB74" s="31">
        <f>+'DAV Pi'!AB59</f>
        <v>2036.9938992509485</v>
      </c>
      <c r="AC74" s="31">
        <f>+'DAV Pi'!AC59</f>
        <v>2006.0853195694019</v>
      </c>
      <c r="AD74" s="31">
        <f>+'DAV Pi'!AD59</f>
        <v>2003.8303158937463</v>
      </c>
      <c r="AE74" s="31">
        <f>+'DAV Pi'!AE59</f>
        <v>2020.5641952809744</v>
      </c>
      <c r="AF74" s="31">
        <f>+'DAV Pi'!AF59</f>
        <v>2045.4417259536401</v>
      </c>
      <c r="AG74" s="31">
        <f>+'DAV Pi'!AG59</f>
        <v>2062.4767276577777</v>
      </c>
      <c r="AH74" s="31">
        <f>+'DAV Pi'!AH59</f>
        <v>2076.3431645419469</v>
      </c>
      <c r="AI74" s="31">
        <f>+'DAV Pi'!AI59</f>
        <v>2089.7059212778804</v>
      </c>
      <c r="AJ74" s="31">
        <f>+'DAV Pi'!AJ59</f>
        <v>2102.0208013663964</v>
      </c>
      <c r="AK74" s="31">
        <f>+'DAV Pi'!AK59</f>
        <v>2118.1797538680294</v>
      </c>
      <c r="AL74" s="31">
        <f>+'DAV Pi'!AL59</f>
        <v>2138.8934974793738</v>
      </c>
      <c r="AM74" s="31">
        <f>+'DAV Pi'!AM59</f>
        <v>2164.3344058924231</v>
      </c>
      <c r="AN74" s="31">
        <f>+'DAV Pi'!AN59</f>
        <v>2189.4714754164197</v>
      </c>
      <c r="AO74" s="31">
        <f>+'DAV Pi'!AO59</f>
        <v>2216.1812823439118</v>
      </c>
      <c r="AP74" s="31">
        <f>+'DAV Pi'!AP59</f>
        <v>2240.4393375061527</v>
      </c>
      <c r="AQ74" s="31">
        <f>+'DAV Pi'!AQ59</f>
        <v>2262.0718110323492</v>
      </c>
      <c r="AR74" s="31">
        <f>+'DAV Pi'!AR59</f>
        <v>2283.5655331559201</v>
      </c>
      <c r="AS74" s="31">
        <f>+'DAV Pi'!AS59</f>
        <v>2304.349468986296</v>
      </c>
      <c r="AT74" s="31">
        <f>+'DAV Pi'!AT59</f>
        <v>2319.8300805031181</v>
      </c>
      <c r="AU74" s="31">
        <f>+'DAV Pi'!AU59</f>
        <v>2335.7566476661796</v>
      </c>
      <c r="AV74" s="31">
        <f>+'DAV Pi'!AV59</f>
        <v>2346.15594113917</v>
      </c>
      <c r="AW74" s="31">
        <f>+'DAV Pi'!AW59</f>
        <v>2352.0125655712077</v>
      </c>
      <c r="AX74" s="31">
        <f>+'DAV Pi'!AX59</f>
        <v>2360.6195560053993</v>
      </c>
    </row>
    <row r="75" spans="1:50">
      <c r="A75" s="11" t="s">
        <v>291</v>
      </c>
      <c r="O75" s="139"/>
      <c r="P75" s="31">
        <f>+P8</f>
        <v>3068.7589143826945</v>
      </c>
      <c r="Q75" s="31">
        <f t="shared" ref="Q75:AX75" si="59">+Q8</f>
        <v>3367.4568702166835</v>
      </c>
      <c r="R75" s="31">
        <f t="shared" si="59"/>
        <v>3576.7605681749073</v>
      </c>
      <c r="S75" s="31">
        <f t="shared" si="59"/>
        <v>3855.3560758678741</v>
      </c>
      <c r="T75" s="31">
        <f t="shared" si="59"/>
        <v>4022.9638464735658</v>
      </c>
      <c r="U75" s="31">
        <f t="shared" si="59"/>
        <v>4203.1916331894672</v>
      </c>
      <c r="V75" s="31">
        <f t="shared" si="59"/>
        <v>4205.0809917086299</v>
      </c>
      <c r="W75" s="31">
        <f t="shared" si="59"/>
        <v>4261.3442862327356</v>
      </c>
      <c r="X75" s="31">
        <f t="shared" si="59"/>
        <v>4338.8843436145789</v>
      </c>
      <c r="Y75" s="31">
        <f t="shared" si="59"/>
        <v>4437.5754439206112</v>
      </c>
      <c r="Z75" s="31">
        <f t="shared" si="59"/>
        <v>4548.7759253482463</v>
      </c>
      <c r="AA75" s="31">
        <f t="shared" si="59"/>
        <v>4659.7982854257334</v>
      </c>
      <c r="AB75" s="31">
        <f t="shared" si="59"/>
        <v>4775.2466170745547</v>
      </c>
      <c r="AC75" s="31">
        <f t="shared" si="59"/>
        <v>4895.5432138829328</v>
      </c>
      <c r="AD75" s="31">
        <f t="shared" si="59"/>
        <v>5007.5968120495063</v>
      </c>
      <c r="AE75" s="31">
        <f t="shared" si="59"/>
        <v>5096.2859556802459</v>
      </c>
      <c r="AF75" s="31">
        <f t="shared" si="59"/>
        <v>5142.9343794044589</v>
      </c>
      <c r="AG75" s="31">
        <f t="shared" si="59"/>
        <v>5187.9158997382592</v>
      </c>
      <c r="AH75" s="31">
        <f t="shared" si="59"/>
        <v>5228.6746301999146</v>
      </c>
      <c r="AI75" s="31">
        <f t="shared" si="59"/>
        <v>5280.2530357965288</v>
      </c>
      <c r="AJ75" s="31">
        <f t="shared" si="59"/>
        <v>5353.5539881922959</v>
      </c>
      <c r="AK75" s="31">
        <f t="shared" si="59"/>
        <v>5421.8482406865096</v>
      </c>
      <c r="AL75" s="31">
        <f t="shared" si="59"/>
        <v>5480.3441191368083</v>
      </c>
      <c r="AM75" s="31">
        <f t="shared" si="59"/>
        <v>5537.8809300652574</v>
      </c>
      <c r="AN75" s="31">
        <f t="shared" si="59"/>
        <v>5609.4487599280983</v>
      </c>
      <c r="AO75" s="31">
        <f t="shared" si="59"/>
        <v>5672.3574525035783</v>
      </c>
      <c r="AP75" s="31">
        <f t="shared" si="59"/>
        <v>5751.198703887595</v>
      </c>
      <c r="AQ75" s="31">
        <f t="shared" si="59"/>
        <v>5832.0504720092586</v>
      </c>
      <c r="AR75" s="31">
        <f t="shared" si="59"/>
        <v>5915.1709622771277</v>
      </c>
      <c r="AS75" s="31">
        <f t="shared" si="59"/>
        <v>5996.5249594701527</v>
      </c>
      <c r="AT75" s="31">
        <f t="shared" si="59"/>
        <v>6075.3111779838391</v>
      </c>
      <c r="AU75" s="31">
        <f t="shared" si="59"/>
        <v>6154.4942613035064</v>
      </c>
      <c r="AV75" s="31">
        <f t="shared" si="59"/>
        <v>6234.873607169885</v>
      </c>
      <c r="AW75" s="31">
        <f t="shared" si="59"/>
        <v>6314.8879101639686</v>
      </c>
      <c r="AX75" s="31">
        <f t="shared" si="59"/>
        <v>6398.1774866229462</v>
      </c>
    </row>
    <row r="76" spans="1:50">
      <c r="A76" s="11" t="s">
        <v>292</v>
      </c>
      <c r="O76" s="139" t="s">
        <v>298</v>
      </c>
      <c r="P76" s="31">
        <f>-P31</f>
        <v>0</v>
      </c>
      <c r="Q76" s="31">
        <f t="shared" ref="Q76:AX76" si="60">-Q31</f>
        <v>0</v>
      </c>
      <c r="R76" s="31">
        <f t="shared" si="60"/>
        <v>0</v>
      </c>
      <c r="S76" s="31">
        <f t="shared" si="60"/>
        <v>0</v>
      </c>
      <c r="T76" s="31">
        <f t="shared" si="60"/>
        <v>0</v>
      </c>
      <c r="U76" s="31">
        <f t="shared" si="60"/>
        <v>0</v>
      </c>
      <c r="V76" s="31">
        <f t="shared" si="60"/>
        <v>0</v>
      </c>
      <c r="W76" s="31">
        <f t="shared" si="60"/>
        <v>0</v>
      </c>
      <c r="X76" s="31">
        <f t="shared" si="60"/>
        <v>0</v>
      </c>
      <c r="Y76" s="31">
        <f t="shared" si="60"/>
        <v>0</v>
      </c>
      <c r="Z76" s="31">
        <f t="shared" si="60"/>
        <v>0</v>
      </c>
      <c r="AA76" s="31">
        <f t="shared" si="60"/>
        <v>39.050764068215571</v>
      </c>
      <c r="AB76" s="31">
        <f t="shared" si="60"/>
        <v>225.44631413096386</v>
      </c>
      <c r="AC76" s="31">
        <f t="shared" si="60"/>
        <v>241.75263786814367</v>
      </c>
      <c r="AD76" s="31">
        <f t="shared" si="60"/>
        <v>251.53883976237213</v>
      </c>
      <c r="AE76" s="31">
        <f t="shared" si="60"/>
        <v>265.69417110373411</v>
      </c>
      <c r="AF76" s="31">
        <f t="shared" si="60"/>
        <v>279.55048309165522</v>
      </c>
      <c r="AG76" s="31">
        <f t="shared" si="60"/>
        <v>300.51160326348105</v>
      </c>
      <c r="AH76" s="31">
        <f t="shared" si="60"/>
        <v>315.26055116818299</v>
      </c>
      <c r="AI76" s="31">
        <f t="shared" si="60"/>
        <v>328.168024229732</v>
      </c>
      <c r="AJ76" s="31">
        <f t="shared" si="60"/>
        <v>334.1370311183619</v>
      </c>
      <c r="AK76" s="31">
        <f t="shared" si="60"/>
        <v>342.58089762978119</v>
      </c>
      <c r="AL76" s="31">
        <f t="shared" si="60"/>
        <v>346.69372384334144</v>
      </c>
      <c r="AM76" s="31">
        <f t="shared" si="60"/>
        <v>350.63522484012367</v>
      </c>
      <c r="AN76" s="31">
        <f t="shared" si="60"/>
        <v>350.04931310164284</v>
      </c>
      <c r="AO76" s="31">
        <f t="shared" si="60"/>
        <v>352.10892934000805</v>
      </c>
      <c r="AP76" s="31">
        <f t="shared" si="60"/>
        <v>344.79273258525541</v>
      </c>
      <c r="AQ76" s="31">
        <f t="shared" si="60"/>
        <v>338.6284535765945</v>
      </c>
      <c r="AR76" s="31">
        <f t="shared" si="60"/>
        <v>330.29626215783742</v>
      </c>
      <c r="AS76" s="31">
        <f t="shared" si="60"/>
        <v>323.47474713058682</v>
      </c>
      <c r="AT76" s="31">
        <f t="shared" si="60"/>
        <v>311.95104863946221</v>
      </c>
      <c r="AU76" s="31">
        <f t="shared" si="60"/>
        <v>300.97579313590086</v>
      </c>
      <c r="AV76" s="31">
        <f t="shared" si="60"/>
        <v>288.08691246782672</v>
      </c>
      <c r="AW76" s="31">
        <f t="shared" si="60"/>
        <v>275.86325778650212</v>
      </c>
      <c r="AX76" s="31">
        <f t="shared" si="60"/>
        <v>256.53857496754938</v>
      </c>
    </row>
    <row r="77" spans="1:50">
      <c r="A77" s="11" t="s">
        <v>58</v>
      </c>
      <c r="O77" s="139"/>
      <c r="P77" s="31">
        <f>-P53+O53</f>
        <v>1359.405964352266</v>
      </c>
      <c r="Q77" s="31">
        <f t="shared" ref="Q77:AX77" si="61">-Q53+P53</f>
        <v>-4.4958019798359601</v>
      </c>
      <c r="R77" s="31">
        <f t="shared" si="61"/>
        <v>-272.65610467764782</v>
      </c>
      <c r="S77" s="31">
        <f t="shared" si="61"/>
        <v>-209.40969713048253</v>
      </c>
      <c r="T77" s="31">
        <f t="shared" si="61"/>
        <v>108.70126035426074</v>
      </c>
      <c r="U77" s="31">
        <f t="shared" si="61"/>
        <v>20.227709656057414</v>
      </c>
      <c r="V77" s="31">
        <f t="shared" si="61"/>
        <v>128.72378258522076</v>
      </c>
      <c r="W77" s="31">
        <f t="shared" si="61"/>
        <v>219.57951539683563</v>
      </c>
      <c r="X77" s="31">
        <f t="shared" si="61"/>
        <v>262.44268779497361</v>
      </c>
      <c r="Y77" s="31">
        <f t="shared" si="61"/>
        <v>276.12417790914333</v>
      </c>
      <c r="Z77" s="31">
        <f t="shared" si="61"/>
        <v>259.05134993108368</v>
      </c>
      <c r="AA77" s="31">
        <f t="shared" si="61"/>
        <v>233.12887705059256</v>
      </c>
      <c r="AB77" s="31">
        <f t="shared" si="61"/>
        <v>37.462280503190414</v>
      </c>
      <c r="AC77" s="31">
        <f t="shared" si="61"/>
        <v>36.335371206230775</v>
      </c>
      <c r="AD77" s="31">
        <f t="shared" si="61"/>
        <v>-2.183755696452863</v>
      </c>
      <c r="AE77" s="31">
        <f t="shared" si="61"/>
        <v>-38.646129243927135</v>
      </c>
      <c r="AF77" s="31">
        <f t="shared" si="61"/>
        <v>-57.343400069439667</v>
      </c>
      <c r="AG77" s="31">
        <f t="shared" si="61"/>
        <v>-68.494195811996178</v>
      </c>
      <c r="AH77" s="31">
        <f t="shared" si="61"/>
        <v>-83.577237518962647</v>
      </c>
      <c r="AI77" s="31">
        <f t="shared" si="61"/>
        <v>-103.52710563241271</v>
      </c>
      <c r="AJ77" s="31">
        <f t="shared" si="61"/>
        <v>-139.38722649156989</v>
      </c>
      <c r="AK77" s="31">
        <f t="shared" si="61"/>
        <v>-169.13051335331693</v>
      </c>
      <c r="AL77" s="31">
        <f t="shared" si="61"/>
        <v>-213.43381792769651</v>
      </c>
      <c r="AM77" s="31">
        <f t="shared" si="61"/>
        <v>-257.12428788678517</v>
      </c>
      <c r="AN77" s="31">
        <f t="shared" si="61"/>
        <v>-313.33828403459484</v>
      </c>
      <c r="AO77" s="31">
        <f t="shared" si="61"/>
        <v>-359.1645452831799</v>
      </c>
      <c r="AP77" s="31">
        <f t="shared" si="61"/>
        <v>-430.50524632329689</v>
      </c>
      <c r="AQ77" s="31">
        <f t="shared" si="61"/>
        <v>-495.36745445900669</v>
      </c>
      <c r="AR77" s="31">
        <f t="shared" si="61"/>
        <v>-562.38579545319226</v>
      </c>
      <c r="AS77" s="31">
        <f t="shared" si="61"/>
        <v>-622.40587880972453</v>
      </c>
      <c r="AT77" s="31">
        <f t="shared" si="61"/>
        <v>-691.51405213210455</v>
      </c>
      <c r="AU77" s="31">
        <f t="shared" si="61"/>
        <v>-758.050156361267</v>
      </c>
      <c r="AV77" s="31">
        <f t="shared" si="61"/>
        <v>-822.29632844325533</v>
      </c>
      <c r="AW77" s="31">
        <f t="shared" si="61"/>
        <v>-877.89694905573924</v>
      </c>
      <c r="AX77" s="31">
        <f t="shared" si="61"/>
        <v>-954.74925113075369</v>
      </c>
    </row>
    <row r="78" spans="1:50">
      <c r="A78" s="11" t="s">
        <v>293</v>
      </c>
      <c r="O78" s="139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</row>
    <row r="79" spans="1:50">
      <c r="A79" s="58" t="s">
        <v>294</v>
      </c>
      <c r="O79" s="139"/>
      <c r="P79" s="116">
        <f>SUM(P73:P78)</f>
        <v>6246.9205923603877</v>
      </c>
      <c r="Q79" s="116">
        <f t="shared" ref="Q79:AX79" si="62">SUM(Q73:Q78)</f>
        <v>6485.7653809047988</v>
      </c>
      <c r="R79" s="116">
        <f t="shared" si="62"/>
        <v>6944.7138246954419</v>
      </c>
      <c r="S79" s="116">
        <f t="shared" si="62"/>
        <v>7412.9507923212777</v>
      </c>
      <c r="T79" s="116">
        <f t="shared" si="62"/>
        <v>7768.77366390516</v>
      </c>
      <c r="U79" s="116">
        <f t="shared" si="62"/>
        <v>8077.8092323591982</v>
      </c>
      <c r="V79" s="116">
        <f t="shared" si="62"/>
        <v>8260.7875573084639</v>
      </c>
      <c r="W79" s="116">
        <f t="shared" si="62"/>
        <v>8400.5689215234815</v>
      </c>
      <c r="X79" s="116">
        <f t="shared" si="62"/>
        <v>8498.8903558668935</v>
      </c>
      <c r="Y79" s="116">
        <f t="shared" si="62"/>
        <v>8580.9640005041292</v>
      </c>
      <c r="Z79" s="116">
        <f t="shared" si="62"/>
        <v>8628.2074466553204</v>
      </c>
      <c r="AA79" s="116">
        <f t="shared" si="62"/>
        <v>8679.5334312323557</v>
      </c>
      <c r="AB79" s="116">
        <f t="shared" si="62"/>
        <v>8727.1462561945664</v>
      </c>
      <c r="AC79" s="116">
        <f t="shared" si="62"/>
        <v>8785.8064594140924</v>
      </c>
      <c r="AD79" s="116">
        <f t="shared" si="62"/>
        <v>8825.0712449302409</v>
      </c>
      <c r="AE79" s="116">
        <f t="shared" si="62"/>
        <v>8869.3505930339816</v>
      </c>
      <c r="AF79" s="116">
        <f t="shared" si="62"/>
        <v>8905.3007627246297</v>
      </c>
      <c r="AG79" s="116">
        <f t="shared" si="62"/>
        <v>8945.3541468642688</v>
      </c>
      <c r="AH79" s="116">
        <f t="shared" si="62"/>
        <v>8960.7963001935605</v>
      </c>
      <c r="AI79" s="116">
        <f t="shared" si="62"/>
        <v>8979.5998282228411</v>
      </c>
      <c r="AJ79" s="116">
        <f t="shared" si="62"/>
        <v>8994.8879656789813</v>
      </c>
      <c r="AK79" s="116">
        <f t="shared" si="62"/>
        <v>9017.2461310843373</v>
      </c>
      <c r="AL79" s="116">
        <f t="shared" si="62"/>
        <v>9015.1023559491387</v>
      </c>
      <c r="AM79" s="116">
        <f t="shared" si="62"/>
        <v>9018.2425802245034</v>
      </c>
      <c r="AN79" s="116">
        <f t="shared" si="62"/>
        <v>9018.9757526190206</v>
      </c>
      <c r="AO79" s="116">
        <f t="shared" si="62"/>
        <v>9026.1545013382965</v>
      </c>
      <c r="AP79" s="116">
        <f t="shared" si="62"/>
        <v>9012.6945172669784</v>
      </c>
      <c r="AQ79" s="116">
        <f t="shared" si="62"/>
        <v>9006.4700404703362</v>
      </c>
      <c r="AR79" s="116">
        <f t="shared" si="62"/>
        <v>8999.611832375791</v>
      </c>
      <c r="AS79" s="116">
        <f t="shared" si="62"/>
        <v>9001.0462726103869</v>
      </c>
      <c r="AT79" s="116">
        <f t="shared" si="62"/>
        <v>8981.9889262320339</v>
      </c>
      <c r="AU79" s="116">
        <f t="shared" si="62"/>
        <v>8968.1375376127435</v>
      </c>
      <c r="AV79" s="116">
        <f t="shared" si="62"/>
        <v>8952.6184608242165</v>
      </c>
      <c r="AW79" s="116">
        <f t="shared" si="62"/>
        <v>8944.3029110620519</v>
      </c>
      <c r="AX79" s="116">
        <f t="shared" si="62"/>
        <v>8917.1549413512657</v>
      </c>
    </row>
    <row r="80" spans="1:50">
      <c r="O80" s="139" t="s">
        <v>297</v>
      </c>
      <c r="P80" s="31">
        <f>+P79-P28</f>
        <v>0</v>
      </c>
      <c r="Q80" s="31">
        <f t="shared" ref="Q80:AX80" si="63">+Q79-Q28</f>
        <v>0</v>
      </c>
      <c r="R80" s="31">
        <f t="shared" si="63"/>
        <v>0</v>
      </c>
      <c r="S80" s="31">
        <f t="shared" si="63"/>
        <v>0</v>
      </c>
      <c r="T80" s="31">
        <f t="shared" si="63"/>
        <v>0</v>
      </c>
      <c r="U80" s="31">
        <f t="shared" si="63"/>
        <v>0</v>
      </c>
      <c r="V80" s="31">
        <f t="shared" si="63"/>
        <v>0</v>
      </c>
      <c r="W80" s="31">
        <f t="shared" si="63"/>
        <v>0</v>
      </c>
      <c r="X80" s="31">
        <f t="shared" si="63"/>
        <v>0</v>
      </c>
      <c r="Y80" s="31">
        <f t="shared" si="63"/>
        <v>0</v>
      </c>
      <c r="Z80" s="31">
        <f t="shared" si="63"/>
        <v>0</v>
      </c>
      <c r="AA80" s="31">
        <f t="shared" si="63"/>
        <v>0</v>
      </c>
      <c r="AB80" s="31">
        <f t="shared" si="63"/>
        <v>0</v>
      </c>
      <c r="AC80" s="31">
        <f t="shared" si="63"/>
        <v>0</v>
      </c>
      <c r="AD80" s="31">
        <f t="shared" si="63"/>
        <v>0</v>
      </c>
      <c r="AE80" s="31">
        <f t="shared" si="63"/>
        <v>0</v>
      </c>
      <c r="AF80" s="31">
        <f t="shared" si="63"/>
        <v>0</v>
      </c>
      <c r="AG80" s="31">
        <f t="shared" si="63"/>
        <v>0</v>
      </c>
      <c r="AH80" s="31">
        <f t="shared" si="63"/>
        <v>0</v>
      </c>
      <c r="AI80" s="31">
        <f t="shared" si="63"/>
        <v>0</v>
      </c>
      <c r="AJ80" s="31">
        <f t="shared" si="63"/>
        <v>1.8189894035458565E-11</v>
      </c>
      <c r="AK80" s="31">
        <f t="shared" si="63"/>
        <v>0</v>
      </c>
      <c r="AL80" s="31">
        <f t="shared" si="63"/>
        <v>0</v>
      </c>
      <c r="AM80" s="31">
        <f t="shared" si="63"/>
        <v>0</v>
      </c>
      <c r="AN80" s="31">
        <f t="shared" si="63"/>
        <v>1.4551915228366852E-11</v>
      </c>
      <c r="AO80" s="31">
        <f t="shared" si="63"/>
        <v>0</v>
      </c>
      <c r="AP80" s="31">
        <f t="shared" si="63"/>
        <v>2.0008883439004421E-11</v>
      </c>
      <c r="AQ80" s="31">
        <f t="shared" si="63"/>
        <v>1.8189894035458565E-11</v>
      </c>
      <c r="AR80" s="31">
        <f t="shared" si="63"/>
        <v>0</v>
      </c>
      <c r="AS80" s="31">
        <f t="shared" si="63"/>
        <v>0</v>
      </c>
      <c r="AT80" s="31">
        <f t="shared" si="63"/>
        <v>1.6370904631912708E-11</v>
      </c>
      <c r="AU80" s="31">
        <f t="shared" si="63"/>
        <v>0</v>
      </c>
      <c r="AV80" s="31">
        <f t="shared" si="63"/>
        <v>0</v>
      </c>
      <c r="AW80" s="31">
        <f t="shared" si="63"/>
        <v>0</v>
      </c>
      <c r="AX80" s="31">
        <f t="shared" si="63"/>
        <v>0</v>
      </c>
    </row>
    <row r="82" spans="1:50">
      <c r="A82" s="138" t="str">
        <f>+Inputs!A37</f>
        <v>Annual Inflation</v>
      </c>
      <c r="B82" s="138">
        <f>+Inputs!B37</f>
        <v>0</v>
      </c>
      <c r="C82" s="138" t="str">
        <f>+Inputs!C37</f>
        <v>CPIH</v>
      </c>
      <c r="D82" s="138">
        <f>+Inputs!D37</f>
        <v>0</v>
      </c>
      <c r="E82" s="138">
        <f>+Inputs!E37</f>
        <v>0</v>
      </c>
      <c r="F82" s="138">
        <f>+Inputs!F37</f>
        <v>0</v>
      </c>
      <c r="G82" s="138">
        <f>+Inputs!G37</f>
        <v>0</v>
      </c>
      <c r="H82" s="138">
        <f>+Inputs!H37</f>
        <v>0</v>
      </c>
      <c r="I82" s="138">
        <f>+Inputs!I37</f>
        <v>0</v>
      </c>
      <c r="J82" s="138">
        <f>+Inputs!J37</f>
        <v>0</v>
      </c>
      <c r="K82" s="138">
        <f>+Inputs!K37</f>
        <v>0</v>
      </c>
      <c r="L82" s="138">
        <f>+Inputs!L37</f>
        <v>0</v>
      </c>
      <c r="M82" s="138">
        <f>+Inputs!M37</f>
        <v>0</v>
      </c>
      <c r="N82" s="138">
        <f>+Inputs!N37</f>
        <v>2.4793388429751984E-2</v>
      </c>
      <c r="O82" s="138">
        <f>+Inputs!O37</f>
        <v>7.9749103942652333E-2</v>
      </c>
      <c r="P82" s="138">
        <f>+Inputs!P37</f>
        <v>7.3599999999999999E-2</v>
      </c>
      <c r="Q82" s="138">
        <f>+Inputs!Q37</f>
        <v>6.3E-3</v>
      </c>
      <c r="R82" s="138">
        <f>+Inputs!R37</f>
        <v>-7.8000000000000005E-3</v>
      </c>
      <c r="S82" s="138">
        <f>+Inputs!S37</f>
        <v>1.7000000000000001E-3</v>
      </c>
      <c r="T82" s="138">
        <f>+Inputs!T37</f>
        <v>1.72E-2</v>
      </c>
      <c r="U82" s="138">
        <f>+Inputs!U37</f>
        <v>0.02</v>
      </c>
      <c r="V82" s="138">
        <f>+Inputs!V37</f>
        <v>0.02</v>
      </c>
      <c r="W82" s="138">
        <f>+Inputs!W37</f>
        <v>0.02</v>
      </c>
      <c r="X82" s="138">
        <f>+Inputs!X37</f>
        <v>0.02</v>
      </c>
      <c r="Y82" s="138">
        <f>+Inputs!Y37</f>
        <v>0.02</v>
      </c>
      <c r="Z82" s="138">
        <f>+Inputs!Z37</f>
        <v>0.02</v>
      </c>
      <c r="AA82" s="138">
        <f>+Inputs!AA37</f>
        <v>0.02</v>
      </c>
      <c r="AB82" s="138">
        <f>+Inputs!AB37</f>
        <v>0.02</v>
      </c>
      <c r="AC82" s="138">
        <f>+Inputs!AC37</f>
        <v>0.02</v>
      </c>
      <c r="AD82" s="138">
        <f>+Inputs!AD37</f>
        <v>0.02</v>
      </c>
      <c r="AE82" s="138">
        <f>+Inputs!AE37</f>
        <v>0.02</v>
      </c>
      <c r="AF82" s="138">
        <f>+Inputs!AF37</f>
        <v>0.02</v>
      </c>
      <c r="AG82" s="138">
        <f>+Inputs!AG37</f>
        <v>0.02</v>
      </c>
      <c r="AH82" s="138">
        <f>+Inputs!AH37</f>
        <v>0.02</v>
      </c>
      <c r="AI82" s="138">
        <f>+Inputs!AI37</f>
        <v>0.02</v>
      </c>
      <c r="AJ82" s="138">
        <f>+Inputs!AJ37</f>
        <v>0.02</v>
      </c>
      <c r="AK82" s="138">
        <f>+Inputs!AK37</f>
        <v>0.02</v>
      </c>
      <c r="AL82" s="138">
        <f>+Inputs!AL37</f>
        <v>0.02</v>
      </c>
      <c r="AM82" s="138">
        <f>+Inputs!AM37</f>
        <v>0.02</v>
      </c>
      <c r="AN82" s="138">
        <f>+Inputs!AN37</f>
        <v>0.02</v>
      </c>
      <c r="AO82" s="138">
        <f>+Inputs!AO37</f>
        <v>0.02</v>
      </c>
      <c r="AP82" s="138">
        <f>+Inputs!AP37</f>
        <v>0.02</v>
      </c>
      <c r="AQ82" s="138">
        <f>+Inputs!AQ37</f>
        <v>0.02</v>
      </c>
      <c r="AR82" s="138">
        <f>+Inputs!AR37</f>
        <v>0.02</v>
      </c>
      <c r="AS82" s="138">
        <f>+Inputs!AS37</f>
        <v>0.02</v>
      </c>
      <c r="AT82" s="138">
        <f>+Inputs!AT37</f>
        <v>0.02</v>
      </c>
      <c r="AU82" s="138">
        <f>+Inputs!AU37</f>
        <v>0.02</v>
      </c>
      <c r="AV82" s="138">
        <f>+Inputs!AV37</f>
        <v>0.02</v>
      </c>
      <c r="AW82" s="138">
        <f>+Inputs!AW37</f>
        <v>0.02</v>
      </c>
      <c r="AX82" s="138">
        <f>+Inputs!AX37</f>
        <v>0.02</v>
      </c>
    </row>
    <row r="83" spans="1:50">
      <c r="A83" s="138" t="str">
        <f>+Inputs!A38</f>
        <v>Inflation factor</v>
      </c>
      <c r="B83" s="138">
        <f>+Inputs!B38</f>
        <v>0</v>
      </c>
      <c r="C83" s="138">
        <f>+Inputs!C38</f>
        <v>0</v>
      </c>
      <c r="D83" s="138">
        <f>+Inputs!D38</f>
        <v>0</v>
      </c>
      <c r="E83" s="138">
        <f>+Inputs!E38</f>
        <v>0</v>
      </c>
      <c r="F83" s="138">
        <f>+Inputs!F38</f>
        <v>0</v>
      </c>
      <c r="G83" s="138">
        <f>+Inputs!G38</f>
        <v>0</v>
      </c>
      <c r="H83" s="138">
        <f>+Inputs!H38</f>
        <v>0</v>
      </c>
      <c r="I83" s="138">
        <f>+Inputs!I38</f>
        <v>0</v>
      </c>
      <c r="J83" s="138">
        <f>+Inputs!J38</f>
        <v>0</v>
      </c>
      <c r="K83" s="138">
        <f>+Inputs!K38</f>
        <v>0</v>
      </c>
      <c r="L83" s="138">
        <f>+Inputs!L38</f>
        <v>0</v>
      </c>
      <c r="M83" s="138">
        <f>+Inputs!M38</f>
        <v>1</v>
      </c>
      <c r="N83" s="138">
        <f>+Inputs!N38</f>
        <v>1.024793388429752</v>
      </c>
      <c r="O83" s="138">
        <f>+Inputs!O38</f>
        <v>1.1065197428833791</v>
      </c>
      <c r="P83" s="138">
        <f>+Inputs!P38</f>
        <v>1.1879595959595957</v>
      </c>
      <c r="Q83" s="138">
        <f>+Inputs!Q38</f>
        <v>1.195443741414141</v>
      </c>
      <c r="R83" s="138">
        <f>+Inputs!R38</f>
        <v>1.1861192802311107</v>
      </c>
      <c r="S83" s="138">
        <f>+Inputs!S38</f>
        <v>1.1881356830075036</v>
      </c>
      <c r="T83" s="138">
        <f>+Inputs!T38</f>
        <v>1.2085716167552327</v>
      </c>
      <c r="U83" s="138">
        <f>+Inputs!U38</f>
        <v>1.2327430490903373</v>
      </c>
      <c r="V83" s="138">
        <f>+Inputs!V38</f>
        <v>1.257397910072144</v>
      </c>
      <c r="W83" s="138">
        <f>+Inputs!W38</f>
        <v>1.2825458682735869</v>
      </c>
      <c r="X83" s="138">
        <f>+Inputs!X38</f>
        <v>1.3081967856390586</v>
      </c>
      <c r="Y83" s="138">
        <f>+Inputs!Y38</f>
        <v>1.3343607213518398</v>
      </c>
      <c r="Z83" s="138">
        <f>+Inputs!Z38</f>
        <v>1.3610479357788765</v>
      </c>
      <c r="AA83" s="138">
        <f>+Inputs!AA38</f>
        <v>1.3882688944944541</v>
      </c>
      <c r="AB83" s="138">
        <f>+Inputs!AB38</f>
        <v>1.4160342723843431</v>
      </c>
      <c r="AC83" s="138">
        <f>+Inputs!AC38</f>
        <v>1.4443549578320301</v>
      </c>
      <c r="AD83" s="138">
        <f>+Inputs!AD38</f>
        <v>1.4732420569886706</v>
      </c>
      <c r="AE83" s="138">
        <f>+Inputs!AE38</f>
        <v>1.5027068981284439</v>
      </c>
      <c r="AF83" s="138">
        <f>+Inputs!AF38</f>
        <v>1.5327610360910129</v>
      </c>
      <c r="AG83" s="138">
        <f>+Inputs!AG38</f>
        <v>1.5634162568128331</v>
      </c>
      <c r="AH83" s="138">
        <f>+Inputs!AH38</f>
        <v>1.5946845819490898</v>
      </c>
      <c r="AI83" s="138">
        <f>+Inputs!AI38</f>
        <v>1.6265782735880716</v>
      </c>
      <c r="AJ83" s="138">
        <f>+Inputs!AJ38</f>
        <v>1.6591098390598331</v>
      </c>
      <c r="AK83" s="138">
        <f>+Inputs!AK38</f>
        <v>1.6922920358410298</v>
      </c>
      <c r="AL83" s="138">
        <f>+Inputs!AL38</f>
        <v>1.7261378765578503</v>
      </c>
      <c r="AM83" s="138">
        <f>+Inputs!AM38</f>
        <v>1.7606606340890074</v>
      </c>
      <c r="AN83" s="138">
        <f>+Inputs!AN38</f>
        <v>1.7958738467707875</v>
      </c>
      <c r="AO83" s="138">
        <f>+Inputs!AO38</f>
        <v>1.8317913237062033</v>
      </c>
      <c r="AP83" s="138">
        <f>+Inputs!AP38</f>
        <v>1.8684271501803273</v>
      </c>
      <c r="AQ83" s="138">
        <f>+Inputs!AQ38</f>
        <v>1.9057956931839339</v>
      </c>
      <c r="AR83" s="138">
        <f>+Inputs!AR38</f>
        <v>1.9439116070476126</v>
      </c>
      <c r="AS83" s="138">
        <f>+Inputs!AS38</f>
        <v>1.9827898391885648</v>
      </c>
      <c r="AT83" s="138">
        <f>+Inputs!AT38</f>
        <v>2.022445635972336</v>
      </c>
      <c r="AU83" s="138">
        <f>+Inputs!AU38</f>
        <v>2.0628945486917827</v>
      </c>
      <c r="AV83" s="138">
        <f>+Inputs!AV38</f>
        <v>2.1041524396656182</v>
      </c>
      <c r="AW83" s="138">
        <f>+Inputs!AW38</f>
        <v>2.1462354884589305</v>
      </c>
      <c r="AX83" s="138">
        <f>+Inputs!AX38</f>
        <v>2.1891601982281093</v>
      </c>
    </row>
    <row r="85" spans="1:50">
      <c r="A85" s="58" t="s">
        <v>229</v>
      </c>
    </row>
    <row r="86" spans="1:50">
      <c r="A86" s="11" t="s">
        <v>289</v>
      </c>
      <c r="P86" s="31">
        <f t="shared" ref="P86:AX86" si="64">+P73*P$83</f>
        <v>216.92574162740769</v>
      </c>
      <c r="Q86" s="31">
        <f t="shared" si="64"/>
        <v>1751.0196711526467</v>
      </c>
      <c r="R86" s="31">
        <f t="shared" si="64"/>
        <v>2296.0539281907836</v>
      </c>
      <c r="S86" s="31">
        <f t="shared" si="64"/>
        <v>2359.8153375089937</v>
      </c>
      <c r="T86" s="31">
        <f t="shared" si="64"/>
        <v>2214.7674194683855</v>
      </c>
      <c r="U86" s="31">
        <f t="shared" si="64"/>
        <v>2380.2520823115233</v>
      </c>
      <c r="V86" s="31">
        <f t="shared" si="64"/>
        <v>2467.5733015830688</v>
      </c>
      <c r="W86" s="31">
        <f t="shared" si="64"/>
        <v>2467.5532780859376</v>
      </c>
      <c r="X86" s="31">
        <f t="shared" si="64"/>
        <v>2451.6527432902835</v>
      </c>
      <c r="Y86" s="31">
        <f t="shared" si="64"/>
        <v>2427.1463080916774</v>
      </c>
      <c r="Z86" s="31">
        <f t="shared" si="64"/>
        <v>2397.2907931348786</v>
      </c>
      <c r="AA86" s="31">
        <f t="shared" si="64"/>
        <v>2365.9093944526198</v>
      </c>
      <c r="AB86" s="31">
        <f t="shared" si="64"/>
        <v>2339.2845755337244</v>
      </c>
      <c r="AC86" s="31">
        <f t="shared" si="64"/>
        <v>2319.7639341803242</v>
      </c>
      <c r="AD86" s="31">
        <f t="shared" si="64"/>
        <v>2304.5763925854562</v>
      </c>
      <c r="AE86" s="31">
        <f t="shared" si="64"/>
        <v>2292.3078445665983</v>
      </c>
      <c r="AF86" s="31">
        <f t="shared" si="64"/>
        <v>2291.0448579154386</v>
      </c>
      <c r="AG86" s="31">
        <f t="shared" si="64"/>
        <v>2287.190607535596</v>
      </c>
      <c r="AH86" s="31">
        <f t="shared" si="64"/>
        <v>2270.9826455952439</v>
      </c>
      <c r="AI86" s="31">
        <f t="shared" si="64"/>
        <v>2252.8108317401498</v>
      </c>
      <c r="AJ86" s="31">
        <f t="shared" si="64"/>
        <v>2230.7783188843241</v>
      </c>
      <c r="AK86" s="31">
        <f t="shared" si="64"/>
        <v>2206.3557837246772</v>
      </c>
      <c r="AL86" s="31">
        <f t="shared" si="64"/>
        <v>2179.4300260866366</v>
      </c>
      <c r="AM86" s="31">
        <f t="shared" si="64"/>
        <v>2152.4363368187105</v>
      </c>
      <c r="AN86" s="31">
        <f t="shared" si="64"/>
        <v>2125.1374180921316</v>
      </c>
      <c r="AO86" s="31">
        <f t="shared" si="64"/>
        <v>2096.7991068373476</v>
      </c>
      <c r="AP86" s="31">
        <f t="shared" si="64"/>
        <v>2067.9172291673476</v>
      </c>
      <c r="AQ86" s="31">
        <f t="shared" si="64"/>
        <v>2037.4609396293458</v>
      </c>
      <c r="AR86" s="31">
        <f t="shared" si="64"/>
        <v>2007.9924009282688</v>
      </c>
      <c r="AS86" s="31">
        <f t="shared" si="64"/>
        <v>1981.0112287848799</v>
      </c>
      <c r="AT86" s="31">
        <f t="shared" si="64"/>
        <v>1954.5130446018204</v>
      </c>
      <c r="AU86" s="31">
        <f t="shared" si="64"/>
        <v>1928.7259333648346</v>
      </c>
      <c r="AV86" s="31">
        <f t="shared" si="64"/>
        <v>1905.9377627385149</v>
      </c>
      <c r="AW86" s="31">
        <f t="shared" si="64"/>
        <v>1887.4770247334384</v>
      </c>
      <c r="AX86" s="31">
        <f t="shared" si="64"/>
        <v>1875.1658311936765</v>
      </c>
    </row>
    <row r="87" spans="1:50">
      <c r="A87" s="11" t="s">
        <v>290</v>
      </c>
      <c r="P87" s="31">
        <f t="shared" ref="P87:AX87" si="65">+P74*P$83</f>
        <v>1943.6825610802609</v>
      </c>
      <c r="Q87" s="31">
        <f t="shared" si="65"/>
        <v>1982.1172000873437</v>
      </c>
      <c r="R87" s="31">
        <f t="shared" si="65"/>
        <v>2022.1430269162474</v>
      </c>
      <c r="S87" s="31">
        <f t="shared" si="65"/>
        <v>2115.8970243167773</v>
      </c>
      <c r="T87" s="31">
        <f t="shared" si="65"/>
        <v>2180.9387496728582</v>
      </c>
      <c r="U87" s="31">
        <f t="shared" si="65"/>
        <v>2371.2202624705315</v>
      </c>
      <c r="V87" s="31">
        <f t="shared" si="65"/>
        <v>2470.2066426687961</v>
      </c>
      <c r="W87" s="31">
        <f t="shared" si="65"/>
        <v>2559.5713755327247</v>
      </c>
      <c r="X87" s="31">
        <f t="shared" si="65"/>
        <v>2647.1270695894946</v>
      </c>
      <c r="Y87" s="31">
        <f t="shared" si="65"/>
        <v>2733.1793778945366</v>
      </c>
      <c r="Z87" s="31">
        <f t="shared" si="65"/>
        <v>2802.429753006963</v>
      </c>
      <c r="AA87" s="31">
        <f t="shared" si="65"/>
        <v>2836.7053430969377</v>
      </c>
      <c r="AB87" s="31">
        <f t="shared" si="65"/>
        <v>2884.4531739771628</v>
      </c>
      <c r="AC87" s="31">
        <f t="shared" si="65"/>
        <v>2897.4992771541179</v>
      </c>
      <c r="AD87" s="31">
        <f t="shared" si="65"/>
        <v>2952.1270964435603</v>
      </c>
      <c r="AE87" s="31">
        <f t="shared" si="65"/>
        <v>3036.3157543600687</v>
      </c>
      <c r="AF87" s="31">
        <f t="shared" si="65"/>
        <v>3135.1733791364909</v>
      </c>
      <c r="AG87" s="31">
        <f t="shared" si="65"/>
        <v>3224.5096453183037</v>
      </c>
      <c r="AH87" s="31">
        <f t="shared" si="65"/>
        <v>3311.1124313304249</v>
      </c>
      <c r="AI87" s="31">
        <f t="shared" si="65"/>
        <v>3399.0702497389452</v>
      </c>
      <c r="AJ87" s="31">
        <f t="shared" si="65"/>
        <v>3487.4833934554235</v>
      </c>
      <c r="AK87" s="31">
        <f t="shared" si="65"/>
        <v>3584.5787279505789</v>
      </c>
      <c r="AL87" s="31">
        <f t="shared" si="65"/>
        <v>3692.02507992244</v>
      </c>
      <c r="AM87" s="31">
        <f t="shared" si="65"/>
        <v>3810.6583874592088</v>
      </c>
      <c r="AN87" s="31">
        <f t="shared" si="65"/>
        <v>3932.0145609509973</v>
      </c>
      <c r="AO87" s="31">
        <f t="shared" si="65"/>
        <v>4059.5816447576653</v>
      </c>
      <c r="AP87" s="31">
        <f t="shared" si="65"/>
        <v>4186.0976865285211</v>
      </c>
      <c r="AQ87" s="31">
        <f t="shared" si="65"/>
        <v>4311.0467151382327</v>
      </c>
      <c r="AR87" s="31">
        <f t="shared" si="65"/>
        <v>4439.0495453556632</v>
      </c>
      <c r="AS87" s="31">
        <f t="shared" si="65"/>
        <v>4569.0407130455924</v>
      </c>
      <c r="AT87" s="31">
        <f t="shared" si="65"/>
        <v>4691.7302225108842</v>
      </c>
      <c r="AU87" s="31">
        <f t="shared" si="65"/>
        <v>4818.4196555411545</v>
      </c>
      <c r="AV87" s="31">
        <f t="shared" si="65"/>
        <v>4936.6697473839686</v>
      </c>
      <c r="AW87" s="31">
        <f t="shared" si="65"/>
        <v>5047.972837530263</v>
      </c>
      <c r="AX87" s="31">
        <f t="shared" si="65"/>
        <v>5167.7743751659309</v>
      </c>
    </row>
    <row r="88" spans="1:50">
      <c r="A88" s="11" t="s">
        <v>291</v>
      </c>
      <c r="P88" s="31">
        <f t="shared" ref="P88:AX88" si="66">+P75*P$83</f>
        <v>3645.5616000274731</v>
      </c>
      <c r="Q88" s="31">
        <f t="shared" si="66"/>
        <v>4025.6052399825853</v>
      </c>
      <c r="R88" s="31">
        <f t="shared" si="66"/>
        <v>4242.4646706826397</v>
      </c>
      <c r="S88" s="31">
        <f t="shared" si="66"/>
        <v>4580.6861244384054</v>
      </c>
      <c r="T88" s="31">
        <f t="shared" si="66"/>
        <v>4862.0399200804077</v>
      </c>
      <c r="U88" s="31">
        <f t="shared" si="66"/>
        <v>5181.4552698089783</v>
      </c>
      <c r="V88" s="31">
        <f t="shared" si="66"/>
        <v>5287.4600506585293</v>
      </c>
      <c r="W88" s="31">
        <f t="shared" si="66"/>
        <v>5465.3695075990518</v>
      </c>
      <c r="X88" s="31">
        <f t="shared" si="66"/>
        <v>5676.1145515762291</v>
      </c>
      <c r="Y88" s="31">
        <f t="shared" si="66"/>
        <v>5921.3263704031178</v>
      </c>
      <c r="Z88" s="31">
        <f t="shared" si="66"/>
        <v>6191.1020835158797</v>
      </c>
      <c r="AA88" s="31">
        <f t="shared" si="66"/>
        <v>6469.0530142751359</v>
      </c>
      <c r="AB88" s="31">
        <f t="shared" si="66"/>
        <v>6761.9128688649625</v>
      </c>
      <c r="AC88" s="31">
        <f t="shared" si="66"/>
        <v>7070.9021122527647</v>
      </c>
      <c r="AD88" s="31">
        <f t="shared" si="66"/>
        <v>7377.4022279537239</v>
      </c>
      <c r="AE88" s="31">
        <f t="shared" si="66"/>
        <v>7658.2240604358149</v>
      </c>
      <c r="AF88" s="31">
        <f t="shared" si="66"/>
        <v>7882.8894279240685</v>
      </c>
      <c r="AG88" s="31">
        <f t="shared" si="66"/>
        <v>8110.8720566285701</v>
      </c>
      <c r="AH88" s="31">
        <f t="shared" si="66"/>
        <v>8338.0868168081633</v>
      </c>
      <c r="AI88" s="31">
        <f t="shared" si="66"/>
        <v>8588.7448670740923</v>
      </c>
      <c r="AJ88" s="31">
        <f t="shared" si="66"/>
        <v>8882.1340957478478</v>
      </c>
      <c r="AK88" s="31">
        <f t="shared" si="66"/>
        <v>9175.3505972524799</v>
      </c>
      <c r="AL88" s="31">
        <f t="shared" si="66"/>
        <v>9459.8295606131123</v>
      </c>
      <c r="AM88" s="31">
        <f t="shared" si="66"/>
        <v>9750.3289498381182</v>
      </c>
      <c r="AN88" s="31">
        <f t="shared" si="66"/>
        <v>10073.862322755698</v>
      </c>
      <c r="AO88" s="31">
        <f t="shared" si="66"/>
        <v>10390.575166456278</v>
      </c>
      <c r="AP88" s="31">
        <f t="shared" si="66"/>
        <v>10745.695804425492</v>
      </c>
      <c r="AQ88" s="31">
        <f t="shared" si="66"/>
        <v>11114.696671986574</v>
      </c>
      <c r="AR88" s="31">
        <f t="shared" si="66"/>
        <v>11498.569491241504</v>
      </c>
      <c r="AS88" s="31">
        <f t="shared" si="66"/>
        <v>11889.848760078039</v>
      </c>
      <c r="AT88" s="31">
        <f t="shared" si="66"/>
        <v>12286.986579087366</v>
      </c>
      <c r="AU88" s="31">
        <f t="shared" si="66"/>
        <v>12696.072661597864</v>
      </c>
      <c r="AV88" s="31">
        <f t="shared" si="66"/>
        <v>13119.124511533286</v>
      </c>
      <c r="AW88" s="31">
        <f t="shared" si="66"/>
        <v>13553.236538434161</v>
      </c>
      <c r="AX88" s="31">
        <f t="shared" si="66"/>
        <v>14006.635494914115</v>
      </c>
    </row>
    <row r="89" spans="1:50">
      <c r="A89" s="11" t="s">
        <v>292</v>
      </c>
      <c r="P89" s="31">
        <f t="shared" ref="P89:AX89" si="67">+P76*P$83</f>
        <v>0</v>
      </c>
      <c r="Q89" s="31">
        <f t="shared" si="67"/>
        <v>0</v>
      </c>
      <c r="R89" s="31">
        <f t="shared" si="67"/>
        <v>0</v>
      </c>
      <c r="S89" s="31">
        <f t="shared" si="67"/>
        <v>0</v>
      </c>
      <c r="T89" s="31">
        <f t="shared" si="67"/>
        <v>0</v>
      </c>
      <c r="U89" s="31">
        <f t="shared" si="67"/>
        <v>0</v>
      </c>
      <c r="V89" s="31">
        <f t="shared" si="67"/>
        <v>0</v>
      </c>
      <c r="W89" s="31">
        <f t="shared" si="67"/>
        <v>0</v>
      </c>
      <c r="X89" s="31">
        <f t="shared" si="67"/>
        <v>0</v>
      </c>
      <c r="Y89" s="31">
        <f t="shared" si="67"/>
        <v>0</v>
      </c>
      <c r="Z89" s="31">
        <f t="shared" si="67"/>
        <v>0</v>
      </c>
      <c r="AA89" s="31">
        <f t="shared" si="67"/>
        <v>54.212961062145382</v>
      </c>
      <c r="AB89" s="31">
        <f t="shared" si="67"/>
        <v>319.23970739217145</v>
      </c>
      <c r="AC89" s="31">
        <f t="shared" si="67"/>
        <v>349.17662107382466</v>
      </c>
      <c r="AD89" s="31">
        <f t="shared" si="67"/>
        <v>370.57759770406074</v>
      </c>
      <c r="AE89" s="31">
        <f t="shared" si="67"/>
        <v>399.26046371010034</v>
      </c>
      <c r="AF89" s="31">
        <f t="shared" si="67"/>
        <v>428.48408810330864</v>
      </c>
      <c r="AG89" s="31">
        <f t="shared" si="67"/>
        <v>469.82472590301472</v>
      </c>
      <c r="AH89" s="31">
        <f t="shared" si="67"/>
        <v>502.74114024467355</v>
      </c>
      <c r="AI89" s="31">
        <f t="shared" si="67"/>
        <v>533.79097829840589</v>
      </c>
      <c r="AJ89" s="31">
        <f t="shared" si="67"/>
        <v>554.37003592271583</v>
      </c>
      <c r="AK89" s="31">
        <f t="shared" si="67"/>
        <v>579.74692469014985</v>
      </c>
      <c r="AL89" s="31">
        <f t="shared" si="67"/>
        <v>598.4411682908792</v>
      </c>
      <c r="AM89" s="31">
        <f t="shared" si="67"/>
        <v>617.34963730095387</v>
      </c>
      <c r="AN89" s="31">
        <f t="shared" si="67"/>
        <v>628.64440647931917</v>
      </c>
      <c r="AO89" s="31">
        <f t="shared" si="67"/>
        <v>644.99008176450741</v>
      </c>
      <c r="AP89" s="31">
        <f t="shared" si="67"/>
        <v>644.22010274715649</v>
      </c>
      <c r="AQ89" s="31">
        <f t="shared" si="67"/>
        <v>645.35664841580945</v>
      </c>
      <c r="AR89" s="31">
        <f t="shared" si="67"/>
        <v>642.06673777306128</v>
      </c>
      <c r="AS89" s="31">
        <f t="shared" si="67"/>
        <v>641.38244184461792</v>
      </c>
      <c r="AT89" s="31">
        <f t="shared" si="67"/>
        <v>630.90403695787427</v>
      </c>
      <c r="AU89" s="31">
        <f t="shared" si="67"/>
        <v>620.88132294823549</v>
      </c>
      <c r="AV89" s="31">
        <f t="shared" si="67"/>
        <v>606.17877970491304</v>
      </c>
      <c r="AW89" s="31">
        <f t="shared" si="67"/>
        <v>592.06751382328525</v>
      </c>
      <c r="AX89" s="31">
        <f t="shared" si="67"/>
        <v>561.6040376291171</v>
      </c>
    </row>
    <row r="90" spans="1:50">
      <c r="A90" s="11" t="s">
        <v>58</v>
      </c>
      <c r="P90" s="31">
        <f t="shared" ref="P90:AX90" si="68">+P77*P$83</f>
        <v>1614.9193601569823</v>
      </c>
      <c r="Q90" s="31">
        <f t="shared" si="68"/>
        <v>-5.3744783394322022</v>
      </c>
      <c r="R90" s="31">
        <f t="shared" si="68"/>
        <v>-323.40266263087</v>
      </c>
      <c r="S90" s="31">
        <f t="shared" si="68"/>
        <v>-248.80713352852032</v>
      </c>
      <c r="T90" s="31">
        <f t="shared" si="68"/>
        <v>131.3732579696804</v>
      </c>
      <c r="U90" s="31">
        <f t="shared" si="68"/>
        <v>24.935568477522274</v>
      </c>
      <c r="V90" s="31">
        <f t="shared" si="68"/>
        <v>161.85701519923762</v>
      </c>
      <c r="W90" s="31">
        <f t="shared" si="68"/>
        <v>281.62080022972799</v>
      </c>
      <c r="X90" s="31">
        <f t="shared" si="68"/>
        <v>343.32668058785947</v>
      </c>
      <c r="Y90" s="31">
        <f t="shared" si="68"/>
        <v>368.44925721752821</v>
      </c>
      <c r="Z90" s="31">
        <f t="shared" si="68"/>
        <v>352.58130508443287</v>
      </c>
      <c r="AA90" s="31">
        <f t="shared" si="68"/>
        <v>323.64556841775965</v>
      </c>
      <c r="AB90" s="31">
        <f t="shared" si="68"/>
        <v>53.047873114193401</v>
      </c>
      <c r="AC90" s="31">
        <f t="shared" si="68"/>
        <v>52.481173546386607</v>
      </c>
      <c r="AD90" s="31">
        <f t="shared" si="68"/>
        <v>-3.2172007342029429</v>
      </c>
      <c r="AE90" s="31">
        <f t="shared" si="68"/>
        <v>-58.07380500081269</v>
      </c>
      <c r="AF90" s="31">
        <f t="shared" si="68"/>
        <v>-87.89372930341581</v>
      </c>
      <c r="AG90" s="31">
        <f t="shared" si="68"/>
        <v>-107.08493922979629</v>
      </c>
      <c r="AH90" s="31">
        <f t="shared" si="68"/>
        <v>-133.27933207338674</v>
      </c>
      <c r="AI90" s="31">
        <f t="shared" si="68"/>
        <v>-168.39494074913981</v>
      </c>
      <c r="AJ90" s="31">
        <f t="shared" si="68"/>
        <v>-231.25871891142504</v>
      </c>
      <c r="AK90" s="31">
        <f t="shared" si="68"/>
        <v>-286.2182207655232</v>
      </c>
      <c r="AL90" s="31">
        <f t="shared" si="68"/>
        <v>-368.41619726334892</v>
      </c>
      <c r="AM90" s="31">
        <f t="shared" si="68"/>
        <v>-452.70861175043166</v>
      </c>
      <c r="AN90" s="31">
        <f t="shared" si="68"/>
        <v>-562.71602948976545</v>
      </c>
      <c r="AO90" s="31">
        <f t="shared" si="68"/>
        <v>-657.91449783261271</v>
      </c>
      <c r="AP90" s="31">
        <f t="shared" si="68"/>
        <v>-804.36769052551745</v>
      </c>
      <c r="AQ90" s="31">
        <f t="shared" si="68"/>
        <v>-944.06916125146347</v>
      </c>
      <c r="AR90" s="31">
        <f t="shared" si="68"/>
        <v>-1093.2282754201649</v>
      </c>
      <c r="AS90" s="31">
        <f t="shared" si="68"/>
        <v>-1234.1000523551511</v>
      </c>
      <c r="AT90" s="31">
        <f t="shared" si="68"/>
        <v>-1398.5495769481213</v>
      </c>
      <c r="AU90" s="31">
        <f t="shared" si="68"/>
        <v>-1563.7775351926111</v>
      </c>
      <c r="AV90" s="31">
        <f t="shared" si="68"/>
        <v>-1730.2368256219561</v>
      </c>
      <c r="AW90" s="31">
        <f t="shared" si="68"/>
        <v>-1884.1735872732493</v>
      </c>
      <c r="AX90" s="31">
        <f t="shared" si="68"/>
        <v>-2090.0990598635394</v>
      </c>
    </row>
    <row r="91" spans="1:50">
      <c r="A91" s="11" t="s">
        <v>293</v>
      </c>
      <c r="P91" s="31">
        <f t="shared" ref="P91:AX91" si="69">+P78*P$83</f>
        <v>0</v>
      </c>
      <c r="Q91" s="31">
        <f t="shared" si="69"/>
        <v>0</v>
      </c>
      <c r="R91" s="31">
        <f t="shared" si="69"/>
        <v>0</v>
      </c>
      <c r="S91" s="31">
        <f t="shared" si="69"/>
        <v>0</v>
      </c>
      <c r="T91" s="31">
        <f t="shared" si="69"/>
        <v>0</v>
      </c>
      <c r="U91" s="31">
        <f t="shared" si="69"/>
        <v>0</v>
      </c>
      <c r="V91" s="31">
        <f t="shared" si="69"/>
        <v>0</v>
      </c>
      <c r="W91" s="31">
        <f t="shared" si="69"/>
        <v>0</v>
      </c>
      <c r="X91" s="31">
        <f t="shared" si="69"/>
        <v>0</v>
      </c>
      <c r="Y91" s="31">
        <f t="shared" si="69"/>
        <v>0</v>
      </c>
      <c r="Z91" s="31">
        <f t="shared" si="69"/>
        <v>0</v>
      </c>
      <c r="AA91" s="31">
        <f t="shared" si="69"/>
        <v>0</v>
      </c>
      <c r="AB91" s="31">
        <f t="shared" si="69"/>
        <v>0</v>
      </c>
      <c r="AC91" s="31">
        <f t="shared" si="69"/>
        <v>0</v>
      </c>
      <c r="AD91" s="31">
        <f t="shared" si="69"/>
        <v>0</v>
      </c>
      <c r="AE91" s="31">
        <f t="shared" si="69"/>
        <v>0</v>
      </c>
      <c r="AF91" s="31">
        <f t="shared" si="69"/>
        <v>0</v>
      </c>
      <c r="AG91" s="31">
        <f t="shared" si="69"/>
        <v>0</v>
      </c>
      <c r="AH91" s="31">
        <f t="shared" si="69"/>
        <v>0</v>
      </c>
      <c r="AI91" s="31">
        <f t="shared" si="69"/>
        <v>0</v>
      </c>
      <c r="AJ91" s="31">
        <f t="shared" si="69"/>
        <v>0</v>
      </c>
      <c r="AK91" s="31">
        <f t="shared" si="69"/>
        <v>0</v>
      </c>
      <c r="AL91" s="31">
        <f t="shared" si="69"/>
        <v>0</v>
      </c>
      <c r="AM91" s="31">
        <f t="shared" si="69"/>
        <v>0</v>
      </c>
      <c r="AN91" s="31">
        <f t="shared" si="69"/>
        <v>0</v>
      </c>
      <c r="AO91" s="31">
        <f t="shared" si="69"/>
        <v>0</v>
      </c>
      <c r="AP91" s="31">
        <f t="shared" si="69"/>
        <v>0</v>
      </c>
      <c r="AQ91" s="31">
        <f t="shared" si="69"/>
        <v>0</v>
      </c>
      <c r="AR91" s="31">
        <f t="shared" si="69"/>
        <v>0</v>
      </c>
      <c r="AS91" s="31">
        <f t="shared" si="69"/>
        <v>0</v>
      </c>
      <c r="AT91" s="31">
        <f t="shared" si="69"/>
        <v>0</v>
      </c>
      <c r="AU91" s="31">
        <f t="shared" si="69"/>
        <v>0</v>
      </c>
      <c r="AV91" s="31">
        <f t="shared" si="69"/>
        <v>0</v>
      </c>
      <c r="AW91" s="31">
        <f t="shared" si="69"/>
        <v>0</v>
      </c>
      <c r="AX91" s="31">
        <f t="shared" si="69"/>
        <v>0</v>
      </c>
    </row>
    <row r="92" spans="1:50">
      <c r="A92" s="58" t="s">
        <v>294</v>
      </c>
      <c r="P92" s="116">
        <f>SUM(P86:P91)</f>
        <v>7421.0892628921247</v>
      </c>
      <c r="Q92" s="116">
        <f t="shared" ref="Q92:AX92" si="70">SUM(Q86:Q91)</f>
        <v>7753.3676328831434</v>
      </c>
      <c r="R92" s="116">
        <f t="shared" si="70"/>
        <v>8237.2589631588016</v>
      </c>
      <c r="S92" s="116">
        <f t="shared" si="70"/>
        <v>8807.591352735657</v>
      </c>
      <c r="T92" s="116">
        <f t="shared" si="70"/>
        <v>9389.1193471913321</v>
      </c>
      <c r="U92" s="116">
        <f t="shared" si="70"/>
        <v>9957.8631830685554</v>
      </c>
      <c r="V92" s="116">
        <f t="shared" si="70"/>
        <v>10387.09701010963</v>
      </c>
      <c r="W92" s="116">
        <f t="shared" si="70"/>
        <v>10774.114961447442</v>
      </c>
      <c r="X92" s="116">
        <f t="shared" si="70"/>
        <v>11118.221045043867</v>
      </c>
      <c r="Y92" s="116">
        <f t="shared" si="70"/>
        <v>11450.10131360686</v>
      </c>
      <c r="Z92" s="116">
        <f t="shared" si="70"/>
        <v>11743.403934742155</v>
      </c>
      <c r="AA92" s="116">
        <f t="shared" si="70"/>
        <v>12049.526281304599</v>
      </c>
      <c r="AB92" s="116">
        <f t="shared" si="70"/>
        <v>12357.938198882215</v>
      </c>
      <c r="AC92" s="116">
        <f t="shared" si="70"/>
        <v>12689.823118207418</v>
      </c>
      <c r="AD92" s="116">
        <f t="shared" si="70"/>
        <v>13001.466113952598</v>
      </c>
      <c r="AE92" s="116">
        <f t="shared" si="70"/>
        <v>13328.03431807177</v>
      </c>
      <c r="AF92" s="116">
        <f t="shared" si="70"/>
        <v>13649.698023775891</v>
      </c>
      <c r="AG92" s="116">
        <f t="shared" si="70"/>
        <v>13985.312096155687</v>
      </c>
      <c r="AH92" s="116">
        <f t="shared" si="70"/>
        <v>14289.643701905119</v>
      </c>
      <c r="AI92" s="116">
        <f t="shared" si="70"/>
        <v>14606.021986102454</v>
      </c>
      <c r="AJ92" s="116">
        <f t="shared" si="70"/>
        <v>14923.507125098886</v>
      </c>
      <c r="AK92" s="116">
        <f t="shared" si="70"/>
        <v>15259.813812852362</v>
      </c>
      <c r="AL92" s="116">
        <f t="shared" si="70"/>
        <v>15561.30963764972</v>
      </c>
      <c r="AM92" s="116">
        <f t="shared" si="70"/>
        <v>15878.064699666562</v>
      </c>
      <c r="AN92" s="116">
        <f t="shared" si="70"/>
        <v>16196.942678788379</v>
      </c>
      <c r="AO92" s="116">
        <f t="shared" si="70"/>
        <v>16534.031501983187</v>
      </c>
      <c r="AP92" s="116">
        <f t="shared" si="70"/>
        <v>16839.563132342999</v>
      </c>
      <c r="AQ92" s="116">
        <f t="shared" si="70"/>
        <v>17164.491813918499</v>
      </c>
      <c r="AR92" s="116">
        <f t="shared" si="70"/>
        <v>17494.449899878331</v>
      </c>
      <c r="AS92" s="116">
        <f t="shared" si="70"/>
        <v>17847.183091397976</v>
      </c>
      <c r="AT92" s="116">
        <f t="shared" si="70"/>
        <v>18165.584306209821</v>
      </c>
      <c r="AU92" s="116">
        <f t="shared" si="70"/>
        <v>18500.322038259477</v>
      </c>
      <c r="AV92" s="116">
        <f t="shared" si="70"/>
        <v>18837.673975738729</v>
      </c>
      <c r="AW92" s="116">
        <f t="shared" si="70"/>
        <v>19196.580327247895</v>
      </c>
      <c r="AX92" s="116">
        <f t="shared" si="70"/>
        <v>19521.0806790393</v>
      </c>
    </row>
    <row r="93" spans="1:50">
      <c r="O93" s="139" t="s">
        <v>297</v>
      </c>
      <c r="P93" s="31">
        <f>+P92-Financeability!P27</f>
        <v>0</v>
      </c>
      <c r="Q93" s="31">
        <f>+Q92-Financeability!Q27</f>
        <v>0</v>
      </c>
      <c r="R93" s="31">
        <f>+R92-Financeability!R27</f>
        <v>0</v>
      </c>
      <c r="S93" s="31">
        <f>+S92-Financeability!S27</f>
        <v>0</v>
      </c>
      <c r="T93" s="31">
        <f>+T92-Financeability!T27</f>
        <v>0</v>
      </c>
      <c r="U93" s="31">
        <f>+U92-Financeability!U27</f>
        <v>0</v>
      </c>
      <c r="V93" s="31">
        <f>+V92-Financeability!V27</f>
        <v>0</v>
      </c>
      <c r="W93" s="31">
        <f>+W92-Financeability!W27</f>
        <v>0</v>
      </c>
      <c r="X93" s="31">
        <f>+X92-Financeability!X27</f>
        <v>0</v>
      </c>
      <c r="Y93" s="31">
        <f>+Y92-Financeability!Y27</f>
        <v>0</v>
      </c>
      <c r="Z93" s="31">
        <f>+Z92-Financeability!Z27</f>
        <v>0</v>
      </c>
      <c r="AA93" s="31">
        <f>+AA92-Financeability!AA27</f>
        <v>1.6370904631912708E-11</v>
      </c>
      <c r="AB93" s="31">
        <f>+AB92-Financeability!AB27</f>
        <v>0</v>
      </c>
      <c r="AC93" s="31">
        <f>+AC92-Financeability!AC27</f>
        <v>0</v>
      </c>
      <c r="AD93" s="31">
        <f>+AD92-Financeability!AD27</f>
        <v>-1.4551915228366852E-11</v>
      </c>
      <c r="AE93" s="31">
        <f>+AE92-Financeability!AE27</f>
        <v>0</v>
      </c>
      <c r="AF93" s="31">
        <f>+AF92-Financeability!AF27</f>
        <v>0</v>
      </c>
      <c r="AG93" s="31">
        <f>+AG92-Financeability!AG27</f>
        <v>0</v>
      </c>
      <c r="AH93" s="31">
        <f>+AH92-Financeability!AH27</f>
        <v>0</v>
      </c>
      <c r="AI93" s="31">
        <f>+AI92-Financeability!AI27</f>
        <v>0</v>
      </c>
      <c r="AJ93" s="31">
        <f>+AJ92-Financeability!AJ27</f>
        <v>3.092281986027956E-11</v>
      </c>
      <c r="AK93" s="31">
        <f>+AK92-Financeability!AK27</f>
        <v>0</v>
      </c>
      <c r="AL93" s="31">
        <f>+AL92-Financeability!AL27</f>
        <v>0</v>
      </c>
      <c r="AM93" s="31">
        <f>+AM92-Financeability!AM27</f>
        <v>0</v>
      </c>
      <c r="AN93" s="31">
        <f>+AN92-Financeability!AN27</f>
        <v>2.5465851649641991E-11</v>
      </c>
      <c r="AO93" s="31">
        <f>+AO92-Financeability!AO27</f>
        <v>0</v>
      </c>
      <c r="AP93" s="31">
        <f>+AP92-Financeability!AP27</f>
        <v>3.637978807091713E-11</v>
      </c>
      <c r="AQ93" s="31">
        <f>+AQ92-Financeability!AQ27</f>
        <v>3.637978807091713E-11</v>
      </c>
      <c r="AR93" s="31">
        <f>+AR92-Financeability!AR27</f>
        <v>0</v>
      </c>
      <c r="AS93" s="31">
        <f>+AS92-Financeability!AS27</f>
        <v>0</v>
      </c>
      <c r="AT93" s="31">
        <f>+AT92-Financeability!AT27</f>
        <v>2.9103830456733704E-11</v>
      </c>
      <c r="AU93" s="31">
        <f>+AU92-Financeability!AU27</f>
        <v>0</v>
      </c>
      <c r="AV93" s="31">
        <f>+AV92-Financeability!AV27</f>
        <v>0</v>
      </c>
      <c r="AW93" s="31">
        <f>+AW92-Financeability!AW27</f>
        <v>0</v>
      </c>
      <c r="AX93" s="31">
        <f>+AX92-Financeability!AX27</f>
        <v>0</v>
      </c>
    </row>
  </sheetData>
  <dataConsolidate link="1"/>
  <mergeCells count="1">
    <mergeCell ref="P40:Q40"/>
  </mergeCells>
  <pageMargins left="0.70866141732283472" right="0.70866141732283472" top="0.74803149606299213" bottom="0.74803149606299213" header="0.31496062992125984" footer="0.31496062992125984"/>
  <pageSetup paperSize="8" scale="4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A1:AY81"/>
  <sheetViews>
    <sheetView zoomScaleNormal="100" workbookViewId="0">
      <pane xSplit="13" ySplit="1" topLeftCell="N14" activePane="bottomRight" state="frozen"/>
      <selection pane="topRight" activeCell="N1" sqref="N1"/>
      <selection pane="bottomLeft" activeCell="A2" sqref="A2"/>
      <selection pane="bottomRight" activeCell="P26" sqref="P26:AX26"/>
    </sheetView>
  </sheetViews>
  <sheetFormatPr defaultColWidth="9.453125" defaultRowHeight="13"/>
  <cols>
    <col min="1" max="1" width="47.453125" style="28" bestFit="1" customWidth="1"/>
    <col min="2" max="13" width="4.453125" style="29" hidden="1" customWidth="1"/>
    <col min="14" max="21" width="5.54296875" style="29" bestFit="1" customWidth="1"/>
    <col min="22" max="50" width="5.54296875" style="28" bestFit="1" customWidth="1"/>
    <col min="51" max="16384" width="9.453125" style="28"/>
  </cols>
  <sheetData>
    <row r="1" spans="1:51" s="32" customFormat="1">
      <c r="A1" s="32" t="s">
        <v>53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>
        <f>+Inputs!N1</f>
        <v>2021</v>
      </c>
      <c r="O1" s="36">
        <f>+Inputs!O1</f>
        <v>2022</v>
      </c>
      <c r="P1" s="36">
        <f>+Inputs!P1</f>
        <v>2023</v>
      </c>
      <c r="Q1" s="36">
        <f>+Inputs!Q1</f>
        <v>2024</v>
      </c>
      <c r="R1" s="36">
        <f>+Inputs!R1</f>
        <v>2025</v>
      </c>
      <c r="S1" s="36">
        <f>+Inputs!S1</f>
        <v>2026</v>
      </c>
      <c r="T1" s="36">
        <f>+Inputs!T1</f>
        <v>2027</v>
      </c>
      <c r="U1" s="36">
        <f>+Inputs!U1</f>
        <v>2028</v>
      </c>
      <c r="V1" s="36">
        <f>+Inputs!V1</f>
        <v>2029</v>
      </c>
      <c r="W1" s="36">
        <f>+Inputs!W1</f>
        <v>2030</v>
      </c>
      <c r="X1" s="36">
        <f>+Inputs!X1</f>
        <v>2031</v>
      </c>
      <c r="Y1" s="36">
        <f>+Inputs!Y1</f>
        <v>2032</v>
      </c>
      <c r="Z1" s="36">
        <f>+Inputs!Z1</f>
        <v>2033</v>
      </c>
      <c r="AA1" s="36">
        <f>+Inputs!AA1</f>
        <v>2034</v>
      </c>
      <c r="AB1" s="36">
        <f>+Inputs!AB1</f>
        <v>2035</v>
      </c>
      <c r="AC1" s="36">
        <f>+Inputs!AC1</f>
        <v>2036</v>
      </c>
      <c r="AD1" s="36">
        <f>+Inputs!AD1</f>
        <v>2037</v>
      </c>
      <c r="AE1" s="36">
        <f>+Inputs!AE1</f>
        <v>2038</v>
      </c>
      <c r="AF1" s="36">
        <f>+Inputs!AF1</f>
        <v>2039</v>
      </c>
      <c r="AG1" s="36">
        <f>+Inputs!AG1</f>
        <v>2040</v>
      </c>
      <c r="AH1" s="36">
        <f>+Inputs!AH1</f>
        <v>2041</v>
      </c>
      <c r="AI1" s="36">
        <f>+Inputs!AI1</f>
        <v>2042</v>
      </c>
      <c r="AJ1" s="36">
        <f>+Inputs!AJ1</f>
        <v>2043</v>
      </c>
      <c r="AK1" s="36">
        <f>+Inputs!AK1</f>
        <v>2044</v>
      </c>
      <c r="AL1" s="36">
        <f>+Inputs!AL1</f>
        <v>2045</v>
      </c>
      <c r="AM1" s="36">
        <f>+Inputs!AM1</f>
        <v>2046</v>
      </c>
      <c r="AN1" s="36">
        <f>+Inputs!AN1</f>
        <v>2047</v>
      </c>
      <c r="AO1" s="36">
        <f>+Inputs!AO1</f>
        <v>2048</v>
      </c>
      <c r="AP1" s="36">
        <f>+Inputs!AP1</f>
        <v>2049</v>
      </c>
      <c r="AQ1" s="36">
        <f>+Inputs!AQ1</f>
        <v>2050</v>
      </c>
      <c r="AR1" s="36">
        <f>+Inputs!AR1</f>
        <v>2051</v>
      </c>
      <c r="AS1" s="36">
        <f>+Inputs!AS1</f>
        <v>2052</v>
      </c>
      <c r="AT1" s="36">
        <f>+Inputs!AT1</f>
        <v>2053</v>
      </c>
      <c r="AU1" s="36">
        <f>+Inputs!AU1</f>
        <v>2054</v>
      </c>
      <c r="AV1" s="36">
        <f>+Inputs!AV1</f>
        <v>2055</v>
      </c>
      <c r="AW1" s="36">
        <f>+Inputs!AW1</f>
        <v>2056</v>
      </c>
      <c r="AX1" s="36">
        <f>+Inputs!AX1</f>
        <v>2057</v>
      </c>
    </row>
    <row r="2" spans="1:51">
      <c r="A2" s="53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51">
      <c r="A3" s="28" t="s">
        <v>59</v>
      </c>
      <c r="B3" s="31"/>
      <c r="C3" s="31"/>
      <c r="D3" s="31"/>
      <c r="E3" s="31"/>
      <c r="F3" s="65"/>
      <c r="G3" s="66"/>
      <c r="H3" s="66"/>
      <c r="I3" s="66"/>
      <c r="J3" s="66"/>
      <c r="K3" s="66"/>
      <c r="L3" s="66"/>
      <c r="M3" s="66"/>
      <c r="N3" s="78"/>
      <c r="O3" s="78"/>
      <c r="P3" s="78">
        <f>+Inputs!P98</f>
        <v>0.25</v>
      </c>
      <c r="Q3" s="78">
        <f>+Inputs!Q98</f>
        <v>0.25</v>
      </c>
      <c r="R3" s="78">
        <f>+Inputs!R98</f>
        <v>0.25</v>
      </c>
      <c r="S3" s="78">
        <f>+Inputs!S98</f>
        <v>0.25</v>
      </c>
      <c r="T3" s="78">
        <f>+Inputs!T98</f>
        <v>0.25</v>
      </c>
      <c r="U3" s="78">
        <f>+Inputs!U98</f>
        <v>0.25</v>
      </c>
      <c r="V3" s="78">
        <f>+Inputs!V98</f>
        <v>0.25</v>
      </c>
      <c r="W3" s="78">
        <f>+Inputs!W98</f>
        <v>0.25</v>
      </c>
      <c r="X3" s="78">
        <f>+Inputs!X98</f>
        <v>0.25</v>
      </c>
      <c r="Y3" s="78">
        <f>+Inputs!Y98</f>
        <v>0.25</v>
      </c>
      <c r="Z3" s="78">
        <f>+Inputs!Z98</f>
        <v>0.25</v>
      </c>
      <c r="AA3" s="78">
        <f>+Inputs!AA98</f>
        <v>0.25</v>
      </c>
      <c r="AB3" s="78">
        <f>+Inputs!AB98</f>
        <v>0.25</v>
      </c>
      <c r="AC3" s="78">
        <f>+Inputs!AC98</f>
        <v>0.25</v>
      </c>
      <c r="AD3" s="78">
        <f>+Inputs!AD98</f>
        <v>0.25</v>
      </c>
      <c r="AE3" s="78">
        <f>+Inputs!AE98</f>
        <v>0.25</v>
      </c>
      <c r="AF3" s="78">
        <f>+Inputs!AF98</f>
        <v>0.25</v>
      </c>
      <c r="AG3" s="78">
        <f>+Inputs!AG98</f>
        <v>0.25</v>
      </c>
      <c r="AH3" s="78">
        <f>+Inputs!AH98</f>
        <v>0.25</v>
      </c>
      <c r="AI3" s="78">
        <f>+Inputs!AI98</f>
        <v>0.25</v>
      </c>
      <c r="AJ3" s="78">
        <f>+Inputs!AJ98</f>
        <v>0.25</v>
      </c>
      <c r="AK3" s="78">
        <f>+Inputs!AK98</f>
        <v>0.25</v>
      </c>
      <c r="AL3" s="78">
        <f>+Inputs!AL98</f>
        <v>0.25</v>
      </c>
      <c r="AM3" s="78">
        <f>+Inputs!AM98</f>
        <v>0.25</v>
      </c>
      <c r="AN3" s="78">
        <f>+Inputs!AN98</f>
        <v>0.25</v>
      </c>
      <c r="AO3" s="78">
        <f>+Inputs!AO98</f>
        <v>0.25</v>
      </c>
      <c r="AP3" s="78">
        <f>+Inputs!AP98</f>
        <v>0.25</v>
      </c>
      <c r="AQ3" s="78">
        <f>+Inputs!AQ98</f>
        <v>0.25</v>
      </c>
      <c r="AR3" s="78">
        <f>+Inputs!AR98</f>
        <v>0.25</v>
      </c>
      <c r="AS3" s="78">
        <f>+Inputs!AS98</f>
        <v>0.25</v>
      </c>
      <c r="AT3" s="78">
        <f>+Inputs!AT98</f>
        <v>0.25</v>
      </c>
      <c r="AU3" s="78">
        <f>+Inputs!AU98</f>
        <v>0.25</v>
      </c>
      <c r="AV3" s="78">
        <f>+Inputs!AV98</f>
        <v>0.25</v>
      </c>
      <c r="AW3" s="78">
        <f>+Inputs!AW98</f>
        <v>0.25</v>
      </c>
      <c r="AX3" s="78">
        <f>+Inputs!AX98</f>
        <v>0.25</v>
      </c>
    </row>
    <row r="4" spans="1:51">
      <c r="A4" s="28" t="s">
        <v>60</v>
      </c>
      <c r="B4" s="31"/>
      <c r="C4" s="31"/>
      <c r="D4" s="31"/>
      <c r="E4" s="31"/>
      <c r="F4" s="65"/>
      <c r="G4" s="66"/>
      <c r="H4" s="66"/>
      <c r="I4" s="66"/>
      <c r="J4" s="66"/>
      <c r="K4" s="66"/>
      <c r="L4" s="66"/>
      <c r="M4" s="66"/>
      <c r="N4" s="78"/>
      <c r="O4" s="78"/>
      <c r="P4" s="78">
        <f>+Inputs!P99</f>
        <v>0.23499999999999999</v>
      </c>
      <c r="Q4" s="78">
        <f>+Inputs!Q99</f>
        <v>0.25</v>
      </c>
      <c r="R4" s="78">
        <f>+Inputs!R99</f>
        <v>0.25</v>
      </c>
      <c r="S4" s="78">
        <f>+Inputs!S99</f>
        <v>0.25</v>
      </c>
      <c r="T4" s="78">
        <f>+Inputs!T99</f>
        <v>0.25</v>
      </c>
      <c r="U4" s="78">
        <f>+Inputs!U99</f>
        <v>0.25</v>
      </c>
      <c r="V4" s="78">
        <f>+Inputs!V99</f>
        <v>0.25</v>
      </c>
      <c r="W4" s="78">
        <f>+Inputs!W99</f>
        <v>0.25</v>
      </c>
      <c r="X4" s="78">
        <f>+Inputs!X99</f>
        <v>0.25</v>
      </c>
      <c r="Y4" s="78">
        <f>+Inputs!Y99</f>
        <v>0.25</v>
      </c>
      <c r="Z4" s="78">
        <f>+Inputs!Z99</f>
        <v>0.25</v>
      </c>
      <c r="AA4" s="78">
        <f>+Inputs!AA99</f>
        <v>0.25</v>
      </c>
      <c r="AB4" s="78">
        <f>+Inputs!AB99</f>
        <v>0.25</v>
      </c>
      <c r="AC4" s="78">
        <f>+Inputs!AC99</f>
        <v>0.25</v>
      </c>
      <c r="AD4" s="78">
        <f>+Inputs!AD99</f>
        <v>0.25</v>
      </c>
      <c r="AE4" s="78">
        <f>+Inputs!AE99</f>
        <v>0.25</v>
      </c>
      <c r="AF4" s="78">
        <f>+Inputs!AF99</f>
        <v>0.25</v>
      </c>
      <c r="AG4" s="78">
        <f>+Inputs!AG99</f>
        <v>0.25</v>
      </c>
      <c r="AH4" s="78">
        <f>+Inputs!AH99</f>
        <v>0.25</v>
      </c>
      <c r="AI4" s="78">
        <f>+Inputs!AI99</f>
        <v>0.25</v>
      </c>
      <c r="AJ4" s="78">
        <f>+Inputs!AJ99</f>
        <v>0.25</v>
      </c>
      <c r="AK4" s="78">
        <f>+Inputs!AK99</f>
        <v>0.25</v>
      </c>
      <c r="AL4" s="78">
        <f>+Inputs!AL99</f>
        <v>0.25</v>
      </c>
      <c r="AM4" s="78">
        <f>+Inputs!AM99</f>
        <v>0.25</v>
      </c>
      <c r="AN4" s="78">
        <f>+Inputs!AN99</f>
        <v>0.25</v>
      </c>
      <c r="AO4" s="78">
        <f>+Inputs!AO99</f>
        <v>0.25</v>
      </c>
      <c r="AP4" s="78">
        <f>+Inputs!AP99</f>
        <v>0.25</v>
      </c>
      <c r="AQ4" s="78">
        <f>+Inputs!AQ99</f>
        <v>0.25</v>
      </c>
      <c r="AR4" s="78">
        <f>+Inputs!AR99</f>
        <v>0.25</v>
      </c>
      <c r="AS4" s="78">
        <f>+Inputs!AS99</f>
        <v>0.25</v>
      </c>
      <c r="AT4" s="78">
        <f>+Inputs!AT99</f>
        <v>0.25</v>
      </c>
      <c r="AU4" s="78">
        <f>+Inputs!AU99</f>
        <v>0.25</v>
      </c>
      <c r="AV4" s="78">
        <f>+Inputs!AV99</f>
        <v>0.25</v>
      </c>
      <c r="AW4" s="78">
        <f>+Inputs!AW99</f>
        <v>0.25</v>
      </c>
      <c r="AX4" s="78">
        <f>+Inputs!AX99</f>
        <v>0.25</v>
      </c>
    </row>
    <row r="5" spans="1:51">
      <c r="B5" s="31"/>
      <c r="C5" s="31"/>
      <c r="D5" s="31"/>
      <c r="E5" s="31"/>
      <c r="F5" s="65"/>
      <c r="G5" s="31"/>
      <c r="H5" s="31"/>
      <c r="I5" s="31"/>
      <c r="J5" s="31"/>
      <c r="K5" s="31"/>
      <c r="L5" s="31"/>
      <c r="M5" s="31"/>
      <c r="N5" s="10"/>
      <c r="O5" s="10"/>
      <c r="P5" s="10"/>
      <c r="Q5" s="10"/>
      <c r="R5" s="10"/>
      <c r="S5" s="10"/>
      <c r="T5" s="10"/>
      <c r="U5" s="10"/>
    </row>
    <row r="6" spans="1:51">
      <c r="A6" s="28" t="s">
        <v>211</v>
      </c>
      <c r="B6" s="31"/>
      <c r="C6" s="31"/>
      <c r="D6" s="31"/>
      <c r="E6" s="31"/>
      <c r="F6" s="65"/>
      <c r="G6" s="31"/>
      <c r="H6" s="31"/>
      <c r="I6" s="31"/>
      <c r="J6" s="31"/>
      <c r="K6" s="31"/>
      <c r="L6" s="31"/>
      <c r="M6" s="31"/>
      <c r="N6" s="10">
        <f>+Inputs!N38</f>
        <v>1.024793388429752</v>
      </c>
      <c r="O6" s="10">
        <f>+Inputs!O38</f>
        <v>1.1065197428833791</v>
      </c>
      <c r="P6" s="10">
        <f>+Inputs!P38</f>
        <v>1.1879595959595957</v>
      </c>
      <c r="Q6" s="10">
        <f>+Inputs!Q38</f>
        <v>1.195443741414141</v>
      </c>
      <c r="R6" s="10">
        <f>+Inputs!R38</f>
        <v>1.1861192802311107</v>
      </c>
      <c r="S6" s="10">
        <f>+Inputs!S38</f>
        <v>1.1881356830075036</v>
      </c>
      <c r="T6" s="10">
        <f>+Inputs!T38</f>
        <v>1.2085716167552327</v>
      </c>
      <c r="U6" s="10">
        <f>+Inputs!U38</f>
        <v>1.2327430490903373</v>
      </c>
      <c r="V6" s="10">
        <f>+Inputs!V38</f>
        <v>1.257397910072144</v>
      </c>
      <c r="W6" s="10">
        <f>+Inputs!W38</f>
        <v>1.2825458682735869</v>
      </c>
      <c r="X6" s="10">
        <f>+Inputs!X38</f>
        <v>1.3081967856390586</v>
      </c>
      <c r="Y6" s="10">
        <f>+Inputs!Y38</f>
        <v>1.3343607213518398</v>
      </c>
      <c r="Z6" s="10">
        <f>+Inputs!Z38</f>
        <v>1.3610479357788765</v>
      </c>
      <c r="AA6" s="10">
        <f>+Inputs!AA38</f>
        <v>1.3882688944944541</v>
      </c>
      <c r="AB6" s="10">
        <f>+Inputs!AB38</f>
        <v>1.4160342723843431</v>
      </c>
      <c r="AC6" s="10">
        <f>+Inputs!AC38</f>
        <v>1.4443549578320301</v>
      </c>
      <c r="AD6" s="10">
        <f>+Inputs!AD38</f>
        <v>1.4732420569886706</v>
      </c>
      <c r="AE6" s="10">
        <f>+Inputs!AE38</f>
        <v>1.5027068981284439</v>
      </c>
      <c r="AF6" s="10">
        <f>+Inputs!AF38</f>
        <v>1.5327610360910129</v>
      </c>
      <c r="AG6" s="10">
        <f>+Inputs!AG38</f>
        <v>1.5634162568128331</v>
      </c>
      <c r="AH6" s="10">
        <f>+Inputs!AH38</f>
        <v>1.5946845819490898</v>
      </c>
      <c r="AI6" s="10">
        <f>+Inputs!AI38</f>
        <v>1.6265782735880716</v>
      </c>
      <c r="AJ6" s="10">
        <f>+Inputs!AJ38</f>
        <v>1.6591098390598331</v>
      </c>
      <c r="AK6" s="10">
        <f>+Inputs!AK38</f>
        <v>1.6922920358410298</v>
      </c>
      <c r="AL6" s="10">
        <f>+Inputs!AL38</f>
        <v>1.7261378765578503</v>
      </c>
      <c r="AM6" s="10">
        <f>+Inputs!AM38</f>
        <v>1.7606606340890074</v>
      </c>
      <c r="AN6" s="10">
        <f>+Inputs!AN38</f>
        <v>1.7958738467707875</v>
      </c>
      <c r="AO6" s="10">
        <f>+Inputs!AO38</f>
        <v>1.8317913237062033</v>
      </c>
      <c r="AP6" s="10">
        <f>+Inputs!AP38</f>
        <v>1.8684271501803273</v>
      </c>
      <c r="AQ6" s="10">
        <f>+Inputs!AQ38</f>
        <v>1.9057956931839339</v>
      </c>
      <c r="AR6" s="10">
        <f>+Inputs!AR38</f>
        <v>1.9439116070476126</v>
      </c>
      <c r="AS6" s="10">
        <f>+Inputs!AS38</f>
        <v>1.9827898391885648</v>
      </c>
      <c r="AT6" s="10">
        <f>+Inputs!AT38</f>
        <v>2.022445635972336</v>
      </c>
      <c r="AU6" s="10">
        <f>+Inputs!AU38</f>
        <v>2.0628945486917827</v>
      </c>
      <c r="AV6" s="10">
        <f>+Inputs!AV38</f>
        <v>2.1041524396656182</v>
      </c>
      <c r="AW6" s="10">
        <f>+Inputs!AW38</f>
        <v>2.1462354884589305</v>
      </c>
      <c r="AX6" s="10">
        <f>+Inputs!AX38</f>
        <v>2.1891601982281093</v>
      </c>
    </row>
    <row r="7" spans="1:51"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</row>
    <row r="8" spans="1:51">
      <c r="A8" s="28" t="s">
        <v>61</v>
      </c>
      <c r="B8" s="31"/>
      <c r="C8" s="31"/>
      <c r="D8" s="31"/>
      <c r="E8" s="31"/>
      <c r="F8" s="65"/>
      <c r="G8" s="75"/>
      <c r="H8" s="75"/>
      <c r="I8" s="75"/>
      <c r="J8" s="75"/>
      <c r="K8" s="31"/>
      <c r="L8" s="31"/>
      <c r="M8" s="31"/>
      <c r="N8" s="31"/>
      <c r="O8" s="31"/>
      <c r="P8" s="31">
        <f>+'Pi''s Calc'!P28*'UR Tax Calculation'!P6</f>
        <v>7421.089262892131</v>
      </c>
      <c r="Q8" s="31">
        <f>+'Pi''s Calc'!Q28*'UR Tax Calculation'!Q6</f>
        <v>7753.3676328831452</v>
      </c>
      <c r="R8" s="31">
        <f>+'Pi''s Calc'!R28*'UR Tax Calculation'!R6</f>
        <v>8237.258963158798</v>
      </c>
      <c r="S8" s="31">
        <f>+'Pi''s Calc'!S28*'UR Tax Calculation'!S6</f>
        <v>8807.5913527356533</v>
      </c>
      <c r="T8" s="31">
        <f>+'Pi''s Calc'!T28*'UR Tax Calculation'!T6</f>
        <v>9389.1193471913339</v>
      </c>
      <c r="U8" s="31">
        <f>+'Pi''s Calc'!U28*'UR Tax Calculation'!U6</f>
        <v>9957.8631830685554</v>
      </c>
      <c r="V8" s="31">
        <f>+'Pi''s Calc'!V28*'UR Tax Calculation'!V6</f>
        <v>10387.097010109634</v>
      </c>
      <c r="W8" s="31">
        <f>+'Pi''s Calc'!W28*'UR Tax Calculation'!W6</f>
        <v>10774.114961447433</v>
      </c>
      <c r="X8" s="31">
        <f>+'Pi''s Calc'!X28*'UR Tax Calculation'!X6</f>
        <v>11118.22104504386</v>
      </c>
      <c r="Y8" s="31">
        <f>+'Pi''s Calc'!Y28*'UR Tax Calculation'!Y6</f>
        <v>11450.101313606869</v>
      </c>
      <c r="Z8" s="31">
        <f>+'Pi''s Calc'!Z28*'UR Tax Calculation'!Z6</f>
        <v>11743.403934742144</v>
      </c>
      <c r="AA8" s="31">
        <f>+'Pi''s Calc'!AA28*'UR Tax Calculation'!AA6</f>
        <v>12049.526281304583</v>
      </c>
      <c r="AB8" s="31">
        <f>+'Pi''s Calc'!AB28*'UR Tax Calculation'!AB6</f>
        <v>12357.938198882217</v>
      </c>
      <c r="AC8" s="31">
        <f>+'Pi''s Calc'!AC28*'UR Tax Calculation'!AC6</f>
        <v>12689.823118207411</v>
      </c>
      <c r="AD8" s="31">
        <f>+'Pi''s Calc'!AD28*'UR Tax Calculation'!AD6</f>
        <v>13001.466113952612</v>
      </c>
      <c r="AE8" s="31">
        <f>+'Pi''s Calc'!AE28*'UR Tax Calculation'!AE6</f>
        <v>13328.034318071761</v>
      </c>
      <c r="AF8" s="31">
        <f>+'Pi''s Calc'!AF28*'UR Tax Calculation'!AF6</f>
        <v>13649.698023775902</v>
      </c>
      <c r="AG8" s="31">
        <f>+'Pi''s Calc'!AG28*'UR Tax Calculation'!AG6</f>
        <v>13985.312096155682</v>
      </c>
      <c r="AH8" s="31">
        <f>+'Pi''s Calc'!AH28*'UR Tax Calculation'!AH6</f>
        <v>14289.643701905112</v>
      </c>
      <c r="AI8" s="31">
        <f>+'Pi''s Calc'!AI28*'UR Tax Calculation'!AI6</f>
        <v>14606.02198610246</v>
      </c>
      <c r="AJ8" s="31">
        <f>+'Pi''s Calc'!AJ28*'UR Tax Calculation'!AJ6</f>
        <v>14923.507125098855</v>
      </c>
      <c r="AK8" s="31">
        <f>+'Pi''s Calc'!AK28*'UR Tax Calculation'!AK6</f>
        <v>15259.813812852366</v>
      </c>
      <c r="AL8" s="31">
        <f>+'Pi''s Calc'!AL28*'UR Tax Calculation'!AL6</f>
        <v>15561.309637649707</v>
      </c>
      <c r="AM8" s="31">
        <f>+'Pi''s Calc'!AM28*'UR Tax Calculation'!AM6</f>
        <v>15878.064699666555</v>
      </c>
      <c r="AN8" s="31">
        <f>+'Pi''s Calc'!AN28*'UR Tax Calculation'!AN6</f>
        <v>16196.942678788353</v>
      </c>
      <c r="AO8" s="31">
        <f>+'Pi''s Calc'!AO28*'UR Tax Calculation'!AO6</f>
        <v>16534.031501983172</v>
      </c>
      <c r="AP8" s="31">
        <f>+'Pi''s Calc'!AP28*'UR Tax Calculation'!AP6</f>
        <v>16839.563132342962</v>
      </c>
      <c r="AQ8" s="31">
        <f>+'Pi''s Calc'!AQ28*'UR Tax Calculation'!AQ6</f>
        <v>17164.491813918463</v>
      </c>
      <c r="AR8" s="31">
        <f>+'Pi''s Calc'!AR28*'UR Tax Calculation'!AR6</f>
        <v>17494.449899878327</v>
      </c>
      <c r="AS8" s="31">
        <f>+'Pi''s Calc'!AS28*'UR Tax Calculation'!AS6</f>
        <v>17847.183091397954</v>
      </c>
      <c r="AT8" s="31">
        <f>+'Pi''s Calc'!AT28*'UR Tax Calculation'!AT6</f>
        <v>18165.584306209792</v>
      </c>
      <c r="AU8" s="31">
        <f>+'Pi''s Calc'!AU28*'UR Tax Calculation'!AU6</f>
        <v>18500.322038259474</v>
      </c>
      <c r="AV8" s="31">
        <f>+'Pi''s Calc'!AV28*'UR Tax Calculation'!AV6</f>
        <v>18837.673975738711</v>
      </c>
      <c r="AW8" s="31">
        <f>+'Pi''s Calc'!AW28*'UR Tax Calculation'!AW6</f>
        <v>19196.580327247892</v>
      </c>
      <c r="AX8" s="31">
        <f>+'Pi''s Calc'!AX28*'UR Tax Calculation'!AX6</f>
        <v>19521.080679039278</v>
      </c>
    </row>
    <row r="9" spans="1:51">
      <c r="A9" s="28" t="s">
        <v>62</v>
      </c>
      <c r="B9" s="31"/>
      <c r="C9" s="31"/>
      <c r="D9" s="31"/>
      <c r="E9" s="31"/>
      <c r="F9" s="65"/>
      <c r="G9" s="75"/>
      <c r="H9" s="75"/>
      <c r="I9" s="75"/>
      <c r="J9" s="75"/>
      <c r="K9" s="31"/>
      <c r="L9" s="31"/>
      <c r="M9" s="31"/>
      <c r="N9" s="31"/>
      <c r="O9" s="31"/>
      <c r="P9" s="31">
        <f>+'Pi''s Calc'!P30*'UR Tax Calculation'!P6</f>
        <v>-3645.5616000274731</v>
      </c>
      <c r="Q9" s="31">
        <f>+'Pi''s Calc'!Q30*'UR Tax Calculation'!Q6</f>
        <v>-4025.6052399825853</v>
      </c>
      <c r="R9" s="31">
        <f>+'Pi''s Calc'!R30*'UR Tax Calculation'!R6</f>
        <v>-4242.4646706826397</v>
      </c>
      <c r="S9" s="31">
        <f>+'Pi''s Calc'!S30*'UR Tax Calculation'!S6</f>
        <v>-4580.6861244384054</v>
      </c>
      <c r="T9" s="31">
        <f>+'Pi''s Calc'!T30*'UR Tax Calculation'!T6</f>
        <v>-4862.0399200804077</v>
      </c>
      <c r="U9" s="31">
        <f>+'Pi''s Calc'!U30*'UR Tax Calculation'!U6</f>
        <v>-5181.4552698089783</v>
      </c>
      <c r="V9" s="31">
        <f>+'Pi''s Calc'!V30*'UR Tax Calculation'!V6</f>
        <v>-5287.4600506585293</v>
      </c>
      <c r="W9" s="31">
        <f>+'Pi''s Calc'!W30*'UR Tax Calculation'!W6</f>
        <v>-5465.3695075990518</v>
      </c>
      <c r="X9" s="31">
        <f>+'Pi''s Calc'!X30*'UR Tax Calculation'!X6</f>
        <v>-5676.1145515762291</v>
      </c>
      <c r="Y9" s="31">
        <f>+'Pi''s Calc'!Y30*'UR Tax Calculation'!Y6</f>
        <v>-5921.3263704031178</v>
      </c>
      <c r="Z9" s="31">
        <f>+'Pi''s Calc'!Z30*'UR Tax Calculation'!Z6</f>
        <v>-6191.1020835158797</v>
      </c>
      <c r="AA9" s="31">
        <f>+'Pi''s Calc'!AA30*'UR Tax Calculation'!AA6</f>
        <v>-6469.0530142751359</v>
      </c>
      <c r="AB9" s="31">
        <f>+'Pi''s Calc'!AB30*'UR Tax Calculation'!AB6</f>
        <v>-6761.9128688649625</v>
      </c>
      <c r="AC9" s="31">
        <f>+'Pi''s Calc'!AC30*'UR Tax Calculation'!AC6</f>
        <v>-7070.9021122527647</v>
      </c>
      <c r="AD9" s="31">
        <f>+'Pi''s Calc'!AD30*'UR Tax Calculation'!AD6</f>
        <v>-7377.4022279537239</v>
      </c>
      <c r="AE9" s="31">
        <f>+'Pi''s Calc'!AE30*'UR Tax Calculation'!AE6</f>
        <v>-7658.2240604358149</v>
      </c>
      <c r="AF9" s="31">
        <f>+'Pi''s Calc'!AF30*'UR Tax Calculation'!AF6</f>
        <v>-7882.8894279240685</v>
      </c>
      <c r="AG9" s="31">
        <f>+'Pi''s Calc'!AG30*'UR Tax Calculation'!AG6</f>
        <v>-8110.8720566285701</v>
      </c>
      <c r="AH9" s="31">
        <f>+'Pi''s Calc'!AH30*'UR Tax Calculation'!AH6</f>
        <v>-8338.0868168081633</v>
      </c>
      <c r="AI9" s="31">
        <f>+'Pi''s Calc'!AI30*'UR Tax Calculation'!AI6</f>
        <v>-8588.7448670740923</v>
      </c>
      <c r="AJ9" s="31">
        <f>+'Pi''s Calc'!AJ30*'UR Tax Calculation'!AJ6</f>
        <v>-8882.1340957478478</v>
      </c>
      <c r="AK9" s="31">
        <f>+'Pi''s Calc'!AK30*'UR Tax Calculation'!AK6</f>
        <v>-9175.3505972524799</v>
      </c>
      <c r="AL9" s="31">
        <f>+'Pi''s Calc'!AL30*'UR Tax Calculation'!AL6</f>
        <v>-9459.8295606131123</v>
      </c>
      <c r="AM9" s="31">
        <f>+'Pi''s Calc'!AM30*'UR Tax Calculation'!AM6</f>
        <v>-9750.3289498381182</v>
      </c>
      <c r="AN9" s="31">
        <f>+'Pi''s Calc'!AN30*'UR Tax Calculation'!AN6</f>
        <v>-10073.862322755698</v>
      </c>
      <c r="AO9" s="31">
        <f>+'Pi''s Calc'!AO30*'UR Tax Calculation'!AO6</f>
        <v>-10390.575166456278</v>
      </c>
      <c r="AP9" s="31">
        <f>+'Pi''s Calc'!AP30*'UR Tax Calculation'!AP6</f>
        <v>-10745.695804425492</v>
      </c>
      <c r="AQ9" s="31">
        <f>+'Pi''s Calc'!AQ30*'UR Tax Calculation'!AQ6</f>
        <v>-11114.696671986574</v>
      </c>
      <c r="AR9" s="31">
        <f>+'Pi''s Calc'!AR30*'UR Tax Calculation'!AR6</f>
        <v>-11498.569491241504</v>
      </c>
      <c r="AS9" s="31">
        <f>+'Pi''s Calc'!AS30*'UR Tax Calculation'!AS6</f>
        <v>-11889.848760078039</v>
      </c>
      <c r="AT9" s="31">
        <f>+'Pi''s Calc'!AT30*'UR Tax Calculation'!AT6</f>
        <v>-12286.986579087366</v>
      </c>
      <c r="AU9" s="31">
        <f>+'Pi''s Calc'!AU30*'UR Tax Calculation'!AU6</f>
        <v>-12696.072661597864</v>
      </c>
      <c r="AV9" s="31">
        <f>+'Pi''s Calc'!AV30*'UR Tax Calculation'!AV6</f>
        <v>-13119.124511533286</v>
      </c>
      <c r="AW9" s="31">
        <f>+'Pi''s Calc'!AW30*'UR Tax Calculation'!AW6</f>
        <v>-13553.236538434161</v>
      </c>
      <c r="AX9" s="31">
        <f>+'Pi''s Calc'!AX30*'UR Tax Calculation'!AX6</f>
        <v>-14006.635494914115</v>
      </c>
    </row>
    <row r="10" spans="1:51">
      <c r="A10" s="28" t="s">
        <v>63</v>
      </c>
      <c r="B10" s="31"/>
      <c r="C10" s="31"/>
      <c r="D10" s="31"/>
      <c r="E10" s="31"/>
      <c r="F10" s="65"/>
      <c r="G10" s="75"/>
      <c r="H10" s="75"/>
      <c r="I10" s="75"/>
      <c r="J10" s="75"/>
      <c r="K10" s="31"/>
      <c r="L10" s="31"/>
      <c r="M10" s="31"/>
      <c r="N10" s="31"/>
      <c r="O10" s="31"/>
      <c r="P10" s="31">
        <f>-Financeability!P25</f>
        <v>-729.40480887584204</v>
      </c>
      <c r="Q10" s="31">
        <f>-Financeability!Q25</f>
        <v>-875.28324604153886</v>
      </c>
      <c r="R10" s="31">
        <f>-Financeability!R25</f>
        <v>-1027.5286530463241</v>
      </c>
      <c r="S10" s="31">
        <f>-Financeability!S25</f>
        <v>-1218.308297701032</v>
      </c>
      <c r="T10" s="31">
        <f>-Financeability!T25</f>
        <v>-1416.9251855523735</v>
      </c>
      <c r="U10" s="31">
        <f>-Financeability!U25</f>
        <v>-1615.2258613347121</v>
      </c>
      <c r="V10" s="31">
        <f>-Financeability!V25</f>
        <v>-1673.9542382733189</v>
      </c>
      <c r="W10" s="31">
        <f>-Financeability!W25</f>
        <v>-1673.8656550473436</v>
      </c>
      <c r="X10" s="31">
        <f>-Financeability!X25</f>
        <v>-1663.0480490949035</v>
      </c>
      <c r="Y10" s="31">
        <f>-Financeability!Y25</f>
        <v>-1646.3971962211151</v>
      </c>
      <c r="Z10" s="31">
        <f>-Financeability!Z25</f>
        <v>-1626.1350090270187</v>
      </c>
      <c r="AA10" s="31">
        <f>-Financeability!AA25</f>
        <v>-1604.846005785191</v>
      </c>
      <c r="AB10" s="31">
        <f>-Financeability!AB25</f>
        <v>-1586.817864339846</v>
      </c>
      <c r="AC10" s="31">
        <f>-Financeability!AC25</f>
        <v>-1573.5900345408227</v>
      </c>
      <c r="AD10" s="31">
        <f>-Financeability!AD25</f>
        <v>-1563.3021304732304</v>
      </c>
      <c r="AE10" s="31">
        <f>-Financeability!AE25</f>
        <v>-1554.9842695022635</v>
      </c>
      <c r="AF10" s="31">
        <f>-Financeability!AF25</f>
        <v>-1554.1973649335787</v>
      </c>
      <c r="AG10" s="31">
        <f>-Financeability!AG25</f>
        <v>-1551.4939357504477</v>
      </c>
      <c r="AH10" s="31">
        <f>-Financeability!AH25</f>
        <v>-1540.5058209333845</v>
      </c>
      <c r="AI10" s="31">
        <f>-Financeability!AI25</f>
        <v>-1528.1584155454495</v>
      </c>
      <c r="AJ10" s="31">
        <f>-Financeability!AJ25</f>
        <v>-1513.2067990183452</v>
      </c>
      <c r="AK10" s="31">
        <f>-Financeability!AK25</f>
        <v>-1496.628799948546</v>
      </c>
      <c r="AL10" s="31">
        <f>-Financeability!AL25</f>
        <v>-1478.357107382293</v>
      </c>
      <c r="AM10" s="31">
        <f>-Financeability!AM25</f>
        <v>-1460.0513575070515</v>
      </c>
      <c r="AN10" s="31">
        <f>-Financeability!AN25</f>
        <v>-1441.5246749938524</v>
      </c>
      <c r="AO10" s="31">
        <f>-Financeability!AO25</f>
        <v>-1422.3020768339006</v>
      </c>
      <c r="AP10" s="31">
        <f>-Financeability!AP25</f>
        <v>-1402.7047492751622</v>
      </c>
      <c r="AQ10" s="31">
        <f>-Financeability!AQ25</f>
        <v>-1382.0385141690615</v>
      </c>
      <c r="AR10" s="31">
        <f>-Financeability!AR25</f>
        <v>-1362.0606143122109</v>
      </c>
      <c r="AS10" s="31">
        <f>-Financeability!AS25</f>
        <v>-1343.7615870729915</v>
      </c>
      <c r="AT10" s="31">
        <f>-Financeability!AT25</f>
        <v>-1325.7852463573865</v>
      </c>
      <c r="AU10" s="31">
        <f>-Financeability!AU25</f>
        <v>-1308.2978754923531</v>
      </c>
      <c r="AV10" s="31">
        <f>-Financeability!AV25</f>
        <v>-1292.8536689143912</v>
      </c>
      <c r="AW10" s="31">
        <f>-Financeability!AW25</f>
        <v>-1280.3450949328583</v>
      </c>
      <c r="AX10" s="31">
        <f>-Financeability!AX25</f>
        <v>-1272.0204701893038</v>
      </c>
    </row>
    <row r="11" spans="1:51">
      <c r="A11" s="28" t="s">
        <v>64</v>
      </c>
      <c r="B11" s="31"/>
      <c r="C11" s="31"/>
      <c r="D11" s="31"/>
      <c r="E11" s="31"/>
      <c r="F11" s="65"/>
      <c r="G11" s="75"/>
      <c r="H11" s="75"/>
      <c r="I11" s="31"/>
      <c r="J11" s="31"/>
      <c r="K11" s="31"/>
      <c r="L11" s="31"/>
      <c r="M11" s="31"/>
      <c r="N11" s="31"/>
      <c r="O11" s="31"/>
      <c r="P11" s="31">
        <f t="shared" ref="P11:U11" si="0">-P80</f>
        <v>-3060.1841697054401</v>
      </c>
      <c r="Q11" s="31">
        <f t="shared" si="0"/>
        <v>-3132.7357415660758</v>
      </c>
      <c r="R11" s="31">
        <f t="shared" si="0"/>
        <v>-3273.002858489207</v>
      </c>
      <c r="S11" s="31">
        <f t="shared" si="0"/>
        <v>-3480.7039047777866</v>
      </c>
      <c r="T11" s="31">
        <f t="shared" si="0"/>
        <v>-3519.1515206339641</v>
      </c>
      <c r="U11" s="31">
        <f t="shared" si="0"/>
        <v>-3611.6933846491256</v>
      </c>
      <c r="V11" s="31">
        <f t="shared" ref="V11:AX11" si="1">-V80</f>
        <v>-3474.4450895257219</v>
      </c>
      <c r="W11" s="31">
        <f t="shared" si="1"/>
        <v>-3328.4374452352295</v>
      </c>
      <c r="X11" s="31">
        <f t="shared" si="1"/>
        <v>-3190.8298227649275</v>
      </c>
      <c r="Y11" s="31">
        <f t="shared" si="1"/>
        <v>-3060.4391588008407</v>
      </c>
      <c r="Z11" s="31">
        <f t="shared" si="1"/>
        <v>-2940.7743796998348</v>
      </c>
      <c r="AA11" s="31">
        <f t="shared" si="1"/>
        <v>-2831.4552387976769</v>
      </c>
      <c r="AB11" s="31">
        <f t="shared" si="1"/>
        <v>-2732.2485262398013</v>
      </c>
      <c r="AC11" s="31">
        <f t="shared" si="1"/>
        <v>-2648.6243744726803</v>
      </c>
      <c r="AD11" s="31">
        <f t="shared" si="1"/>
        <v>-2578.4512494676273</v>
      </c>
      <c r="AE11" s="31">
        <f t="shared" si="1"/>
        <v>-2517.7840153348989</v>
      </c>
      <c r="AF11" s="31">
        <f t="shared" si="1"/>
        <v>-2498.6747578798936</v>
      </c>
      <c r="AG11" s="31">
        <f t="shared" si="1"/>
        <v>-2443.6470767610836</v>
      </c>
      <c r="AH11" s="31">
        <f t="shared" si="1"/>
        <v>-2400.0863772796301</v>
      </c>
      <c r="AI11" s="31">
        <f t="shared" si="1"/>
        <v>-2353.9546617872647</v>
      </c>
      <c r="AJ11" s="31">
        <f t="shared" si="1"/>
        <v>-2310.6859555421693</v>
      </c>
      <c r="AK11" s="31">
        <f t="shared" si="1"/>
        <v>-2268.8465830410878</v>
      </c>
      <c r="AL11" s="31">
        <f t="shared" si="1"/>
        <v>-2229.35816019915</v>
      </c>
      <c r="AM11" s="31">
        <f t="shared" si="1"/>
        <v>-2198.2857042624291</v>
      </c>
      <c r="AN11" s="31">
        <f t="shared" si="1"/>
        <v>-2166.9779136945185</v>
      </c>
      <c r="AO11" s="31">
        <f t="shared" si="1"/>
        <v>-2141.1937874901373</v>
      </c>
      <c r="AP11" s="31">
        <f t="shared" si="1"/>
        <v>-2114.2820210724431</v>
      </c>
      <c r="AQ11" s="31">
        <f t="shared" si="1"/>
        <v>-2086.3298849262778</v>
      </c>
      <c r="AR11" s="31">
        <f t="shared" si="1"/>
        <v>-2065.5526914351622</v>
      </c>
      <c r="AS11" s="31">
        <f t="shared" si="1"/>
        <v>-2048.0428222638093</v>
      </c>
      <c r="AT11" s="31">
        <f t="shared" si="1"/>
        <v>-2029.1961758283285</v>
      </c>
      <c r="AU11" s="31">
        <f t="shared" si="1"/>
        <v>-2012.4260496427923</v>
      </c>
      <c r="AV11" s="31">
        <f t="shared" si="1"/>
        <v>-2000.9805141001352</v>
      </c>
      <c r="AW11" s="31">
        <f t="shared" si="1"/>
        <v>-1994.7284734073835</v>
      </c>
      <c r="AX11" s="31">
        <f t="shared" si="1"/>
        <v>-1996.0083957391796</v>
      </c>
    </row>
    <row r="12" spans="1:51">
      <c r="A12" s="28" t="s">
        <v>65</v>
      </c>
      <c r="B12" s="31"/>
      <c r="C12" s="31"/>
      <c r="D12" s="31"/>
      <c r="E12" s="31"/>
      <c r="F12" s="65"/>
      <c r="G12" s="75"/>
      <c r="H12" s="75"/>
      <c r="I12" s="75"/>
      <c r="J12" s="75"/>
      <c r="K12" s="31"/>
      <c r="L12" s="31"/>
      <c r="M12" s="31"/>
      <c r="N12" s="31"/>
      <c r="O12" s="31"/>
      <c r="P12" s="31">
        <f t="shared" ref="P12:U12" si="2">SUM(P8:P11)</f>
        <v>-14.061315716623994</v>
      </c>
      <c r="Q12" s="31">
        <f t="shared" si="2"/>
        <v>-280.25659470705477</v>
      </c>
      <c r="R12" s="31">
        <f t="shared" si="2"/>
        <v>-305.73721905937282</v>
      </c>
      <c r="S12" s="31">
        <f t="shared" si="2"/>
        <v>-472.10697418157042</v>
      </c>
      <c r="T12" s="31">
        <f t="shared" si="2"/>
        <v>-408.99727907541137</v>
      </c>
      <c r="U12" s="31">
        <f t="shared" si="2"/>
        <v>-450.51133272426068</v>
      </c>
      <c r="V12" s="31">
        <f t="shared" ref="V12:AX12" si="3">SUM(V8:V11)</f>
        <v>-48.762368347936444</v>
      </c>
      <c r="W12" s="31">
        <f t="shared" si="3"/>
        <v>306.44235356580793</v>
      </c>
      <c r="X12" s="31">
        <f t="shared" si="3"/>
        <v>588.2286216077996</v>
      </c>
      <c r="Y12" s="31">
        <f t="shared" si="3"/>
        <v>821.93858818179478</v>
      </c>
      <c r="Z12" s="31">
        <f t="shared" si="3"/>
        <v>985.39246249941061</v>
      </c>
      <c r="AA12" s="31">
        <f t="shared" si="3"/>
        <v>1144.1720224465794</v>
      </c>
      <c r="AB12" s="31">
        <f t="shared" si="3"/>
        <v>1276.9589394376071</v>
      </c>
      <c r="AC12" s="31">
        <f t="shared" si="3"/>
        <v>1396.7065969411428</v>
      </c>
      <c r="AD12" s="31">
        <f t="shared" si="3"/>
        <v>1482.310506058031</v>
      </c>
      <c r="AE12" s="31">
        <f t="shared" si="3"/>
        <v>1597.0419727987837</v>
      </c>
      <c r="AF12" s="31">
        <f t="shared" si="3"/>
        <v>1713.9364730383609</v>
      </c>
      <c r="AG12" s="31">
        <f t="shared" si="3"/>
        <v>1879.2990270155797</v>
      </c>
      <c r="AH12" s="31">
        <f t="shared" si="3"/>
        <v>2010.9646868839336</v>
      </c>
      <c r="AI12" s="31">
        <f t="shared" si="3"/>
        <v>2135.1640416956534</v>
      </c>
      <c r="AJ12" s="31">
        <f t="shared" si="3"/>
        <v>2217.4802747904928</v>
      </c>
      <c r="AK12" s="31">
        <f t="shared" si="3"/>
        <v>2318.9878326102526</v>
      </c>
      <c r="AL12" s="31">
        <f t="shared" si="3"/>
        <v>2393.7648094551514</v>
      </c>
      <c r="AM12" s="31">
        <f t="shared" si="3"/>
        <v>2469.3986880589555</v>
      </c>
      <c r="AN12" s="31">
        <f t="shared" si="3"/>
        <v>2514.577767344284</v>
      </c>
      <c r="AO12" s="31">
        <f t="shared" si="3"/>
        <v>2579.9604712028563</v>
      </c>
      <c r="AP12" s="31">
        <f t="shared" si="3"/>
        <v>2576.8805575698652</v>
      </c>
      <c r="AQ12" s="31">
        <f t="shared" si="3"/>
        <v>2581.4267428365497</v>
      </c>
      <c r="AR12" s="31">
        <f t="shared" si="3"/>
        <v>2568.2671028894501</v>
      </c>
      <c r="AS12" s="31">
        <f t="shared" si="3"/>
        <v>2565.529921983114</v>
      </c>
      <c r="AT12" s="31">
        <f t="shared" si="3"/>
        <v>2523.6163049367105</v>
      </c>
      <c r="AU12" s="31">
        <f t="shared" si="3"/>
        <v>2483.5254515264642</v>
      </c>
      <c r="AV12" s="31">
        <f t="shared" si="3"/>
        <v>2424.7152811908991</v>
      </c>
      <c r="AW12" s="31">
        <f t="shared" si="3"/>
        <v>2368.2702204734887</v>
      </c>
      <c r="AX12" s="31">
        <f t="shared" si="3"/>
        <v>2246.4163181966796</v>
      </c>
    </row>
    <row r="13" spans="1:51"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</row>
    <row r="14" spans="1:51">
      <c r="A14" s="28" t="s">
        <v>190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>
        <f>+Inputs!P100</f>
        <v>5000</v>
      </c>
      <c r="Q14" s="31">
        <f>+P14</f>
        <v>5000</v>
      </c>
      <c r="R14" s="31">
        <f t="shared" ref="R14:AX14" si="4">+Q14</f>
        <v>5000</v>
      </c>
      <c r="S14" s="31">
        <f t="shared" si="4"/>
        <v>5000</v>
      </c>
      <c r="T14" s="31">
        <f t="shared" si="4"/>
        <v>5000</v>
      </c>
      <c r="U14" s="31">
        <f t="shared" si="4"/>
        <v>5000</v>
      </c>
      <c r="V14" s="31">
        <f t="shared" si="4"/>
        <v>5000</v>
      </c>
      <c r="W14" s="31">
        <f t="shared" si="4"/>
        <v>5000</v>
      </c>
      <c r="X14" s="31">
        <f t="shared" si="4"/>
        <v>5000</v>
      </c>
      <c r="Y14" s="31">
        <f t="shared" si="4"/>
        <v>5000</v>
      </c>
      <c r="Z14" s="31">
        <f t="shared" si="4"/>
        <v>5000</v>
      </c>
      <c r="AA14" s="31">
        <f t="shared" si="4"/>
        <v>5000</v>
      </c>
      <c r="AB14" s="31">
        <f t="shared" si="4"/>
        <v>5000</v>
      </c>
      <c r="AC14" s="31">
        <f t="shared" si="4"/>
        <v>5000</v>
      </c>
      <c r="AD14" s="31">
        <f t="shared" si="4"/>
        <v>5000</v>
      </c>
      <c r="AE14" s="31">
        <f t="shared" si="4"/>
        <v>5000</v>
      </c>
      <c r="AF14" s="31">
        <f t="shared" si="4"/>
        <v>5000</v>
      </c>
      <c r="AG14" s="31">
        <f t="shared" si="4"/>
        <v>5000</v>
      </c>
      <c r="AH14" s="31">
        <f t="shared" si="4"/>
        <v>5000</v>
      </c>
      <c r="AI14" s="31">
        <f t="shared" si="4"/>
        <v>5000</v>
      </c>
      <c r="AJ14" s="31">
        <f t="shared" si="4"/>
        <v>5000</v>
      </c>
      <c r="AK14" s="31">
        <f t="shared" si="4"/>
        <v>5000</v>
      </c>
      <c r="AL14" s="31">
        <f t="shared" si="4"/>
        <v>5000</v>
      </c>
      <c r="AM14" s="31">
        <f t="shared" si="4"/>
        <v>5000</v>
      </c>
      <c r="AN14" s="31">
        <f t="shared" si="4"/>
        <v>5000</v>
      </c>
      <c r="AO14" s="31">
        <f t="shared" si="4"/>
        <v>5000</v>
      </c>
      <c r="AP14" s="31">
        <f t="shared" si="4"/>
        <v>5000</v>
      </c>
      <c r="AQ14" s="31">
        <f t="shared" si="4"/>
        <v>5000</v>
      </c>
      <c r="AR14" s="31">
        <f t="shared" si="4"/>
        <v>5000</v>
      </c>
      <c r="AS14" s="31">
        <f t="shared" si="4"/>
        <v>5000</v>
      </c>
      <c r="AT14" s="31">
        <f t="shared" si="4"/>
        <v>5000</v>
      </c>
      <c r="AU14" s="31">
        <f t="shared" si="4"/>
        <v>5000</v>
      </c>
      <c r="AV14" s="31">
        <f t="shared" si="4"/>
        <v>5000</v>
      </c>
      <c r="AW14" s="31">
        <f t="shared" si="4"/>
        <v>5000</v>
      </c>
      <c r="AX14" s="31">
        <f t="shared" si="4"/>
        <v>5000</v>
      </c>
    </row>
    <row r="15" spans="1:51">
      <c r="A15" s="28" t="s">
        <v>191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>
        <f>IF(P19&gt;=0,0,IF(P12&lt;0,0,IF(P12-P14&lt;0,0,(P12-P14)*50%)))</f>
        <v>0</v>
      </c>
      <c r="Q15" s="31">
        <f t="shared" ref="Q15:AX15" si="5">IF(Q19&gt;=0,0,IF(Q12&lt;0,0,IF(Q12-Q14&lt;0,0,(Q12-Q14)*50%)))</f>
        <v>0</v>
      </c>
      <c r="R15" s="31">
        <f t="shared" si="5"/>
        <v>0</v>
      </c>
      <c r="S15" s="31">
        <f t="shared" si="5"/>
        <v>0</v>
      </c>
      <c r="T15" s="31">
        <f t="shared" si="5"/>
        <v>0</v>
      </c>
      <c r="U15" s="31">
        <f t="shared" si="5"/>
        <v>0</v>
      </c>
      <c r="V15" s="31">
        <f t="shared" si="5"/>
        <v>0</v>
      </c>
      <c r="W15" s="31">
        <f t="shared" si="5"/>
        <v>0</v>
      </c>
      <c r="X15" s="31">
        <f t="shared" si="5"/>
        <v>0</v>
      </c>
      <c r="Y15" s="31">
        <f t="shared" si="5"/>
        <v>0</v>
      </c>
      <c r="Z15" s="31">
        <f t="shared" si="5"/>
        <v>0</v>
      </c>
      <c r="AA15" s="31">
        <f t="shared" si="5"/>
        <v>0</v>
      </c>
      <c r="AB15" s="31">
        <f t="shared" si="5"/>
        <v>0</v>
      </c>
      <c r="AC15" s="31">
        <f t="shared" si="5"/>
        <v>0</v>
      </c>
      <c r="AD15" s="31">
        <f t="shared" si="5"/>
        <v>0</v>
      </c>
      <c r="AE15" s="31">
        <f t="shared" si="5"/>
        <v>0</v>
      </c>
      <c r="AF15" s="31">
        <f t="shared" si="5"/>
        <v>0</v>
      </c>
      <c r="AG15" s="31">
        <f t="shared" si="5"/>
        <v>0</v>
      </c>
      <c r="AH15" s="31">
        <f t="shared" si="5"/>
        <v>0</v>
      </c>
      <c r="AI15" s="31">
        <f t="shared" si="5"/>
        <v>0</v>
      </c>
      <c r="AJ15" s="31">
        <f t="shared" si="5"/>
        <v>0</v>
      </c>
      <c r="AK15" s="31">
        <f t="shared" si="5"/>
        <v>0</v>
      </c>
      <c r="AL15" s="31">
        <f t="shared" si="5"/>
        <v>0</v>
      </c>
      <c r="AM15" s="31">
        <f t="shared" si="5"/>
        <v>0</v>
      </c>
      <c r="AN15" s="31">
        <f t="shared" si="5"/>
        <v>0</v>
      </c>
      <c r="AO15" s="31">
        <f t="shared" si="5"/>
        <v>0</v>
      </c>
      <c r="AP15" s="31">
        <f t="shared" si="5"/>
        <v>0</v>
      </c>
      <c r="AQ15" s="31">
        <f t="shared" si="5"/>
        <v>0</v>
      </c>
      <c r="AR15" s="31">
        <f t="shared" si="5"/>
        <v>0</v>
      </c>
      <c r="AS15" s="31">
        <f t="shared" si="5"/>
        <v>0</v>
      </c>
      <c r="AT15" s="31">
        <f t="shared" si="5"/>
        <v>0</v>
      </c>
      <c r="AU15" s="31">
        <f t="shared" si="5"/>
        <v>0</v>
      </c>
      <c r="AV15" s="31">
        <f t="shared" si="5"/>
        <v>0</v>
      </c>
      <c r="AW15" s="31">
        <f t="shared" si="5"/>
        <v>0</v>
      </c>
      <c r="AX15" s="31">
        <f t="shared" si="5"/>
        <v>0</v>
      </c>
    </row>
    <row r="16" spans="1:51">
      <c r="A16" s="28" t="s">
        <v>192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>
        <f>IF(P19&gt;=0,0,IF(P12&lt;0,0,IF(P12-P14&lt;0,P12,SUM(P14:P15))))</f>
        <v>0</v>
      </c>
      <c r="Q16" s="31">
        <f t="shared" ref="Q16:AX16" si="6">IF(Q19&gt;=0,0,IF(Q12&lt;0,0,IF(Q12-Q14&lt;0,Q12,SUM(Q14:Q15))))</f>
        <v>0</v>
      </c>
      <c r="R16" s="31">
        <f t="shared" si="6"/>
        <v>0</v>
      </c>
      <c r="S16" s="31">
        <f t="shared" si="6"/>
        <v>0</v>
      </c>
      <c r="T16" s="31">
        <f t="shared" si="6"/>
        <v>0</v>
      </c>
      <c r="U16" s="31">
        <f t="shared" si="6"/>
        <v>0</v>
      </c>
      <c r="V16" s="31">
        <f t="shared" si="6"/>
        <v>0</v>
      </c>
      <c r="W16" s="31">
        <f t="shared" si="6"/>
        <v>306.44235356580793</v>
      </c>
      <c r="X16" s="31">
        <f t="shared" si="6"/>
        <v>588.2286216077996</v>
      </c>
      <c r="Y16" s="31">
        <f t="shared" si="6"/>
        <v>821.93858818179478</v>
      </c>
      <c r="Z16" s="31">
        <f t="shared" si="6"/>
        <v>985.39246249941061</v>
      </c>
      <c r="AA16" s="31">
        <f t="shared" si="6"/>
        <v>1144.1720224465794</v>
      </c>
      <c r="AB16" s="31">
        <f t="shared" si="6"/>
        <v>0</v>
      </c>
      <c r="AC16" s="31">
        <f t="shared" si="6"/>
        <v>0</v>
      </c>
      <c r="AD16" s="31">
        <f t="shared" si="6"/>
        <v>0</v>
      </c>
      <c r="AE16" s="31">
        <f t="shared" si="6"/>
        <v>0</v>
      </c>
      <c r="AF16" s="31">
        <f t="shared" si="6"/>
        <v>0</v>
      </c>
      <c r="AG16" s="31">
        <f t="shared" si="6"/>
        <v>0</v>
      </c>
      <c r="AH16" s="31">
        <f t="shared" si="6"/>
        <v>0</v>
      </c>
      <c r="AI16" s="31">
        <f t="shared" si="6"/>
        <v>0</v>
      </c>
      <c r="AJ16" s="31">
        <f t="shared" si="6"/>
        <v>0</v>
      </c>
      <c r="AK16" s="31">
        <f t="shared" si="6"/>
        <v>0</v>
      </c>
      <c r="AL16" s="31">
        <f t="shared" si="6"/>
        <v>0</v>
      </c>
      <c r="AM16" s="31">
        <f t="shared" si="6"/>
        <v>0</v>
      </c>
      <c r="AN16" s="31">
        <f t="shared" si="6"/>
        <v>0</v>
      </c>
      <c r="AO16" s="31">
        <f t="shared" si="6"/>
        <v>0</v>
      </c>
      <c r="AP16" s="31">
        <f t="shared" si="6"/>
        <v>0</v>
      </c>
      <c r="AQ16" s="31">
        <f t="shared" si="6"/>
        <v>0</v>
      </c>
      <c r="AR16" s="31">
        <f t="shared" si="6"/>
        <v>0</v>
      </c>
      <c r="AS16" s="31">
        <f t="shared" si="6"/>
        <v>0</v>
      </c>
      <c r="AT16" s="31">
        <f t="shared" si="6"/>
        <v>0</v>
      </c>
      <c r="AU16" s="31">
        <f t="shared" si="6"/>
        <v>0</v>
      </c>
      <c r="AV16" s="31">
        <f t="shared" si="6"/>
        <v>0</v>
      </c>
      <c r="AW16" s="31">
        <f t="shared" si="6"/>
        <v>0</v>
      </c>
      <c r="AX16" s="31">
        <f t="shared" si="6"/>
        <v>0</v>
      </c>
      <c r="AY16" s="31"/>
    </row>
    <row r="17" spans="1:50">
      <c r="B17" s="31"/>
      <c r="C17" s="31"/>
      <c r="D17" s="31"/>
      <c r="E17" s="31"/>
      <c r="F17" s="65"/>
      <c r="G17" s="75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</row>
    <row r="18" spans="1:50">
      <c r="A18" s="1" t="s">
        <v>26</v>
      </c>
      <c r="B18" s="71"/>
      <c r="C18" s="71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</row>
    <row r="19" spans="1:50">
      <c r="A19" s="1" t="s">
        <v>85</v>
      </c>
      <c r="B19" s="71"/>
      <c r="C19" s="71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31"/>
      <c r="O19" s="31"/>
      <c r="P19" s="31">
        <f>Inputs!N97*P6</f>
        <v>-1648.8879191919189</v>
      </c>
      <c r="Q19" s="31">
        <f>IF(P22&lt;0,P22,0)</f>
        <v>-1662.9492349085428</v>
      </c>
      <c r="R19" s="31">
        <f t="shared" ref="R19:AX19" si="7">IF(Q22&lt;0,Q22,0)</f>
        <v>-1943.2058296155976</v>
      </c>
      <c r="S19" s="31">
        <f t="shared" si="7"/>
        <v>-2248.9430486749707</v>
      </c>
      <c r="T19" s="31">
        <f t="shared" si="7"/>
        <v>-2721.0500228565411</v>
      </c>
      <c r="U19" s="31">
        <f t="shared" si="7"/>
        <v>-3130.0473019319525</v>
      </c>
      <c r="V19" s="31">
        <f t="shared" si="7"/>
        <v>-3580.5586346562131</v>
      </c>
      <c r="W19" s="31">
        <f t="shared" si="7"/>
        <v>-3629.3210030041496</v>
      </c>
      <c r="X19" s="31">
        <f t="shared" si="7"/>
        <v>-3322.8786494383417</v>
      </c>
      <c r="Y19" s="31">
        <f t="shared" si="7"/>
        <v>-2734.6500278305421</v>
      </c>
      <c r="Z19" s="31">
        <f t="shared" si="7"/>
        <v>-1912.7114396487473</v>
      </c>
      <c r="AA19" s="31">
        <f t="shared" si="7"/>
        <v>-927.31897714933666</v>
      </c>
      <c r="AB19" s="31">
        <f t="shared" si="7"/>
        <v>0</v>
      </c>
      <c r="AC19" s="31">
        <f t="shared" si="7"/>
        <v>0</v>
      </c>
      <c r="AD19" s="31">
        <f t="shared" si="7"/>
        <v>0</v>
      </c>
      <c r="AE19" s="31">
        <f t="shared" si="7"/>
        <v>0</v>
      </c>
      <c r="AF19" s="31">
        <f t="shared" si="7"/>
        <v>0</v>
      </c>
      <c r="AG19" s="31">
        <f t="shared" si="7"/>
        <v>0</v>
      </c>
      <c r="AH19" s="31">
        <f t="shared" si="7"/>
        <v>0</v>
      </c>
      <c r="AI19" s="31">
        <f t="shared" si="7"/>
        <v>0</v>
      </c>
      <c r="AJ19" s="31">
        <f t="shared" si="7"/>
        <v>0</v>
      </c>
      <c r="AK19" s="31">
        <f t="shared" si="7"/>
        <v>0</v>
      </c>
      <c r="AL19" s="31">
        <f t="shared" si="7"/>
        <v>0</v>
      </c>
      <c r="AM19" s="31">
        <f t="shared" si="7"/>
        <v>0</v>
      </c>
      <c r="AN19" s="31">
        <f t="shared" si="7"/>
        <v>0</v>
      </c>
      <c r="AO19" s="31">
        <f t="shared" si="7"/>
        <v>0</v>
      </c>
      <c r="AP19" s="31">
        <f t="shared" si="7"/>
        <v>0</v>
      </c>
      <c r="AQ19" s="31">
        <f t="shared" si="7"/>
        <v>0</v>
      </c>
      <c r="AR19" s="31">
        <f t="shared" si="7"/>
        <v>0</v>
      </c>
      <c r="AS19" s="31">
        <f t="shared" si="7"/>
        <v>0</v>
      </c>
      <c r="AT19" s="31">
        <f t="shared" si="7"/>
        <v>0</v>
      </c>
      <c r="AU19" s="31">
        <f t="shared" si="7"/>
        <v>0</v>
      </c>
      <c r="AV19" s="31">
        <f t="shared" si="7"/>
        <v>0</v>
      </c>
      <c r="AW19" s="31">
        <f t="shared" si="7"/>
        <v>0</v>
      </c>
      <c r="AX19" s="31">
        <f t="shared" si="7"/>
        <v>0</v>
      </c>
    </row>
    <row r="20" spans="1:50">
      <c r="A20" s="1" t="s">
        <v>86</v>
      </c>
      <c r="B20" s="71"/>
      <c r="C20" s="71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31"/>
      <c r="O20" s="31"/>
      <c r="P20" s="31">
        <f>IF((P19*-1)&lt;P16,P19*-1,P16)</f>
        <v>0</v>
      </c>
      <c r="Q20" s="31">
        <f t="shared" ref="Q20:AX20" si="8">IF((Q19*-1)&lt;Q16,Q19*-1,Q16)</f>
        <v>0</v>
      </c>
      <c r="R20" s="31">
        <f t="shared" si="8"/>
        <v>0</v>
      </c>
      <c r="S20" s="31">
        <f t="shared" si="8"/>
        <v>0</v>
      </c>
      <c r="T20" s="31">
        <f t="shared" si="8"/>
        <v>0</v>
      </c>
      <c r="U20" s="31">
        <f t="shared" si="8"/>
        <v>0</v>
      </c>
      <c r="V20" s="31">
        <f t="shared" si="8"/>
        <v>0</v>
      </c>
      <c r="W20" s="31">
        <f t="shared" si="8"/>
        <v>306.44235356580793</v>
      </c>
      <c r="X20" s="31">
        <f t="shared" si="8"/>
        <v>588.2286216077996</v>
      </c>
      <c r="Y20" s="31">
        <f t="shared" si="8"/>
        <v>821.93858818179478</v>
      </c>
      <c r="Z20" s="31">
        <f t="shared" si="8"/>
        <v>985.39246249941061</v>
      </c>
      <c r="AA20" s="31">
        <f t="shared" si="8"/>
        <v>927.31897714933666</v>
      </c>
      <c r="AB20" s="31">
        <f t="shared" si="8"/>
        <v>0</v>
      </c>
      <c r="AC20" s="31">
        <f t="shared" si="8"/>
        <v>0</v>
      </c>
      <c r="AD20" s="31">
        <f t="shared" si="8"/>
        <v>0</v>
      </c>
      <c r="AE20" s="31">
        <f t="shared" si="8"/>
        <v>0</v>
      </c>
      <c r="AF20" s="31">
        <f t="shared" si="8"/>
        <v>0</v>
      </c>
      <c r="AG20" s="31">
        <f t="shared" si="8"/>
        <v>0</v>
      </c>
      <c r="AH20" s="31">
        <f t="shared" si="8"/>
        <v>0</v>
      </c>
      <c r="AI20" s="31">
        <f t="shared" si="8"/>
        <v>0</v>
      </c>
      <c r="AJ20" s="31">
        <f t="shared" si="8"/>
        <v>0</v>
      </c>
      <c r="AK20" s="31">
        <f t="shared" si="8"/>
        <v>0</v>
      </c>
      <c r="AL20" s="31">
        <f t="shared" si="8"/>
        <v>0</v>
      </c>
      <c r="AM20" s="31">
        <f t="shared" si="8"/>
        <v>0</v>
      </c>
      <c r="AN20" s="31">
        <f t="shared" si="8"/>
        <v>0</v>
      </c>
      <c r="AO20" s="31">
        <f t="shared" si="8"/>
        <v>0</v>
      </c>
      <c r="AP20" s="31">
        <f t="shared" si="8"/>
        <v>0</v>
      </c>
      <c r="AQ20" s="31">
        <f t="shared" si="8"/>
        <v>0</v>
      </c>
      <c r="AR20" s="31">
        <f t="shared" si="8"/>
        <v>0</v>
      </c>
      <c r="AS20" s="31">
        <f t="shared" si="8"/>
        <v>0</v>
      </c>
      <c r="AT20" s="31">
        <f t="shared" si="8"/>
        <v>0</v>
      </c>
      <c r="AU20" s="31">
        <f t="shared" si="8"/>
        <v>0</v>
      </c>
      <c r="AV20" s="31">
        <f t="shared" si="8"/>
        <v>0</v>
      </c>
      <c r="AW20" s="31">
        <f t="shared" si="8"/>
        <v>0</v>
      </c>
      <c r="AX20" s="31">
        <f t="shared" si="8"/>
        <v>0</v>
      </c>
    </row>
    <row r="21" spans="1:50">
      <c r="A21" s="1" t="s">
        <v>193</v>
      </c>
      <c r="B21" s="71"/>
      <c r="C21" s="71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31"/>
      <c r="O21" s="31"/>
      <c r="P21" s="31">
        <f>IF(P12&gt;0,0,P12)</f>
        <v>-14.061315716623994</v>
      </c>
      <c r="Q21" s="31">
        <f t="shared" ref="Q21:AX21" si="9">IF(Q12&gt;0,0,Q12)</f>
        <v>-280.25659470705477</v>
      </c>
      <c r="R21" s="31">
        <f t="shared" si="9"/>
        <v>-305.73721905937282</v>
      </c>
      <c r="S21" s="31">
        <f t="shared" si="9"/>
        <v>-472.10697418157042</v>
      </c>
      <c r="T21" s="31">
        <f t="shared" si="9"/>
        <v>-408.99727907541137</v>
      </c>
      <c r="U21" s="31">
        <f t="shared" si="9"/>
        <v>-450.51133272426068</v>
      </c>
      <c r="V21" s="31">
        <f t="shared" si="9"/>
        <v>-48.762368347936444</v>
      </c>
      <c r="W21" s="31">
        <f t="shared" si="9"/>
        <v>0</v>
      </c>
      <c r="X21" s="31">
        <f t="shared" si="9"/>
        <v>0</v>
      </c>
      <c r="Y21" s="31">
        <f t="shared" si="9"/>
        <v>0</v>
      </c>
      <c r="Z21" s="31">
        <f t="shared" si="9"/>
        <v>0</v>
      </c>
      <c r="AA21" s="31">
        <f t="shared" si="9"/>
        <v>0</v>
      </c>
      <c r="AB21" s="31">
        <f t="shared" si="9"/>
        <v>0</v>
      </c>
      <c r="AC21" s="31">
        <f t="shared" si="9"/>
        <v>0</v>
      </c>
      <c r="AD21" s="31">
        <f t="shared" si="9"/>
        <v>0</v>
      </c>
      <c r="AE21" s="31">
        <f t="shared" si="9"/>
        <v>0</v>
      </c>
      <c r="AF21" s="31">
        <f t="shared" si="9"/>
        <v>0</v>
      </c>
      <c r="AG21" s="31">
        <f t="shared" si="9"/>
        <v>0</v>
      </c>
      <c r="AH21" s="31">
        <f t="shared" si="9"/>
        <v>0</v>
      </c>
      <c r="AI21" s="31">
        <f t="shared" si="9"/>
        <v>0</v>
      </c>
      <c r="AJ21" s="31">
        <f t="shared" si="9"/>
        <v>0</v>
      </c>
      <c r="AK21" s="31">
        <f t="shared" si="9"/>
        <v>0</v>
      </c>
      <c r="AL21" s="31">
        <f t="shared" si="9"/>
        <v>0</v>
      </c>
      <c r="AM21" s="31">
        <f t="shared" si="9"/>
        <v>0</v>
      </c>
      <c r="AN21" s="31">
        <f t="shared" si="9"/>
        <v>0</v>
      </c>
      <c r="AO21" s="31">
        <f t="shared" si="9"/>
        <v>0</v>
      </c>
      <c r="AP21" s="31">
        <f t="shared" si="9"/>
        <v>0</v>
      </c>
      <c r="AQ21" s="31">
        <f t="shared" si="9"/>
        <v>0</v>
      </c>
      <c r="AR21" s="31">
        <f t="shared" si="9"/>
        <v>0</v>
      </c>
      <c r="AS21" s="31">
        <f t="shared" si="9"/>
        <v>0</v>
      </c>
      <c r="AT21" s="31">
        <f t="shared" si="9"/>
        <v>0</v>
      </c>
      <c r="AU21" s="31">
        <f t="shared" si="9"/>
        <v>0</v>
      </c>
      <c r="AV21" s="31">
        <f t="shared" si="9"/>
        <v>0</v>
      </c>
      <c r="AW21" s="31">
        <f t="shared" si="9"/>
        <v>0</v>
      </c>
      <c r="AX21" s="31">
        <f t="shared" si="9"/>
        <v>0</v>
      </c>
    </row>
    <row r="22" spans="1:50">
      <c r="A22" s="1" t="s">
        <v>87</v>
      </c>
      <c r="B22" s="71"/>
      <c r="C22" s="71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31"/>
      <c r="O22" s="31"/>
      <c r="P22" s="31">
        <f>P19+P20+P21</f>
        <v>-1662.9492349085428</v>
      </c>
      <c r="Q22" s="31">
        <f t="shared" ref="Q22:AX22" si="10">Q19+Q20+Q21</f>
        <v>-1943.2058296155976</v>
      </c>
      <c r="R22" s="31">
        <f t="shared" si="10"/>
        <v>-2248.9430486749707</v>
      </c>
      <c r="S22" s="31">
        <f t="shared" si="10"/>
        <v>-2721.0500228565411</v>
      </c>
      <c r="T22" s="31">
        <f t="shared" si="10"/>
        <v>-3130.0473019319525</v>
      </c>
      <c r="U22" s="31">
        <f>U19+U20+U21</f>
        <v>-3580.5586346562131</v>
      </c>
      <c r="V22" s="31">
        <f t="shared" si="10"/>
        <v>-3629.3210030041496</v>
      </c>
      <c r="W22" s="31">
        <f t="shared" si="10"/>
        <v>-3322.8786494383417</v>
      </c>
      <c r="X22" s="31">
        <f t="shared" si="10"/>
        <v>-2734.6500278305421</v>
      </c>
      <c r="Y22" s="31">
        <f>Y19+Y20+Y21</f>
        <v>-1912.7114396487473</v>
      </c>
      <c r="Z22" s="31">
        <f t="shared" si="10"/>
        <v>-927.31897714933666</v>
      </c>
      <c r="AA22" s="31">
        <f t="shared" si="10"/>
        <v>0</v>
      </c>
      <c r="AB22" s="31">
        <f t="shared" si="10"/>
        <v>0</v>
      </c>
      <c r="AC22" s="31">
        <f t="shared" si="10"/>
        <v>0</v>
      </c>
      <c r="AD22" s="31">
        <f t="shared" si="10"/>
        <v>0</v>
      </c>
      <c r="AE22" s="31">
        <f t="shared" si="10"/>
        <v>0</v>
      </c>
      <c r="AF22" s="31">
        <f t="shared" si="10"/>
        <v>0</v>
      </c>
      <c r="AG22" s="31">
        <f t="shared" si="10"/>
        <v>0</v>
      </c>
      <c r="AH22" s="31">
        <f t="shared" si="10"/>
        <v>0</v>
      </c>
      <c r="AI22" s="31">
        <f t="shared" si="10"/>
        <v>0</v>
      </c>
      <c r="AJ22" s="31">
        <f t="shared" si="10"/>
        <v>0</v>
      </c>
      <c r="AK22" s="31">
        <f t="shared" si="10"/>
        <v>0</v>
      </c>
      <c r="AL22" s="31">
        <f t="shared" si="10"/>
        <v>0</v>
      </c>
      <c r="AM22" s="31">
        <f t="shared" si="10"/>
        <v>0</v>
      </c>
      <c r="AN22" s="31">
        <f t="shared" si="10"/>
        <v>0</v>
      </c>
      <c r="AO22" s="31">
        <f t="shared" si="10"/>
        <v>0</v>
      </c>
      <c r="AP22" s="31">
        <f t="shared" si="10"/>
        <v>0</v>
      </c>
      <c r="AQ22" s="31">
        <f t="shared" si="10"/>
        <v>0</v>
      </c>
      <c r="AR22" s="31">
        <f t="shared" si="10"/>
        <v>0</v>
      </c>
      <c r="AS22" s="31">
        <f t="shared" si="10"/>
        <v>0</v>
      </c>
      <c r="AT22" s="31">
        <f t="shared" si="10"/>
        <v>0</v>
      </c>
      <c r="AU22" s="31">
        <f t="shared" si="10"/>
        <v>0</v>
      </c>
      <c r="AV22" s="31">
        <f t="shared" si="10"/>
        <v>0</v>
      </c>
      <c r="AW22" s="31">
        <f t="shared" si="10"/>
        <v>0</v>
      </c>
      <c r="AX22" s="31">
        <f t="shared" si="10"/>
        <v>0</v>
      </c>
    </row>
    <row r="23" spans="1:50">
      <c r="A23" s="1"/>
      <c r="B23" s="71"/>
      <c r="C23" s="71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</row>
    <row r="24" spans="1:50">
      <c r="A24" s="1" t="s">
        <v>88</v>
      </c>
      <c r="B24" s="71"/>
      <c r="C24" s="71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31"/>
      <c r="O24" s="31"/>
      <c r="P24" s="31">
        <f t="shared" ref="P24:U24" si="11">IF(P12&lt;0,0,P12-P20)</f>
        <v>0</v>
      </c>
      <c r="Q24" s="31">
        <f t="shared" si="11"/>
        <v>0</v>
      </c>
      <c r="R24" s="31">
        <f t="shared" si="11"/>
        <v>0</v>
      </c>
      <c r="S24" s="31">
        <f t="shared" si="11"/>
        <v>0</v>
      </c>
      <c r="T24" s="31">
        <f t="shared" si="11"/>
        <v>0</v>
      </c>
      <c r="U24" s="31">
        <f t="shared" si="11"/>
        <v>0</v>
      </c>
      <c r="V24" s="31">
        <f>IF(V12&lt;0,0,IF(V12-V20&lt;0,0,V12-V20))</f>
        <v>0</v>
      </c>
      <c r="W24" s="31">
        <f t="shared" ref="W24:AX24" si="12">IF(W12&lt;0,0,IF(W12-W20&lt;0,0,W12-W20))</f>
        <v>0</v>
      </c>
      <c r="X24" s="31">
        <f t="shared" si="12"/>
        <v>0</v>
      </c>
      <c r="Y24" s="31">
        <f>IF(Y12&lt;0,0,IF(Y12-Y20&lt;0,0,Y12-Y20))</f>
        <v>0</v>
      </c>
      <c r="Z24" s="31">
        <f t="shared" si="12"/>
        <v>0</v>
      </c>
      <c r="AA24" s="31">
        <f t="shared" si="12"/>
        <v>216.85304529724272</v>
      </c>
      <c r="AB24" s="31">
        <f t="shared" si="12"/>
        <v>1276.9589394376071</v>
      </c>
      <c r="AC24" s="31">
        <f>IF(AC12&lt;0,0,IF(AC12-AC20&lt;0,0,AC12-AC20))</f>
        <v>1396.7065969411428</v>
      </c>
      <c r="AD24" s="31">
        <f t="shared" si="12"/>
        <v>1482.310506058031</v>
      </c>
      <c r="AE24" s="31">
        <f t="shared" si="12"/>
        <v>1597.0419727987837</v>
      </c>
      <c r="AF24" s="31">
        <f t="shared" si="12"/>
        <v>1713.9364730383609</v>
      </c>
      <c r="AG24" s="31">
        <f t="shared" si="12"/>
        <v>1879.2990270155797</v>
      </c>
      <c r="AH24" s="31">
        <f t="shared" si="12"/>
        <v>2010.9646868839336</v>
      </c>
      <c r="AI24" s="31">
        <f t="shared" si="12"/>
        <v>2135.1640416956534</v>
      </c>
      <c r="AJ24" s="31">
        <f t="shared" si="12"/>
        <v>2217.4802747904928</v>
      </c>
      <c r="AK24" s="31">
        <f t="shared" si="12"/>
        <v>2318.9878326102526</v>
      </c>
      <c r="AL24" s="31">
        <f t="shared" si="12"/>
        <v>2393.7648094551514</v>
      </c>
      <c r="AM24" s="31">
        <f t="shared" si="12"/>
        <v>2469.3986880589555</v>
      </c>
      <c r="AN24" s="31">
        <f t="shared" si="12"/>
        <v>2514.577767344284</v>
      </c>
      <c r="AO24" s="31">
        <f t="shared" si="12"/>
        <v>2579.9604712028563</v>
      </c>
      <c r="AP24" s="31">
        <f t="shared" si="12"/>
        <v>2576.8805575698652</v>
      </c>
      <c r="AQ24" s="31">
        <f t="shared" si="12"/>
        <v>2581.4267428365497</v>
      </c>
      <c r="AR24" s="31">
        <f t="shared" si="12"/>
        <v>2568.2671028894501</v>
      </c>
      <c r="AS24" s="31">
        <f t="shared" si="12"/>
        <v>2565.529921983114</v>
      </c>
      <c r="AT24" s="31">
        <f t="shared" si="12"/>
        <v>2523.6163049367105</v>
      </c>
      <c r="AU24" s="31">
        <f t="shared" si="12"/>
        <v>2483.5254515264642</v>
      </c>
      <c r="AV24" s="31">
        <f t="shared" si="12"/>
        <v>2424.7152811908991</v>
      </c>
      <c r="AW24" s="31">
        <f t="shared" si="12"/>
        <v>2368.2702204734887</v>
      </c>
      <c r="AX24" s="31">
        <f t="shared" si="12"/>
        <v>2246.4163181966796</v>
      </c>
    </row>
    <row r="25" spans="1:50">
      <c r="A25" s="1" t="s">
        <v>24</v>
      </c>
      <c r="B25" s="71"/>
      <c r="C25" s="71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31"/>
      <c r="O25" s="31"/>
      <c r="P25" s="31">
        <f>P24*Inputs!P99</f>
        <v>0</v>
      </c>
      <c r="Q25" s="31">
        <f>Q24*Inputs!Q99</f>
        <v>0</v>
      </c>
      <c r="R25" s="31">
        <f>R24*Inputs!R99</f>
        <v>0</v>
      </c>
      <c r="S25" s="31">
        <f>S24*Inputs!S99</f>
        <v>0</v>
      </c>
      <c r="T25" s="31">
        <f>T24*Inputs!T99</f>
        <v>0</v>
      </c>
      <c r="U25" s="31">
        <f>U24*Inputs!U99</f>
        <v>0</v>
      </c>
      <c r="V25" s="31">
        <f>V24*Inputs!V99</f>
        <v>0</v>
      </c>
      <c r="W25" s="31">
        <f>W24*Inputs!W99</f>
        <v>0</v>
      </c>
      <c r="X25" s="31">
        <f>X24*Inputs!X99</f>
        <v>0</v>
      </c>
      <c r="Y25" s="31">
        <f>Y24*Inputs!Y99</f>
        <v>0</v>
      </c>
      <c r="Z25" s="31">
        <f>Z24*Inputs!Z99</f>
        <v>0</v>
      </c>
      <c r="AA25" s="31">
        <f>AA24*Inputs!AA99</f>
        <v>54.213261324310679</v>
      </c>
      <c r="AB25" s="31">
        <f>AB24*Inputs!AB99</f>
        <v>319.23973485940178</v>
      </c>
      <c r="AC25" s="31">
        <f>AC24*Inputs!AC99</f>
        <v>349.17664923528571</v>
      </c>
      <c r="AD25" s="31">
        <f>AD24*Inputs!AD99</f>
        <v>370.57762651450776</v>
      </c>
      <c r="AE25" s="31">
        <f>AE24*Inputs!AE99</f>
        <v>399.26049319969593</v>
      </c>
      <c r="AF25" s="31">
        <f>AF24*Inputs!AF99</f>
        <v>428.48411825959022</v>
      </c>
      <c r="AG25" s="31">
        <f>AG24*Inputs!AG99</f>
        <v>469.82475675389492</v>
      </c>
      <c r="AH25" s="31">
        <f>AH24*Inputs!AH99</f>
        <v>502.7411717209834</v>
      </c>
      <c r="AI25" s="31">
        <f>AI24*Inputs!AI99</f>
        <v>533.79101042391335</v>
      </c>
      <c r="AJ25" s="31">
        <f>AJ24*Inputs!AJ99</f>
        <v>554.3700686976232</v>
      </c>
      <c r="AK25" s="31">
        <f>AK24*Inputs!AK99</f>
        <v>579.74695815256314</v>
      </c>
      <c r="AL25" s="31">
        <f>AL24*Inputs!AL99</f>
        <v>598.44120236378785</v>
      </c>
      <c r="AM25" s="31">
        <f>AM24*Inputs!AM99</f>
        <v>617.34967201473887</v>
      </c>
      <c r="AN25" s="31">
        <f>AN24*Inputs!AN99</f>
        <v>628.644441836071</v>
      </c>
      <c r="AO25" s="31">
        <f>AO24*Inputs!AO99</f>
        <v>644.99011780071407</v>
      </c>
      <c r="AP25" s="31">
        <f>AP24*Inputs!AP99</f>
        <v>644.22013939246631</v>
      </c>
      <c r="AQ25" s="31">
        <f>AQ24*Inputs!AQ99</f>
        <v>645.35668570913742</v>
      </c>
      <c r="AR25" s="31">
        <f>AR24*Inputs!AR99</f>
        <v>642.06677572236254</v>
      </c>
      <c r="AS25" s="31">
        <f>AS24*Inputs!AS99</f>
        <v>641.38248049577851</v>
      </c>
      <c r="AT25" s="31">
        <f>AT24*Inputs!AT99</f>
        <v>630.90407623417764</v>
      </c>
      <c r="AU25" s="31">
        <f>AU24*Inputs!AU99</f>
        <v>620.88136288161604</v>
      </c>
      <c r="AV25" s="31">
        <f>AV24*Inputs!AV99</f>
        <v>606.17882029772477</v>
      </c>
      <c r="AW25" s="31">
        <f>AW24*Inputs!AW99</f>
        <v>592.06755511837218</v>
      </c>
      <c r="AX25" s="31">
        <f>AX24*Inputs!AX99</f>
        <v>561.60407954916991</v>
      </c>
    </row>
    <row r="26" spans="1:50">
      <c r="A26" s="1" t="s">
        <v>212</v>
      </c>
      <c r="B26" s="71"/>
      <c r="C26" s="71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31"/>
      <c r="O26" s="31"/>
      <c r="P26" s="31">
        <f>+P25/P6*-1</f>
        <v>0</v>
      </c>
      <c r="Q26" s="31">
        <f t="shared" ref="Q26:AX26" si="13">+Q25/Q6*-1</f>
        <v>0</v>
      </c>
      <c r="R26" s="31">
        <f t="shared" si="13"/>
        <v>0</v>
      </c>
      <c r="S26" s="31">
        <f t="shared" si="13"/>
        <v>0</v>
      </c>
      <c r="T26" s="31">
        <f t="shared" si="13"/>
        <v>0</v>
      </c>
      <c r="U26" s="31">
        <f t="shared" si="13"/>
        <v>0</v>
      </c>
      <c r="V26" s="31">
        <f t="shared" si="13"/>
        <v>0</v>
      </c>
      <c r="W26" s="31">
        <f t="shared" si="13"/>
        <v>0</v>
      </c>
      <c r="X26" s="31">
        <f t="shared" si="13"/>
        <v>0</v>
      </c>
      <c r="Y26" s="31">
        <f t="shared" si="13"/>
        <v>0</v>
      </c>
      <c r="Z26" s="31">
        <f t="shared" si="13"/>
        <v>0</v>
      </c>
      <c r="AA26" s="31">
        <f t="shared" si="13"/>
        <v>-39.050980353523471</v>
      </c>
      <c r="AB26" s="31">
        <f t="shared" si="13"/>
        <v>-225.44633352825591</v>
      </c>
      <c r="AC26" s="31">
        <f t="shared" si="13"/>
        <v>-241.75265736574769</v>
      </c>
      <c r="AD26" s="31">
        <f t="shared" si="13"/>
        <v>-251.5388593181857</v>
      </c>
      <c r="AE26" s="31">
        <f t="shared" si="13"/>
        <v>-265.6941907280505</v>
      </c>
      <c r="AF26" s="31">
        <f t="shared" si="13"/>
        <v>-279.55050276613866</v>
      </c>
      <c r="AG26" s="31">
        <f t="shared" si="13"/>
        <v>-300.51162299647285</v>
      </c>
      <c r="AH26" s="31">
        <f t="shared" si="13"/>
        <v>-315.26057090644986</v>
      </c>
      <c r="AI26" s="31">
        <f t="shared" si="13"/>
        <v>-328.16804398009259</v>
      </c>
      <c r="AJ26" s="31">
        <f t="shared" si="13"/>
        <v>-334.13705087287519</v>
      </c>
      <c r="AK26" s="31">
        <f t="shared" si="13"/>
        <v>-342.58091740320833</v>
      </c>
      <c r="AL26" s="31">
        <f t="shared" si="13"/>
        <v>-346.69374358273143</v>
      </c>
      <c r="AM26" s="31">
        <f t="shared" si="13"/>
        <v>-350.63524455646444</v>
      </c>
      <c r="AN26" s="31">
        <f t="shared" si="13"/>
        <v>-350.04933278941314</v>
      </c>
      <c r="AO26" s="31">
        <f t="shared" si="13"/>
        <v>-352.10894901266738</v>
      </c>
      <c r="AP26" s="31">
        <f t="shared" si="13"/>
        <v>-344.79275219817413</v>
      </c>
      <c r="AQ26" s="31">
        <f t="shared" si="13"/>
        <v>-338.62847314497111</v>
      </c>
      <c r="AR26" s="31">
        <f t="shared" si="13"/>
        <v>-330.2962816799706</v>
      </c>
      <c r="AS26" s="31">
        <f t="shared" si="13"/>
        <v>-323.47476662390875</v>
      </c>
      <c r="AT26" s="31">
        <f t="shared" si="13"/>
        <v>-311.95106805966452</v>
      </c>
      <c r="AU26" s="31">
        <f t="shared" si="13"/>
        <v>-300.97581249383677</v>
      </c>
      <c r="AV26" s="31">
        <f t="shared" si="13"/>
        <v>-288.08693175959047</v>
      </c>
      <c r="AW26" s="31">
        <f t="shared" si="13"/>
        <v>-275.86327702720854</v>
      </c>
      <c r="AX26" s="31">
        <f t="shared" si="13"/>
        <v>-256.53859411646908</v>
      </c>
    </row>
    <row r="27" spans="1:50"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</row>
    <row r="28" spans="1:50">
      <c r="A28" s="1" t="s">
        <v>66</v>
      </c>
      <c r="B28" s="71"/>
      <c r="C28" s="71"/>
      <c r="D28" s="72"/>
      <c r="E28" s="72"/>
      <c r="F28" s="76"/>
      <c r="G28" s="76"/>
      <c r="H28" s="76"/>
      <c r="I28" s="76"/>
      <c r="J28" s="76"/>
      <c r="K28" s="76"/>
      <c r="L28" s="76"/>
      <c r="M28" s="65"/>
      <c r="N28" s="31">
        <f>+'DAV Pi'!N44*N6</f>
        <v>10392.904810421633</v>
      </c>
      <c r="O28" s="31">
        <f>+'DAV Pi'!O44*O6</f>
        <v>8003.3293262093039</v>
      </c>
      <c r="P28" s="31">
        <f>+'DAV Pi'!P44*P6</f>
        <v>5010.7423984313091</v>
      </c>
      <c r="Q28" s="31">
        <f>+'DAV Pi'!Q44*Q6</f>
        <v>4492.4851581247631</v>
      </c>
      <c r="R28" s="31">
        <f>+'DAV Pi'!R44*R6</f>
        <v>5547.925637429611</v>
      </c>
      <c r="S28" s="31">
        <f>+'DAV Pi'!S44*S6</f>
        <v>6684.5011912428417</v>
      </c>
      <c r="T28" s="31">
        <f>+'DAV Pi'!T44*T6</f>
        <v>4317.0866258355391</v>
      </c>
      <c r="U28" s="31">
        <f>+'DAV Pi'!U44*U6</f>
        <v>5139.64333154831</v>
      </c>
      <c r="V28" s="31">
        <f>+'DAV Pi'!V44*V6</f>
        <v>1729.3187355967684</v>
      </c>
      <c r="W28" s="31">
        <f>+'DAV Pi'!W44*W6</f>
        <v>1405.5415570067657</v>
      </c>
      <c r="X28" s="31">
        <f>+'DAV Pi'!X44*X6</f>
        <v>1340.4255773352097</v>
      </c>
      <c r="Y28" s="31">
        <f>+'DAV Pi'!Y44*Y6</f>
        <v>1274.6931119816115</v>
      </c>
      <c r="Z28" s="31">
        <f>+'DAV Pi'!Z44*Z6</f>
        <v>1276.6082936204034</v>
      </c>
      <c r="AA28" s="31">
        <f>+'DAV Pi'!AA44*AA6</f>
        <v>1290.1153323863832</v>
      </c>
      <c r="AB28" s="31">
        <f>+'DAV Pi'!AB44*AB6</f>
        <v>1315.9176390341108</v>
      </c>
      <c r="AC28" s="31">
        <f>+'DAV Pi'!AC44*AC6</f>
        <v>1439.2624247054891</v>
      </c>
      <c r="AD28" s="31">
        <f>+'DAV Pi'!AD44*AD6</f>
        <v>1550.557579774124</v>
      </c>
      <c r="AE28" s="31">
        <f>+'DAV Pi'!AE44*AE6</f>
        <v>1619.0948866507274</v>
      </c>
      <c r="AF28" s="31">
        <f>+'DAV Pi'!AF44*AF6</f>
        <v>2185.1386624733186</v>
      </c>
      <c r="AG28" s="31">
        <f>+'DAV Pi'!AG44*AG6</f>
        <v>1625.8647891081471</v>
      </c>
      <c r="AH28" s="31">
        <f>+'DAV Pi'!AH44*AH6</f>
        <v>1742.3297259502383</v>
      </c>
      <c r="AI28" s="31">
        <f>+'DAV Pi'!AI44*AI6</f>
        <v>1659.733415378962</v>
      </c>
      <c r="AJ28" s="31">
        <f>+'DAV Pi'!AJ44*AJ6</f>
        <v>1656.5093171612245</v>
      </c>
      <c r="AK28" s="31">
        <f>+'DAV Pi'!AK44*AK6</f>
        <v>1634.9525590877738</v>
      </c>
      <c r="AL28" s="31">
        <f>+'DAV Pi'!AL44*AL6</f>
        <v>1629.0043915209851</v>
      </c>
      <c r="AM28" s="31">
        <f>+'DAV Pi'!AM44*AM6</f>
        <v>1717.6262262417183</v>
      </c>
      <c r="AN28" s="31">
        <f>+'DAV Pi'!AN44*AN6</f>
        <v>1684.8077539801757</v>
      </c>
      <c r="AO28" s="31">
        <f>+'DAV Pi'!AO44*AO6</f>
        <v>1738.6767917116745</v>
      </c>
      <c r="AP28" s="31">
        <f>+'DAV Pi'!AP44*AP6</f>
        <v>1697.9165131518298</v>
      </c>
      <c r="AQ28" s="31">
        <f>+'DAV Pi'!AQ44*AQ6</f>
        <v>1656.8286479114668</v>
      </c>
      <c r="AR28" s="31">
        <f>+'DAV Pi'!AR44*AR6</f>
        <v>1738.7517753373486</v>
      </c>
      <c r="AS28" s="31">
        <f>+'DAV Pi'!AS44*AS6</f>
        <v>1769.5796763291091</v>
      </c>
      <c r="AT28" s="31">
        <f>+'DAV Pi'!AT44*AT6</f>
        <v>1734.0851717517164</v>
      </c>
      <c r="AU28" s="31">
        <f>+'DAV Pi'!AU44*AU6</f>
        <v>1748.3892282814124</v>
      </c>
      <c r="AV28" s="31">
        <f>+'DAV Pi'!AV44*AV6</f>
        <v>1814.0327948246995</v>
      </c>
      <c r="AW28" s="31">
        <f>+'DAV Pi'!AW44*AW6</f>
        <v>1883.5663322747466</v>
      </c>
      <c r="AX28" s="31">
        <f>+'DAV Pi'!AX44*AX6</f>
        <v>1994.1655204868953</v>
      </c>
    </row>
    <row r="29" spans="1:50">
      <c r="A29" s="1"/>
      <c r="B29" s="71"/>
      <c r="C29" s="71"/>
      <c r="D29" s="72"/>
      <c r="E29" s="72"/>
      <c r="F29" s="76"/>
      <c r="G29" s="76"/>
      <c r="H29" s="76"/>
      <c r="I29" s="76"/>
      <c r="J29" s="76"/>
      <c r="K29" s="76"/>
      <c r="L29" s="76"/>
      <c r="M29" s="65"/>
      <c r="N29" s="31"/>
      <c r="O29" s="31"/>
      <c r="P29" s="31"/>
      <c r="Q29" s="31"/>
      <c r="R29" s="31"/>
      <c r="S29" s="31"/>
      <c r="T29" s="31"/>
      <c r="U29" s="31"/>
    </row>
    <row r="30" spans="1:50">
      <c r="A30" s="54" t="s">
        <v>67</v>
      </c>
      <c r="B30" s="77"/>
      <c r="C30" s="77"/>
      <c r="D30" s="72"/>
      <c r="E30" s="72"/>
      <c r="F30" s="76"/>
      <c r="G30" s="76"/>
      <c r="H30" s="76"/>
      <c r="I30" s="76"/>
      <c r="J30" s="76"/>
      <c r="K30" s="76"/>
      <c r="L30" s="76"/>
      <c r="M30" s="65"/>
      <c r="N30" s="31"/>
      <c r="O30" s="31"/>
      <c r="P30" s="31"/>
      <c r="Q30" s="31"/>
      <c r="R30" s="31"/>
      <c r="S30" s="31"/>
      <c r="T30" s="31"/>
      <c r="U30" s="31"/>
    </row>
    <row r="31" spans="1:50">
      <c r="A31" s="1" t="s">
        <v>68</v>
      </c>
      <c r="B31" s="71"/>
      <c r="C31" s="71"/>
      <c r="D31" s="72"/>
      <c r="E31" s="72"/>
      <c r="F31" s="76"/>
      <c r="G31" s="76"/>
      <c r="H31" s="76"/>
      <c r="I31" s="76"/>
      <c r="J31" s="76"/>
      <c r="K31" s="76"/>
      <c r="L31" s="76"/>
      <c r="M31" s="65"/>
      <c r="N31" s="10">
        <f>Inputs!$N$83</f>
        <v>0.05</v>
      </c>
      <c r="O31" s="10">
        <f>Inputs!$N$83</f>
        <v>0.05</v>
      </c>
      <c r="P31" s="10">
        <f>Inputs!$N$83</f>
        <v>0.05</v>
      </c>
      <c r="Q31" s="10">
        <f>Inputs!$N$83</f>
        <v>0.05</v>
      </c>
      <c r="R31" s="10">
        <f>Inputs!$N$83</f>
        <v>0.05</v>
      </c>
      <c r="S31" s="10">
        <f>Inputs!$N$83</f>
        <v>0.05</v>
      </c>
      <c r="T31" s="10">
        <f>Inputs!$N$83</f>
        <v>0.05</v>
      </c>
      <c r="U31" s="10">
        <f>Inputs!$N$83</f>
        <v>0.05</v>
      </c>
      <c r="V31" s="10">
        <f>Inputs!$N$83</f>
        <v>0.05</v>
      </c>
      <c r="W31" s="10">
        <f>Inputs!$N$83</f>
        <v>0.05</v>
      </c>
      <c r="X31" s="10">
        <f>Inputs!$N$83</f>
        <v>0.05</v>
      </c>
      <c r="Y31" s="10">
        <f>Inputs!$N$83</f>
        <v>0.05</v>
      </c>
      <c r="Z31" s="10">
        <f>Inputs!$N$83</f>
        <v>0.05</v>
      </c>
      <c r="AA31" s="10">
        <f>Inputs!$N$83</f>
        <v>0.05</v>
      </c>
      <c r="AB31" s="10">
        <f>Inputs!$N$83</f>
        <v>0.05</v>
      </c>
      <c r="AC31" s="10">
        <f>Inputs!$N$83</f>
        <v>0.05</v>
      </c>
      <c r="AD31" s="10">
        <f>Inputs!$N$83</f>
        <v>0.05</v>
      </c>
      <c r="AE31" s="10">
        <f>Inputs!$N$83</f>
        <v>0.05</v>
      </c>
      <c r="AF31" s="10">
        <f>Inputs!$N$83</f>
        <v>0.05</v>
      </c>
      <c r="AG31" s="10">
        <f>Inputs!$N$83</f>
        <v>0.05</v>
      </c>
      <c r="AH31" s="10">
        <f>Inputs!$N$83</f>
        <v>0.05</v>
      </c>
      <c r="AI31" s="10">
        <f>Inputs!$N$83</f>
        <v>0.05</v>
      </c>
      <c r="AJ31" s="10">
        <f>Inputs!$N$83</f>
        <v>0.05</v>
      </c>
      <c r="AK31" s="10">
        <f>Inputs!$N$83</f>
        <v>0.05</v>
      </c>
      <c r="AL31" s="10">
        <f>Inputs!$N$83</f>
        <v>0.05</v>
      </c>
      <c r="AM31" s="10">
        <f>Inputs!$N$83</f>
        <v>0.05</v>
      </c>
      <c r="AN31" s="10">
        <f>Inputs!$N$83</f>
        <v>0.05</v>
      </c>
      <c r="AO31" s="10">
        <f>Inputs!$N$83</f>
        <v>0.05</v>
      </c>
      <c r="AP31" s="10">
        <f>Inputs!$N$83</f>
        <v>0.05</v>
      </c>
      <c r="AQ31" s="10">
        <f>Inputs!$N$83</f>
        <v>0.05</v>
      </c>
      <c r="AR31" s="10">
        <f>Inputs!$N$83</f>
        <v>0.05</v>
      </c>
      <c r="AS31" s="10">
        <f>Inputs!$N$83</f>
        <v>0.05</v>
      </c>
      <c r="AT31" s="10">
        <f>Inputs!$N$83</f>
        <v>0.05</v>
      </c>
      <c r="AU31" s="10">
        <f>Inputs!$N$83</f>
        <v>0.05</v>
      </c>
      <c r="AV31" s="10">
        <f>Inputs!$N$83</f>
        <v>0.05</v>
      </c>
      <c r="AW31" s="10">
        <f>Inputs!$N$83</f>
        <v>0.05</v>
      </c>
      <c r="AX31" s="10">
        <f>Inputs!$N$83</f>
        <v>0.05</v>
      </c>
    </row>
    <row r="32" spans="1:50">
      <c r="A32" s="1" t="s">
        <v>69</v>
      </c>
      <c r="B32" s="71"/>
      <c r="C32" s="71"/>
      <c r="D32" s="72"/>
      <c r="E32" s="72"/>
      <c r="F32" s="76"/>
      <c r="G32" s="76"/>
      <c r="H32" s="76"/>
      <c r="I32" s="76"/>
      <c r="J32" s="76"/>
      <c r="K32" s="76"/>
      <c r="L32" s="76"/>
      <c r="M32" s="65"/>
      <c r="N32" s="10">
        <f>Inputs!$N$84</f>
        <v>0.95</v>
      </c>
      <c r="O32" s="10">
        <f>Inputs!$N$84</f>
        <v>0.95</v>
      </c>
      <c r="P32" s="10">
        <f>Inputs!$N$84</f>
        <v>0.95</v>
      </c>
      <c r="Q32" s="10">
        <f>Inputs!$N$84</f>
        <v>0.95</v>
      </c>
      <c r="R32" s="10">
        <f>Inputs!$N$84</f>
        <v>0.95</v>
      </c>
      <c r="S32" s="10">
        <f>Inputs!$N$84</f>
        <v>0.95</v>
      </c>
      <c r="T32" s="10">
        <f>Inputs!$N$84</f>
        <v>0.95</v>
      </c>
      <c r="U32" s="10">
        <f>Inputs!$N$84</f>
        <v>0.95</v>
      </c>
      <c r="V32" s="10">
        <f>Inputs!$N$84</f>
        <v>0.95</v>
      </c>
      <c r="W32" s="10">
        <f>Inputs!$N$84</f>
        <v>0.95</v>
      </c>
      <c r="X32" s="10">
        <f>Inputs!$N$84</f>
        <v>0.95</v>
      </c>
      <c r="Y32" s="10">
        <f>Inputs!$N$84</f>
        <v>0.95</v>
      </c>
      <c r="Z32" s="10">
        <f>Inputs!$N$84</f>
        <v>0.95</v>
      </c>
      <c r="AA32" s="10">
        <f>Inputs!$N$84</f>
        <v>0.95</v>
      </c>
      <c r="AB32" s="10">
        <f>Inputs!$N$84</f>
        <v>0.95</v>
      </c>
      <c r="AC32" s="10">
        <f>Inputs!$N$84</f>
        <v>0.95</v>
      </c>
      <c r="AD32" s="10">
        <f>Inputs!$N$84</f>
        <v>0.95</v>
      </c>
      <c r="AE32" s="10">
        <f>Inputs!$N$84</f>
        <v>0.95</v>
      </c>
      <c r="AF32" s="10">
        <f>Inputs!$N$84</f>
        <v>0.95</v>
      </c>
      <c r="AG32" s="10">
        <f>Inputs!$N$84</f>
        <v>0.95</v>
      </c>
      <c r="AH32" s="10">
        <f>Inputs!$N$84</f>
        <v>0.95</v>
      </c>
      <c r="AI32" s="10">
        <f>Inputs!$N$84</f>
        <v>0.95</v>
      </c>
      <c r="AJ32" s="10">
        <f>Inputs!$N$84</f>
        <v>0.95</v>
      </c>
      <c r="AK32" s="10">
        <f>Inputs!$N$84</f>
        <v>0.95</v>
      </c>
      <c r="AL32" s="10">
        <f>Inputs!$N$84</f>
        <v>0.95</v>
      </c>
      <c r="AM32" s="10">
        <f>Inputs!$N$84</f>
        <v>0.95</v>
      </c>
      <c r="AN32" s="10">
        <f>Inputs!$N$84</f>
        <v>0.95</v>
      </c>
      <c r="AO32" s="10">
        <f>Inputs!$N$84</f>
        <v>0.95</v>
      </c>
      <c r="AP32" s="10">
        <f>Inputs!$N$84</f>
        <v>0.95</v>
      </c>
      <c r="AQ32" s="10">
        <f>Inputs!$N$84</f>
        <v>0.95</v>
      </c>
      <c r="AR32" s="10">
        <f>Inputs!$N$84</f>
        <v>0.95</v>
      </c>
      <c r="AS32" s="10">
        <f>Inputs!$N$84</f>
        <v>0.95</v>
      </c>
      <c r="AT32" s="10">
        <f>Inputs!$N$84</f>
        <v>0.95</v>
      </c>
      <c r="AU32" s="10">
        <f>Inputs!$N$84</f>
        <v>0.95</v>
      </c>
      <c r="AV32" s="10">
        <f>Inputs!$N$84</f>
        <v>0.95</v>
      </c>
      <c r="AW32" s="10">
        <f>Inputs!$N$84</f>
        <v>0.95</v>
      </c>
      <c r="AX32" s="10">
        <f>Inputs!$N$84</f>
        <v>0.95</v>
      </c>
    </row>
    <row r="33" spans="1:50">
      <c r="A33" s="1" t="s">
        <v>70</v>
      </c>
      <c r="B33" s="71"/>
      <c r="C33" s="71"/>
      <c r="D33" s="72"/>
      <c r="E33" s="72"/>
      <c r="F33" s="76"/>
      <c r="G33" s="76"/>
      <c r="H33" s="76"/>
      <c r="I33" s="76"/>
      <c r="J33" s="76"/>
      <c r="K33" s="76"/>
      <c r="L33" s="76"/>
      <c r="M33" s="65"/>
      <c r="N33" s="10">
        <f>Inputs!$N$85</f>
        <v>0</v>
      </c>
      <c r="O33" s="10">
        <f>Inputs!$N$85</f>
        <v>0</v>
      </c>
      <c r="P33" s="10">
        <f>Inputs!$N$85</f>
        <v>0</v>
      </c>
      <c r="Q33" s="10">
        <f>Inputs!$N$85</f>
        <v>0</v>
      </c>
      <c r="R33" s="10">
        <f>Inputs!$N$85</f>
        <v>0</v>
      </c>
      <c r="S33" s="10">
        <f>Inputs!$N$85</f>
        <v>0</v>
      </c>
      <c r="T33" s="10">
        <f>Inputs!$N$85</f>
        <v>0</v>
      </c>
      <c r="U33" s="10">
        <f>Inputs!$N$85</f>
        <v>0</v>
      </c>
      <c r="V33" s="10">
        <f>Inputs!$N$85</f>
        <v>0</v>
      </c>
      <c r="W33" s="10">
        <f>Inputs!$N$85</f>
        <v>0</v>
      </c>
      <c r="X33" s="10">
        <f>Inputs!$N$85</f>
        <v>0</v>
      </c>
      <c r="Y33" s="10">
        <f>Inputs!$N$85</f>
        <v>0</v>
      </c>
      <c r="Z33" s="10">
        <f>Inputs!$N$85</f>
        <v>0</v>
      </c>
      <c r="AA33" s="10">
        <f>Inputs!$N$85</f>
        <v>0</v>
      </c>
      <c r="AB33" s="10">
        <f>Inputs!$N$85</f>
        <v>0</v>
      </c>
      <c r="AC33" s="10">
        <f>Inputs!$N$85</f>
        <v>0</v>
      </c>
      <c r="AD33" s="10">
        <f>Inputs!$N$85</f>
        <v>0</v>
      </c>
      <c r="AE33" s="10">
        <f>Inputs!$N$85</f>
        <v>0</v>
      </c>
      <c r="AF33" s="10">
        <f>Inputs!$N$85</f>
        <v>0</v>
      </c>
      <c r="AG33" s="10">
        <f>Inputs!$N$85</f>
        <v>0</v>
      </c>
      <c r="AH33" s="10">
        <f>Inputs!$N$85</f>
        <v>0</v>
      </c>
      <c r="AI33" s="10">
        <f>Inputs!$N$85</f>
        <v>0</v>
      </c>
      <c r="AJ33" s="10">
        <f>Inputs!$N$85</f>
        <v>0</v>
      </c>
      <c r="AK33" s="10">
        <f>Inputs!$N$85</f>
        <v>0</v>
      </c>
      <c r="AL33" s="10">
        <f>Inputs!$N$85</f>
        <v>0</v>
      </c>
      <c r="AM33" s="10">
        <f>Inputs!$N$85</f>
        <v>0</v>
      </c>
      <c r="AN33" s="10">
        <f>Inputs!$N$85</f>
        <v>0</v>
      </c>
      <c r="AO33" s="10">
        <f>Inputs!$N$85</f>
        <v>0</v>
      </c>
      <c r="AP33" s="10">
        <f>Inputs!$N$85</f>
        <v>0</v>
      </c>
      <c r="AQ33" s="10">
        <f>Inputs!$N$85</f>
        <v>0</v>
      </c>
      <c r="AR33" s="10">
        <f>Inputs!$N$85</f>
        <v>0</v>
      </c>
      <c r="AS33" s="10">
        <f>Inputs!$N$85</f>
        <v>0</v>
      </c>
      <c r="AT33" s="10">
        <f>Inputs!$N$85</f>
        <v>0</v>
      </c>
      <c r="AU33" s="10">
        <f>Inputs!$N$85</f>
        <v>0</v>
      </c>
      <c r="AV33" s="10">
        <f>Inputs!$N$85</f>
        <v>0</v>
      </c>
      <c r="AW33" s="10">
        <f>Inputs!$N$85</f>
        <v>0</v>
      </c>
      <c r="AX33" s="10">
        <f>Inputs!$N$85</f>
        <v>0</v>
      </c>
    </row>
    <row r="34" spans="1:50">
      <c r="A34" s="1" t="s">
        <v>71</v>
      </c>
      <c r="B34" s="71"/>
      <c r="C34" s="71"/>
      <c r="D34" s="72"/>
      <c r="E34" s="72"/>
      <c r="F34" s="76"/>
      <c r="G34" s="76"/>
      <c r="H34" s="76"/>
      <c r="I34" s="76"/>
      <c r="J34" s="76"/>
      <c r="K34" s="76"/>
      <c r="L34" s="76"/>
      <c r="M34" s="65"/>
      <c r="N34" s="10">
        <f>Inputs!$N$86</f>
        <v>0</v>
      </c>
      <c r="O34" s="10">
        <f>Inputs!$N$86</f>
        <v>0</v>
      </c>
      <c r="P34" s="10">
        <f>Inputs!$N$86</f>
        <v>0</v>
      </c>
      <c r="Q34" s="10">
        <f>Inputs!$N$86</f>
        <v>0</v>
      </c>
      <c r="R34" s="10">
        <f>Inputs!$N$86</f>
        <v>0</v>
      </c>
      <c r="S34" s="10">
        <f>Inputs!$N$86</f>
        <v>0</v>
      </c>
      <c r="T34" s="10">
        <f>Inputs!$N$86</f>
        <v>0</v>
      </c>
      <c r="U34" s="10">
        <f>Inputs!$N$86</f>
        <v>0</v>
      </c>
      <c r="V34" s="10">
        <f>Inputs!$N$86</f>
        <v>0</v>
      </c>
      <c r="W34" s="10">
        <f>Inputs!$N$86</f>
        <v>0</v>
      </c>
      <c r="X34" s="10">
        <f>Inputs!$N$86</f>
        <v>0</v>
      </c>
      <c r="Y34" s="10">
        <f>Inputs!$N$86</f>
        <v>0</v>
      </c>
      <c r="Z34" s="10">
        <f>Inputs!$N$86</f>
        <v>0</v>
      </c>
      <c r="AA34" s="10">
        <f>Inputs!$N$86</f>
        <v>0</v>
      </c>
      <c r="AB34" s="10">
        <f>Inputs!$N$86</f>
        <v>0</v>
      </c>
      <c r="AC34" s="10">
        <f>Inputs!$N$86</f>
        <v>0</v>
      </c>
      <c r="AD34" s="10">
        <f>Inputs!$N$86</f>
        <v>0</v>
      </c>
      <c r="AE34" s="10">
        <f>Inputs!$N$86</f>
        <v>0</v>
      </c>
      <c r="AF34" s="10">
        <f>Inputs!$N$86</f>
        <v>0</v>
      </c>
      <c r="AG34" s="10">
        <f>Inputs!$N$86</f>
        <v>0</v>
      </c>
      <c r="AH34" s="10">
        <f>Inputs!$N$86</f>
        <v>0</v>
      </c>
      <c r="AI34" s="10">
        <f>Inputs!$N$86</f>
        <v>0</v>
      </c>
      <c r="AJ34" s="10">
        <f>Inputs!$N$86</f>
        <v>0</v>
      </c>
      <c r="AK34" s="10">
        <f>Inputs!$N$86</f>
        <v>0</v>
      </c>
      <c r="AL34" s="10">
        <f>Inputs!$N$86</f>
        <v>0</v>
      </c>
      <c r="AM34" s="10">
        <f>Inputs!$N$86</f>
        <v>0</v>
      </c>
      <c r="AN34" s="10">
        <f>Inputs!$N$86</f>
        <v>0</v>
      </c>
      <c r="AO34" s="10">
        <f>Inputs!$N$86</f>
        <v>0</v>
      </c>
      <c r="AP34" s="10">
        <f>Inputs!$N$86</f>
        <v>0</v>
      </c>
      <c r="AQ34" s="10">
        <f>Inputs!$N$86</f>
        <v>0</v>
      </c>
      <c r="AR34" s="10">
        <f>Inputs!$N$86</f>
        <v>0</v>
      </c>
      <c r="AS34" s="10">
        <f>Inputs!$N$86</f>
        <v>0</v>
      </c>
      <c r="AT34" s="10">
        <f>Inputs!$N$86</f>
        <v>0</v>
      </c>
      <c r="AU34" s="10">
        <f>Inputs!$N$86</f>
        <v>0</v>
      </c>
      <c r="AV34" s="10">
        <f>Inputs!$N$86</f>
        <v>0</v>
      </c>
      <c r="AW34" s="10">
        <f>Inputs!$N$86</f>
        <v>0</v>
      </c>
      <c r="AX34" s="10">
        <f>Inputs!$N$86</f>
        <v>0</v>
      </c>
    </row>
    <row r="35" spans="1:50">
      <c r="A35" s="1"/>
      <c r="B35" s="71"/>
      <c r="C35" s="71"/>
      <c r="D35" s="72"/>
      <c r="E35" s="72"/>
      <c r="F35" s="76"/>
      <c r="G35" s="76"/>
      <c r="H35" s="76"/>
      <c r="I35" s="76"/>
      <c r="J35" s="76"/>
      <c r="K35" s="76"/>
      <c r="L35" s="76"/>
      <c r="M35" s="65"/>
      <c r="N35" s="123">
        <f t="shared" ref="N35:O35" si="14">SUM(N31:N34)</f>
        <v>1</v>
      </c>
      <c r="O35" s="123">
        <f t="shared" si="14"/>
        <v>1</v>
      </c>
      <c r="P35" s="123">
        <f t="shared" ref="P35:AX35" si="15">SUM(P31:P34)</f>
        <v>1</v>
      </c>
      <c r="Q35" s="123">
        <f t="shared" si="15"/>
        <v>1</v>
      </c>
      <c r="R35" s="123">
        <f t="shared" si="15"/>
        <v>1</v>
      </c>
      <c r="S35" s="123">
        <f t="shared" si="15"/>
        <v>1</v>
      </c>
      <c r="T35" s="123">
        <f t="shared" si="15"/>
        <v>1</v>
      </c>
      <c r="U35" s="123">
        <f t="shared" si="15"/>
        <v>1</v>
      </c>
      <c r="V35" s="123">
        <f t="shared" si="15"/>
        <v>1</v>
      </c>
      <c r="W35" s="123">
        <f t="shared" si="15"/>
        <v>1</v>
      </c>
      <c r="X35" s="123">
        <f t="shared" si="15"/>
        <v>1</v>
      </c>
      <c r="Y35" s="123">
        <f t="shared" si="15"/>
        <v>1</v>
      </c>
      <c r="Z35" s="123">
        <f t="shared" si="15"/>
        <v>1</v>
      </c>
      <c r="AA35" s="123">
        <f t="shared" si="15"/>
        <v>1</v>
      </c>
      <c r="AB35" s="123">
        <f t="shared" si="15"/>
        <v>1</v>
      </c>
      <c r="AC35" s="123">
        <f t="shared" si="15"/>
        <v>1</v>
      </c>
      <c r="AD35" s="123">
        <f t="shared" si="15"/>
        <v>1</v>
      </c>
      <c r="AE35" s="123">
        <f t="shared" si="15"/>
        <v>1</v>
      </c>
      <c r="AF35" s="123">
        <f t="shared" si="15"/>
        <v>1</v>
      </c>
      <c r="AG35" s="123">
        <f t="shared" si="15"/>
        <v>1</v>
      </c>
      <c r="AH35" s="123">
        <f t="shared" si="15"/>
        <v>1</v>
      </c>
      <c r="AI35" s="123">
        <f t="shared" si="15"/>
        <v>1</v>
      </c>
      <c r="AJ35" s="123">
        <f t="shared" si="15"/>
        <v>1</v>
      </c>
      <c r="AK35" s="123">
        <f t="shared" si="15"/>
        <v>1</v>
      </c>
      <c r="AL35" s="123">
        <f t="shared" si="15"/>
        <v>1</v>
      </c>
      <c r="AM35" s="123">
        <f t="shared" si="15"/>
        <v>1</v>
      </c>
      <c r="AN35" s="123">
        <f t="shared" si="15"/>
        <v>1</v>
      </c>
      <c r="AO35" s="123">
        <f t="shared" si="15"/>
        <v>1</v>
      </c>
      <c r="AP35" s="123">
        <f t="shared" si="15"/>
        <v>1</v>
      </c>
      <c r="AQ35" s="123">
        <f t="shared" si="15"/>
        <v>1</v>
      </c>
      <c r="AR35" s="123">
        <f t="shared" si="15"/>
        <v>1</v>
      </c>
      <c r="AS35" s="123">
        <f t="shared" si="15"/>
        <v>1</v>
      </c>
      <c r="AT35" s="123">
        <f t="shared" si="15"/>
        <v>1</v>
      </c>
      <c r="AU35" s="123">
        <f t="shared" si="15"/>
        <v>1</v>
      </c>
      <c r="AV35" s="123">
        <f t="shared" si="15"/>
        <v>1</v>
      </c>
      <c r="AW35" s="123">
        <f t="shared" si="15"/>
        <v>1</v>
      </c>
      <c r="AX35" s="123">
        <f t="shared" si="15"/>
        <v>1</v>
      </c>
    </row>
    <row r="36" spans="1:50">
      <c r="A36" s="1"/>
      <c r="B36" s="71"/>
      <c r="C36" s="71"/>
      <c r="D36" s="72"/>
      <c r="E36" s="72"/>
      <c r="F36" s="76"/>
      <c r="G36" s="76"/>
      <c r="H36" s="76"/>
      <c r="I36" s="76"/>
      <c r="J36" s="76"/>
      <c r="K36" s="76"/>
      <c r="L36" s="76"/>
      <c r="M36" s="65"/>
      <c r="N36" s="10"/>
      <c r="O36" s="10"/>
      <c r="P36" s="10"/>
      <c r="Q36" s="10"/>
      <c r="R36" s="10"/>
      <c r="S36" s="10"/>
      <c r="T36" s="10"/>
      <c r="U36" s="10"/>
    </row>
    <row r="37" spans="1:50">
      <c r="A37" s="1" t="s">
        <v>171</v>
      </c>
      <c r="B37" s="71"/>
      <c r="C37" s="71"/>
      <c r="D37" s="72"/>
      <c r="E37" s="72"/>
      <c r="F37" s="76"/>
      <c r="G37" s="76"/>
      <c r="H37" s="76"/>
      <c r="I37" s="76"/>
      <c r="J37" s="76"/>
      <c r="K37" s="76"/>
      <c r="L37" s="76"/>
      <c r="M37" s="65"/>
      <c r="N37" s="10"/>
      <c r="O37" s="10"/>
      <c r="P37" s="10"/>
      <c r="Q37" s="10"/>
      <c r="R37" s="10"/>
      <c r="S37" s="10"/>
      <c r="T37" s="10"/>
      <c r="U37" s="10"/>
    </row>
    <row r="38" spans="1:50">
      <c r="A38" s="1" t="s">
        <v>188</v>
      </c>
      <c r="B38" s="71"/>
      <c r="C38" s="71"/>
      <c r="D38" s="72"/>
      <c r="E38" s="72"/>
      <c r="F38" s="76"/>
      <c r="G38" s="76"/>
      <c r="H38" s="76"/>
      <c r="I38" s="76"/>
      <c r="J38" s="76"/>
      <c r="K38" s="76"/>
      <c r="L38" s="76"/>
      <c r="M38" s="65"/>
      <c r="N38" s="31">
        <f>N28*N31</f>
        <v>519.64524052108163</v>
      </c>
      <c r="O38" s="31">
        <f>O28*O31</f>
        <v>400.16646631046524</v>
      </c>
      <c r="P38" s="10"/>
      <c r="Q38" s="10"/>
      <c r="R38" s="10"/>
      <c r="S38" s="10"/>
      <c r="T38" s="10"/>
      <c r="U38" s="10"/>
    </row>
    <row r="39" spans="1:50">
      <c r="A39" s="1" t="s">
        <v>172</v>
      </c>
      <c r="B39" s="71"/>
      <c r="C39" s="71"/>
      <c r="D39" s="72"/>
      <c r="E39" s="72"/>
      <c r="F39" s="76"/>
      <c r="G39" s="76"/>
      <c r="H39" s="76"/>
      <c r="I39" s="76"/>
      <c r="J39" s="76"/>
      <c r="K39" s="76"/>
      <c r="L39" s="76"/>
      <c r="M39" s="65"/>
      <c r="N39" s="31">
        <f>N38*Inputs!$N$89</f>
        <v>0</v>
      </c>
      <c r="O39" s="31">
        <f>O38*Inputs!$N$89</f>
        <v>0</v>
      </c>
      <c r="P39" s="10"/>
      <c r="Q39" s="10"/>
      <c r="R39" s="10"/>
      <c r="S39" s="10"/>
      <c r="T39" s="10"/>
      <c r="U39" s="10"/>
    </row>
    <row r="40" spans="1:50">
      <c r="A40" s="28" t="s">
        <v>173</v>
      </c>
      <c r="B40" s="71"/>
      <c r="C40" s="71"/>
      <c r="D40" s="72"/>
      <c r="E40" s="72"/>
      <c r="F40" s="76"/>
      <c r="G40" s="76"/>
      <c r="H40" s="76"/>
      <c r="I40" s="76"/>
      <c r="J40" s="76"/>
      <c r="K40" s="76"/>
      <c r="L40" s="76"/>
      <c r="M40" s="65"/>
      <c r="N40" s="31">
        <f>N38-N39</f>
        <v>519.64524052108163</v>
      </c>
      <c r="O40" s="31">
        <f>O38-O39</f>
        <v>400.16646631046524</v>
      </c>
      <c r="P40" s="10"/>
      <c r="Q40" s="10"/>
      <c r="R40" s="10"/>
      <c r="S40" s="10"/>
      <c r="T40" s="10"/>
      <c r="U40" s="10"/>
    </row>
    <row r="41" spans="1:50">
      <c r="A41" s="1"/>
      <c r="B41" s="71"/>
      <c r="C41" s="71"/>
      <c r="D41" s="72"/>
      <c r="E41" s="72"/>
      <c r="F41" s="76"/>
      <c r="G41" s="76"/>
      <c r="H41" s="76"/>
      <c r="I41" s="76"/>
      <c r="J41" s="76"/>
      <c r="K41" s="76"/>
      <c r="L41" s="76"/>
      <c r="M41" s="65"/>
      <c r="N41" s="10"/>
      <c r="O41" s="10"/>
      <c r="P41" s="10"/>
      <c r="Q41" s="10"/>
      <c r="R41" s="10"/>
      <c r="S41" s="10"/>
      <c r="T41" s="10"/>
      <c r="U41" s="10"/>
    </row>
    <row r="42" spans="1:50">
      <c r="A42" s="1" t="s">
        <v>72</v>
      </c>
      <c r="B42" s="71"/>
      <c r="C42" s="71"/>
      <c r="D42" s="72"/>
      <c r="E42" s="72"/>
      <c r="F42" s="76"/>
      <c r="G42" s="76"/>
      <c r="H42" s="76"/>
      <c r="I42" s="76"/>
      <c r="J42" s="76"/>
      <c r="K42" s="76"/>
      <c r="L42" s="76"/>
      <c r="M42" s="65"/>
      <c r="N42" s="76"/>
      <c r="O42" s="76"/>
      <c r="P42" s="76"/>
      <c r="Q42" s="76"/>
      <c r="R42" s="76"/>
      <c r="S42" s="76"/>
      <c r="T42" s="76"/>
      <c r="U42" s="76"/>
    </row>
    <row r="43" spans="1:50">
      <c r="A43" s="1" t="s">
        <v>73</v>
      </c>
      <c r="B43" s="71"/>
      <c r="C43" s="71"/>
      <c r="D43" s="72"/>
      <c r="E43" s="72"/>
      <c r="F43" s="76"/>
      <c r="G43" s="76"/>
      <c r="H43" s="76"/>
      <c r="I43" s="76"/>
      <c r="J43" s="76"/>
      <c r="K43" s="76"/>
      <c r="L43" s="76"/>
      <c r="M43" s="65"/>
      <c r="N43" s="31">
        <f>Inputs!N82</f>
        <v>1397.3442162393651</v>
      </c>
      <c r="O43" s="31">
        <f t="shared" ref="O43:AX43" si="16">N48</f>
        <v>1571.9313545435664</v>
      </c>
      <c r="P43" s="31">
        <f t="shared" si="16"/>
        <v>1617.120213100306</v>
      </c>
      <c r="Q43" s="31">
        <f t="shared" si="16"/>
        <v>1531.4790130779347</v>
      </c>
      <c r="R43" s="31">
        <f t="shared" si="16"/>
        <v>1440.0046822070217</v>
      </c>
      <c r="S43" s="31">
        <f t="shared" si="16"/>
        <v>1408.2687905443718</v>
      </c>
      <c r="T43" s="31">
        <f t="shared" si="16"/>
        <v>1428.8449570873415</v>
      </c>
      <c r="U43" s="31">
        <f t="shared" si="16"/>
        <v>1348.6534164708773</v>
      </c>
      <c r="V43" s="31">
        <f t="shared" si="16"/>
        <v>1316.6211780996</v>
      </c>
      <c r="W43" s="31">
        <f t="shared" si="16"/>
        <v>1150.5314342011395</v>
      </c>
      <c r="X43" s="31">
        <f t="shared" si="16"/>
        <v>1001.0629798822119</v>
      </c>
      <c r="Y43" s="31">
        <f t="shared" si="16"/>
        <v>875.82909217415738</v>
      </c>
      <c r="Z43" s="31">
        <f t="shared" si="16"/>
        <v>770.44227317405512</v>
      </c>
      <c r="AA43" s="31">
        <f t="shared" si="16"/>
        <v>684.10360404116182</v>
      </c>
      <c r="AB43" s="31">
        <f t="shared" si="16"/>
        <v>613.85968394159443</v>
      </c>
      <c r="AC43" s="31">
        <f t="shared" si="16"/>
        <v>557.31756403250597</v>
      </c>
      <c r="AD43" s="31">
        <f t="shared" si="16"/>
        <v>516.01016191958001</v>
      </c>
      <c r="AE43" s="31">
        <f t="shared" si="16"/>
        <v>486.70119354479471</v>
      </c>
      <c r="AF43" s="31">
        <f t="shared" si="16"/>
        <v>465.47786905941149</v>
      </c>
      <c r="AG43" s="31">
        <f t="shared" si="16"/>
        <v>471.28253779012346</v>
      </c>
      <c r="AH43" s="31">
        <f t="shared" si="16"/>
        <v>453.11213734133531</v>
      </c>
      <c r="AI43" s="31">
        <f t="shared" si="16"/>
        <v>442.98747138385477</v>
      </c>
      <c r="AJ43" s="31">
        <f t="shared" si="16"/>
        <v>431.29879656529835</v>
      </c>
      <c r="AK43" s="31">
        <f t="shared" si="16"/>
        <v>421.58189518715488</v>
      </c>
      <c r="AL43" s="31">
        <f t="shared" si="16"/>
        <v>412.73020897606574</v>
      </c>
      <c r="AM43" s="31">
        <f t="shared" si="16"/>
        <v>405.22795141273434</v>
      </c>
      <c r="AN43" s="31">
        <f t="shared" si="16"/>
        <v>402.70959543435265</v>
      </c>
      <c r="AO43" s="31">
        <f t="shared" si="16"/>
        <v>399.2989861693564</v>
      </c>
      <c r="AP43" s="31">
        <f t="shared" si="16"/>
        <v>398.71091711905092</v>
      </c>
      <c r="AQ43" s="31">
        <f t="shared" si="16"/>
        <v>396.55752907684678</v>
      </c>
      <c r="AR43" s="31">
        <f t="shared" si="16"/>
        <v>393.1071484073845</v>
      </c>
      <c r="AS43" s="31">
        <f t="shared" si="16"/>
        <v>393.63668448288661</v>
      </c>
      <c r="AT43" s="31">
        <f t="shared" si="16"/>
        <v>395.33484800546051</v>
      </c>
      <c r="AU43" s="31">
        <f t="shared" si="16"/>
        <v>395.27206740629799</v>
      </c>
      <c r="AV43" s="31">
        <f t="shared" si="16"/>
        <v>395.80705363270226</v>
      </c>
      <c r="AW43" s="31">
        <f t="shared" si="16"/>
        <v>398.93712856662853</v>
      </c>
      <c r="AX43" s="31">
        <f t="shared" si="16"/>
        <v>404.35466504790003</v>
      </c>
    </row>
    <row r="44" spans="1:50">
      <c r="A44" s="1" t="s">
        <v>155</v>
      </c>
      <c r="B44" s="71"/>
      <c r="C44" s="71"/>
      <c r="D44" s="72"/>
      <c r="E44" s="72"/>
      <c r="F44" s="76"/>
      <c r="G44" s="76"/>
      <c r="H44" s="76"/>
      <c r="I44" s="76"/>
      <c r="J44" s="76"/>
      <c r="K44" s="76"/>
      <c r="L44" s="76"/>
      <c r="M44" s="65"/>
      <c r="N44" s="31">
        <f>N40</f>
        <v>519.64524052108163</v>
      </c>
      <c r="O44" s="31">
        <f>O40</f>
        <v>400.16646631046524</v>
      </c>
      <c r="P44" s="31">
        <f t="shared" ref="P44:AX44" si="17">P28*P31</f>
        <v>250.53711992156548</v>
      </c>
      <c r="Q44" s="31">
        <f t="shared" si="17"/>
        <v>224.62425790623817</v>
      </c>
      <c r="R44" s="31">
        <f t="shared" si="17"/>
        <v>277.39628187148054</v>
      </c>
      <c r="S44" s="31">
        <f t="shared" si="17"/>
        <v>334.22505956214212</v>
      </c>
      <c r="T44" s="31">
        <f t="shared" si="17"/>
        <v>215.85433129177696</v>
      </c>
      <c r="U44" s="31">
        <f t="shared" si="17"/>
        <v>256.98216657741551</v>
      </c>
      <c r="V44" s="31">
        <f t="shared" si="17"/>
        <v>86.46593677983843</v>
      </c>
      <c r="W44" s="31">
        <f t="shared" si="17"/>
        <v>70.277077850338287</v>
      </c>
      <c r="X44" s="31">
        <f t="shared" si="17"/>
        <v>67.021278866760483</v>
      </c>
      <c r="Y44" s="31">
        <f t="shared" si="17"/>
        <v>63.734655599080583</v>
      </c>
      <c r="Z44" s="31">
        <f t="shared" si="17"/>
        <v>63.830414681020173</v>
      </c>
      <c r="AA44" s="31">
        <f t="shared" si="17"/>
        <v>64.505766619319161</v>
      </c>
      <c r="AB44" s="31">
        <f t="shared" si="17"/>
        <v>65.795881951705539</v>
      </c>
      <c r="AC44" s="31">
        <f t="shared" si="17"/>
        <v>71.963121235274457</v>
      </c>
      <c r="AD44" s="31">
        <f t="shared" si="17"/>
        <v>77.527878988706206</v>
      </c>
      <c r="AE44" s="31">
        <f t="shared" si="17"/>
        <v>80.954744332536379</v>
      </c>
      <c r="AF44" s="31">
        <f t="shared" si="17"/>
        <v>109.25693312366593</v>
      </c>
      <c r="AG44" s="31">
        <f t="shared" si="17"/>
        <v>81.29323945540736</v>
      </c>
      <c r="AH44" s="31">
        <f t="shared" si="17"/>
        <v>87.116486297511926</v>
      </c>
      <c r="AI44" s="31">
        <f t="shared" si="17"/>
        <v>82.986670768948102</v>
      </c>
      <c r="AJ44" s="31">
        <f t="shared" si="17"/>
        <v>82.825465858061236</v>
      </c>
      <c r="AK44" s="31">
        <f t="shared" si="17"/>
        <v>81.74762795438869</v>
      </c>
      <c r="AL44" s="31">
        <f t="shared" si="17"/>
        <v>81.450219576049264</v>
      </c>
      <c r="AM44" s="31">
        <f t="shared" si="17"/>
        <v>85.881311312085927</v>
      </c>
      <c r="AN44" s="31">
        <f t="shared" si="17"/>
        <v>84.240387699008792</v>
      </c>
      <c r="AO44" s="31">
        <f t="shared" si="17"/>
        <v>86.933839585583726</v>
      </c>
      <c r="AP44" s="31">
        <f t="shared" si="17"/>
        <v>84.895825657591502</v>
      </c>
      <c r="AQ44" s="31">
        <f t="shared" si="17"/>
        <v>82.841432395573349</v>
      </c>
      <c r="AR44" s="31">
        <f t="shared" si="17"/>
        <v>86.937588766867435</v>
      </c>
      <c r="AS44" s="31">
        <f t="shared" si="17"/>
        <v>88.478983816455468</v>
      </c>
      <c r="AT44" s="31">
        <f t="shared" si="17"/>
        <v>86.704258587585826</v>
      </c>
      <c r="AU44" s="31">
        <f t="shared" si="17"/>
        <v>87.419461414070625</v>
      </c>
      <c r="AV44" s="31">
        <f t="shared" si="17"/>
        <v>90.701639741234985</v>
      </c>
      <c r="AW44" s="31">
        <f t="shared" si="17"/>
        <v>94.178316613737337</v>
      </c>
      <c r="AX44" s="31">
        <f t="shared" si="17"/>
        <v>99.708276024344769</v>
      </c>
    </row>
    <row r="45" spans="1:50">
      <c r="A45" s="1" t="s">
        <v>154</v>
      </c>
      <c r="B45" s="71"/>
      <c r="C45" s="71"/>
      <c r="D45" s="72"/>
      <c r="E45" s="72"/>
      <c r="F45" s="76"/>
      <c r="G45" s="76"/>
      <c r="H45" s="76"/>
      <c r="I45" s="76"/>
      <c r="J45" s="76"/>
      <c r="K45" s="76"/>
      <c r="L45" s="76"/>
      <c r="M45" s="65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</row>
    <row r="46" spans="1:50">
      <c r="A46" s="1" t="s">
        <v>74</v>
      </c>
      <c r="B46" s="71"/>
      <c r="C46" s="71"/>
      <c r="D46" s="72"/>
      <c r="E46" s="72"/>
      <c r="F46" s="76"/>
      <c r="G46" s="76"/>
      <c r="H46" s="76"/>
      <c r="I46" s="76"/>
      <c r="J46" s="76"/>
      <c r="K46" s="76"/>
      <c r="L46" s="76"/>
      <c r="M46" s="65"/>
      <c r="N46" s="31">
        <f t="shared" ref="N46:U46" si="18">SUM(N43:N45)</f>
        <v>1916.9894567604467</v>
      </c>
      <c r="O46" s="31">
        <f t="shared" si="18"/>
        <v>1972.0978208540316</v>
      </c>
      <c r="P46" s="31">
        <f t="shared" si="18"/>
        <v>1867.6573330218716</v>
      </c>
      <c r="Q46" s="31">
        <f t="shared" si="18"/>
        <v>1756.1032709841729</v>
      </c>
      <c r="R46" s="31">
        <f t="shared" si="18"/>
        <v>1717.4009640785023</v>
      </c>
      <c r="S46" s="31">
        <f t="shared" si="18"/>
        <v>1742.4938501065139</v>
      </c>
      <c r="T46" s="31">
        <f t="shared" si="18"/>
        <v>1644.6992883791186</v>
      </c>
      <c r="U46" s="31">
        <f t="shared" si="18"/>
        <v>1605.6355830482928</v>
      </c>
      <c r="V46" s="31">
        <f t="shared" ref="V46:AX46" si="19">SUM(V43:V45)</f>
        <v>1403.0871148794383</v>
      </c>
      <c r="W46" s="31">
        <f t="shared" si="19"/>
        <v>1220.8085120514779</v>
      </c>
      <c r="X46" s="31">
        <f t="shared" si="19"/>
        <v>1068.0842587489724</v>
      </c>
      <c r="Y46" s="31">
        <f t="shared" si="19"/>
        <v>939.56374777323799</v>
      </c>
      <c r="Z46" s="31">
        <f t="shared" si="19"/>
        <v>834.27268785507533</v>
      </c>
      <c r="AA46" s="31">
        <f t="shared" si="19"/>
        <v>748.60937066048098</v>
      </c>
      <c r="AB46" s="31">
        <f t="shared" si="19"/>
        <v>679.65556589329992</v>
      </c>
      <c r="AC46" s="31">
        <f t="shared" si="19"/>
        <v>629.28068526778043</v>
      </c>
      <c r="AD46" s="31">
        <f t="shared" si="19"/>
        <v>593.53804090828623</v>
      </c>
      <c r="AE46" s="31">
        <f t="shared" si="19"/>
        <v>567.6559378773311</v>
      </c>
      <c r="AF46" s="31">
        <f t="shared" si="19"/>
        <v>574.73480218307736</v>
      </c>
      <c r="AG46" s="31">
        <f t="shared" si="19"/>
        <v>552.57577724553084</v>
      </c>
      <c r="AH46" s="31">
        <f t="shared" si="19"/>
        <v>540.22862363884724</v>
      </c>
      <c r="AI46" s="31">
        <f t="shared" si="19"/>
        <v>525.97414215280287</v>
      </c>
      <c r="AJ46" s="31">
        <f t="shared" si="19"/>
        <v>514.1242624233596</v>
      </c>
      <c r="AK46" s="31">
        <f t="shared" si="19"/>
        <v>503.32952314154358</v>
      </c>
      <c r="AL46" s="31">
        <f t="shared" si="19"/>
        <v>494.18042855211502</v>
      </c>
      <c r="AM46" s="31">
        <f t="shared" si="19"/>
        <v>491.10926272482027</v>
      </c>
      <c r="AN46" s="31">
        <f t="shared" si="19"/>
        <v>486.94998313336146</v>
      </c>
      <c r="AO46" s="31">
        <f t="shared" si="19"/>
        <v>486.23282575494011</v>
      </c>
      <c r="AP46" s="31">
        <f t="shared" si="19"/>
        <v>483.60674277664242</v>
      </c>
      <c r="AQ46" s="31">
        <f t="shared" si="19"/>
        <v>479.39896147242013</v>
      </c>
      <c r="AR46" s="31">
        <f t="shared" si="19"/>
        <v>480.04473717425196</v>
      </c>
      <c r="AS46" s="31">
        <f t="shared" si="19"/>
        <v>482.11566829934208</v>
      </c>
      <c r="AT46" s="31">
        <f t="shared" si="19"/>
        <v>482.03910659304631</v>
      </c>
      <c r="AU46" s="31">
        <f t="shared" si="19"/>
        <v>482.6915288203686</v>
      </c>
      <c r="AV46" s="31">
        <f t="shared" si="19"/>
        <v>486.50869337393726</v>
      </c>
      <c r="AW46" s="31">
        <f t="shared" si="19"/>
        <v>493.1154451803659</v>
      </c>
      <c r="AX46" s="31">
        <f t="shared" si="19"/>
        <v>504.06294107224483</v>
      </c>
    </row>
    <row r="47" spans="1:50">
      <c r="A47" s="1" t="s">
        <v>75</v>
      </c>
      <c r="B47" s="71"/>
      <c r="C47" s="71"/>
      <c r="D47" s="72"/>
      <c r="E47" s="72"/>
      <c r="F47" s="76"/>
      <c r="G47" s="76"/>
      <c r="H47" s="76"/>
      <c r="I47" s="76"/>
      <c r="J47" s="76"/>
      <c r="K47" s="76"/>
      <c r="L47" s="76"/>
      <c r="M47" s="65"/>
      <c r="N47" s="31">
        <f>+N46*Inputs!$N$87</f>
        <v>345.0581022168804</v>
      </c>
      <c r="O47" s="31">
        <f>+O46*Inputs!$N$87</f>
        <v>354.97760775372569</v>
      </c>
      <c r="P47" s="31">
        <f>+P46*Inputs!$N$87</f>
        <v>336.17831994393686</v>
      </c>
      <c r="Q47" s="31">
        <f>+Q46*Inputs!$N$87</f>
        <v>316.09858877715112</v>
      </c>
      <c r="R47" s="31">
        <f>+R46*Inputs!$N$87</f>
        <v>309.1321735341304</v>
      </c>
      <c r="S47" s="31">
        <f>+S46*Inputs!$N$87</f>
        <v>313.64889301917248</v>
      </c>
      <c r="T47" s="31">
        <f>+T46*Inputs!$N$87</f>
        <v>296.04587190824134</v>
      </c>
      <c r="U47" s="31">
        <f>+U46*Inputs!$N$87</f>
        <v>289.01440494869269</v>
      </c>
      <c r="V47" s="31">
        <f>+V46*Inputs!$N$87</f>
        <v>252.5556806782989</v>
      </c>
      <c r="W47" s="31">
        <f>+W46*Inputs!$N$87</f>
        <v>219.74553216926603</v>
      </c>
      <c r="X47" s="31">
        <f>+X46*Inputs!$N$87</f>
        <v>192.25516657481504</v>
      </c>
      <c r="Y47" s="31">
        <f>+Y46*Inputs!$N$87</f>
        <v>169.12147459918282</v>
      </c>
      <c r="Z47" s="31">
        <f>+Z46*Inputs!$N$87</f>
        <v>150.16908381391355</v>
      </c>
      <c r="AA47" s="31">
        <f>+AA46*Inputs!$N$87</f>
        <v>134.74968671888658</v>
      </c>
      <c r="AB47" s="31">
        <f>+AB46*Inputs!$N$87</f>
        <v>122.33800186079398</v>
      </c>
      <c r="AC47" s="31">
        <f>+AC46*Inputs!$N$87</f>
        <v>113.27052334820047</v>
      </c>
      <c r="AD47" s="31">
        <f>+AD46*Inputs!$N$87</f>
        <v>106.83684736349151</v>
      </c>
      <c r="AE47" s="31">
        <f>+AE46*Inputs!$N$87</f>
        <v>102.17806881791959</v>
      </c>
      <c r="AF47" s="31">
        <f>+AF46*Inputs!$N$87</f>
        <v>103.45226439295392</v>
      </c>
      <c r="AG47" s="31">
        <f>+AG46*Inputs!$N$87</f>
        <v>99.463639904195546</v>
      </c>
      <c r="AH47" s="31">
        <f>+AH46*Inputs!$N$87</f>
        <v>97.2411522549925</v>
      </c>
      <c r="AI47" s="31">
        <f>+AI46*Inputs!$N$87</f>
        <v>94.675345587504509</v>
      </c>
      <c r="AJ47" s="31">
        <f>+AJ46*Inputs!$N$87</f>
        <v>92.542367236204726</v>
      </c>
      <c r="AK47" s="31">
        <f>+AK46*Inputs!$N$87</f>
        <v>90.599314165477836</v>
      </c>
      <c r="AL47" s="31">
        <f>+AL46*Inputs!$N$87</f>
        <v>88.952477139380704</v>
      </c>
      <c r="AM47" s="31">
        <f>+AM46*Inputs!$N$87</f>
        <v>88.399667290467647</v>
      </c>
      <c r="AN47" s="31">
        <f>+AN46*Inputs!$N$87</f>
        <v>87.65099696400506</v>
      </c>
      <c r="AO47" s="31">
        <f>+AO46*Inputs!$N$87</f>
        <v>87.521908635889218</v>
      </c>
      <c r="AP47" s="31">
        <f>+AP46*Inputs!$N$87</f>
        <v>87.049213699795629</v>
      </c>
      <c r="AQ47" s="31">
        <f>+AQ46*Inputs!$N$87</f>
        <v>86.291813065035626</v>
      </c>
      <c r="AR47" s="31">
        <f>+AR46*Inputs!$N$87</f>
        <v>86.408052691365356</v>
      </c>
      <c r="AS47" s="31">
        <f>+AS46*Inputs!$N$87</f>
        <v>86.780820293881575</v>
      </c>
      <c r="AT47" s="31">
        <f>+AT46*Inputs!$N$87</f>
        <v>86.767039186748335</v>
      </c>
      <c r="AU47" s="31">
        <f>+AU46*Inputs!$N$87</f>
        <v>86.884475187666339</v>
      </c>
      <c r="AV47" s="31">
        <f>+AV46*Inputs!$N$87</f>
        <v>87.571564807308704</v>
      </c>
      <c r="AW47" s="31">
        <f>+AW46*Inputs!$N$87</f>
        <v>88.760780132465854</v>
      </c>
      <c r="AX47" s="31">
        <f>+AX46*Inputs!$N$87</f>
        <v>90.73132939300406</v>
      </c>
    </row>
    <row r="48" spans="1:50">
      <c r="A48" s="1" t="s">
        <v>76</v>
      </c>
      <c r="B48" s="71"/>
      <c r="C48" s="71"/>
      <c r="D48" s="72"/>
      <c r="E48" s="72"/>
      <c r="F48" s="76"/>
      <c r="G48" s="76"/>
      <c r="H48" s="76"/>
      <c r="I48" s="76"/>
      <c r="J48" s="76"/>
      <c r="K48" s="76"/>
      <c r="L48" s="76"/>
      <c r="M48" s="65"/>
      <c r="N48" s="116">
        <f t="shared" ref="N48:U48" si="20">N46-N47</f>
        <v>1571.9313545435664</v>
      </c>
      <c r="O48" s="116">
        <f t="shared" si="20"/>
        <v>1617.120213100306</v>
      </c>
      <c r="P48" s="116">
        <f t="shared" si="20"/>
        <v>1531.4790130779347</v>
      </c>
      <c r="Q48" s="116">
        <f t="shared" si="20"/>
        <v>1440.0046822070217</v>
      </c>
      <c r="R48" s="116">
        <f t="shared" si="20"/>
        <v>1408.2687905443718</v>
      </c>
      <c r="S48" s="116">
        <f t="shared" si="20"/>
        <v>1428.8449570873415</v>
      </c>
      <c r="T48" s="116">
        <f t="shared" si="20"/>
        <v>1348.6534164708773</v>
      </c>
      <c r="U48" s="116">
        <f t="shared" si="20"/>
        <v>1316.6211780996</v>
      </c>
      <c r="V48" s="116">
        <f t="shared" ref="V48:AX48" si="21">V46-V47</f>
        <v>1150.5314342011395</v>
      </c>
      <c r="W48" s="116">
        <f t="shared" si="21"/>
        <v>1001.0629798822119</v>
      </c>
      <c r="X48" s="116">
        <f t="shared" si="21"/>
        <v>875.82909217415738</v>
      </c>
      <c r="Y48" s="116">
        <f t="shared" si="21"/>
        <v>770.44227317405512</v>
      </c>
      <c r="Z48" s="116">
        <f t="shared" si="21"/>
        <v>684.10360404116182</v>
      </c>
      <c r="AA48" s="116">
        <f t="shared" si="21"/>
        <v>613.85968394159443</v>
      </c>
      <c r="AB48" s="116">
        <f t="shared" si="21"/>
        <v>557.31756403250597</v>
      </c>
      <c r="AC48" s="116">
        <f t="shared" si="21"/>
        <v>516.01016191958001</v>
      </c>
      <c r="AD48" s="116">
        <f t="shared" si="21"/>
        <v>486.70119354479471</v>
      </c>
      <c r="AE48" s="116">
        <f t="shared" si="21"/>
        <v>465.47786905941149</v>
      </c>
      <c r="AF48" s="116">
        <f t="shared" si="21"/>
        <v>471.28253779012346</v>
      </c>
      <c r="AG48" s="116">
        <f t="shared" si="21"/>
        <v>453.11213734133531</v>
      </c>
      <c r="AH48" s="116">
        <f t="shared" si="21"/>
        <v>442.98747138385477</v>
      </c>
      <c r="AI48" s="116">
        <f t="shared" si="21"/>
        <v>431.29879656529835</v>
      </c>
      <c r="AJ48" s="116">
        <f t="shared" si="21"/>
        <v>421.58189518715488</v>
      </c>
      <c r="AK48" s="116">
        <f t="shared" si="21"/>
        <v>412.73020897606574</v>
      </c>
      <c r="AL48" s="116">
        <f t="shared" si="21"/>
        <v>405.22795141273434</v>
      </c>
      <c r="AM48" s="116">
        <f t="shared" si="21"/>
        <v>402.70959543435265</v>
      </c>
      <c r="AN48" s="116">
        <f t="shared" si="21"/>
        <v>399.2989861693564</v>
      </c>
      <c r="AO48" s="116">
        <f t="shared" si="21"/>
        <v>398.71091711905092</v>
      </c>
      <c r="AP48" s="116">
        <f t="shared" si="21"/>
        <v>396.55752907684678</v>
      </c>
      <c r="AQ48" s="116">
        <f t="shared" si="21"/>
        <v>393.1071484073845</v>
      </c>
      <c r="AR48" s="116">
        <f t="shared" si="21"/>
        <v>393.63668448288661</v>
      </c>
      <c r="AS48" s="116">
        <f t="shared" si="21"/>
        <v>395.33484800546051</v>
      </c>
      <c r="AT48" s="116">
        <f t="shared" si="21"/>
        <v>395.27206740629799</v>
      </c>
      <c r="AU48" s="116">
        <f t="shared" si="21"/>
        <v>395.80705363270226</v>
      </c>
      <c r="AV48" s="116">
        <f t="shared" si="21"/>
        <v>398.93712856662853</v>
      </c>
      <c r="AW48" s="116">
        <f t="shared" si="21"/>
        <v>404.35466504790003</v>
      </c>
      <c r="AX48" s="116">
        <f t="shared" si="21"/>
        <v>413.33161167924078</v>
      </c>
    </row>
    <row r="49" spans="1:50">
      <c r="A49" s="1"/>
      <c r="B49" s="71"/>
      <c r="C49" s="71"/>
      <c r="D49" s="72"/>
      <c r="E49" s="72"/>
      <c r="F49" s="76"/>
      <c r="G49" s="76"/>
      <c r="H49" s="76"/>
      <c r="I49" s="76"/>
      <c r="J49" s="76"/>
      <c r="K49" s="76"/>
      <c r="L49" s="76"/>
      <c r="M49" s="65"/>
      <c r="N49" s="31"/>
      <c r="O49" s="31"/>
      <c r="P49" s="31"/>
      <c r="Q49" s="31"/>
      <c r="R49" s="31"/>
      <c r="S49" s="31"/>
      <c r="T49" s="31"/>
      <c r="U49" s="31"/>
    </row>
    <row r="50" spans="1:50">
      <c r="A50" s="1" t="s">
        <v>77</v>
      </c>
      <c r="B50" s="71"/>
      <c r="C50" s="71"/>
      <c r="D50" s="72"/>
      <c r="E50" s="72"/>
      <c r="F50" s="76"/>
      <c r="G50" s="76"/>
      <c r="H50" s="76"/>
      <c r="I50" s="76"/>
      <c r="J50" s="76"/>
      <c r="K50" s="76"/>
      <c r="L50" s="76"/>
      <c r="M50" s="65"/>
      <c r="N50" s="31"/>
      <c r="O50" s="31"/>
      <c r="P50" s="31"/>
      <c r="Q50" s="31"/>
      <c r="R50" s="31"/>
      <c r="S50" s="31"/>
      <c r="T50" s="31"/>
      <c r="U50" s="31"/>
    </row>
    <row r="51" spans="1:50">
      <c r="A51" s="1" t="s">
        <v>187</v>
      </c>
      <c r="B51" s="71"/>
      <c r="C51" s="71"/>
      <c r="D51" s="72"/>
      <c r="E51" s="72"/>
      <c r="F51" s="76"/>
      <c r="G51" s="76"/>
      <c r="H51" s="76"/>
      <c r="I51" s="76"/>
      <c r="J51" s="76"/>
      <c r="K51" s="76"/>
      <c r="L51" s="76"/>
      <c r="M51" s="65"/>
      <c r="N51" s="31">
        <f>N39</f>
        <v>0</v>
      </c>
      <c r="O51" s="31">
        <f>O39</f>
        <v>0</v>
      </c>
      <c r="P51" s="31"/>
      <c r="Q51" s="31"/>
      <c r="R51" s="31"/>
      <c r="S51" s="31"/>
      <c r="T51" s="31"/>
      <c r="U51" s="31"/>
    </row>
    <row r="52" spans="1:50">
      <c r="A52" s="1" t="s">
        <v>79</v>
      </c>
      <c r="B52" s="71"/>
      <c r="C52" s="71"/>
      <c r="D52" s="72"/>
      <c r="E52" s="72"/>
      <c r="F52" s="76"/>
      <c r="G52" s="76"/>
      <c r="H52" s="76"/>
      <c r="I52" s="76"/>
      <c r="J52" s="76"/>
      <c r="K52" s="76"/>
      <c r="L52" s="76"/>
      <c r="M52" s="65"/>
      <c r="N52" s="31">
        <f>N51*Inputs!$N$88</f>
        <v>0</v>
      </c>
      <c r="O52" s="31">
        <f>O51*Inputs!$N$88</f>
        <v>0</v>
      </c>
      <c r="P52" s="31"/>
      <c r="Q52" s="31"/>
      <c r="R52" s="31"/>
      <c r="S52" s="31"/>
      <c r="T52" s="31"/>
      <c r="U52" s="31"/>
    </row>
    <row r="53" spans="1:50">
      <c r="A53" s="1"/>
      <c r="B53" s="71"/>
      <c r="C53" s="71"/>
      <c r="D53" s="72"/>
      <c r="E53" s="72"/>
      <c r="F53" s="76"/>
      <c r="G53" s="76"/>
      <c r="H53" s="76"/>
      <c r="I53" s="76"/>
      <c r="J53" s="76"/>
      <c r="K53" s="76"/>
      <c r="L53" s="76"/>
      <c r="M53" s="65"/>
      <c r="N53" s="31"/>
      <c r="O53" s="31"/>
      <c r="P53" s="31"/>
      <c r="Q53" s="31"/>
      <c r="R53" s="31"/>
      <c r="S53" s="31"/>
      <c r="T53" s="31"/>
      <c r="U53" s="31"/>
    </row>
    <row r="54" spans="1:50">
      <c r="A54" s="1" t="s">
        <v>175</v>
      </c>
      <c r="B54" s="71"/>
      <c r="C54" s="71"/>
      <c r="D54" s="72"/>
      <c r="E54" s="72"/>
      <c r="F54" s="76"/>
      <c r="G54" s="76"/>
      <c r="H54" s="76"/>
      <c r="I54" s="76"/>
      <c r="J54" s="76"/>
      <c r="K54" s="76"/>
      <c r="L54" s="76"/>
      <c r="M54" s="65"/>
      <c r="N54" s="10"/>
      <c r="O54" s="10"/>
      <c r="P54" s="31"/>
      <c r="Q54" s="31"/>
      <c r="R54" s="31"/>
      <c r="S54" s="31"/>
      <c r="T54" s="31"/>
      <c r="U54" s="31"/>
    </row>
    <row r="55" spans="1:50">
      <c r="A55" s="1" t="s">
        <v>188</v>
      </c>
      <c r="B55" s="71"/>
      <c r="C55" s="71"/>
      <c r="D55" s="72"/>
      <c r="E55" s="72"/>
      <c r="F55" s="76"/>
      <c r="G55" s="76"/>
      <c r="H55" s="76"/>
      <c r="I55" s="76"/>
      <c r="J55" s="76"/>
      <c r="K55" s="76"/>
      <c r="L55" s="76"/>
      <c r="M55" s="65"/>
      <c r="N55" s="31">
        <f>N28*N32</f>
        <v>9873.2595699005506</v>
      </c>
      <c r="O55" s="31">
        <f>O28*O32</f>
        <v>7603.1628598988382</v>
      </c>
      <c r="P55" s="31"/>
      <c r="Q55" s="31"/>
      <c r="R55" s="31"/>
      <c r="S55" s="31"/>
      <c r="T55" s="31"/>
      <c r="U55" s="31"/>
    </row>
    <row r="56" spans="1:50">
      <c r="A56" s="1" t="s">
        <v>176</v>
      </c>
      <c r="B56" s="71"/>
      <c r="C56" s="71"/>
      <c r="D56" s="72"/>
      <c r="E56" s="72"/>
      <c r="F56" s="76"/>
      <c r="G56" s="76"/>
      <c r="H56" s="76"/>
      <c r="I56" s="76"/>
      <c r="J56" s="76"/>
      <c r="K56" s="76"/>
      <c r="L56" s="76"/>
      <c r="M56" s="65"/>
      <c r="N56" s="31">
        <f>N55*Inputs!$N$90</f>
        <v>0</v>
      </c>
      <c r="O56" s="31">
        <f>O55*Inputs!$N$90</f>
        <v>0</v>
      </c>
      <c r="P56" s="31"/>
      <c r="Q56" s="31"/>
      <c r="R56" s="31"/>
      <c r="S56" s="31"/>
      <c r="T56" s="31"/>
      <c r="U56" s="31"/>
    </row>
    <row r="57" spans="1:50">
      <c r="A57" s="28" t="s">
        <v>177</v>
      </c>
      <c r="B57" s="71"/>
      <c r="C57" s="71"/>
      <c r="D57" s="72"/>
      <c r="E57" s="72"/>
      <c r="F57" s="76"/>
      <c r="G57" s="76"/>
      <c r="H57" s="76"/>
      <c r="I57" s="76"/>
      <c r="J57" s="76"/>
      <c r="K57" s="76"/>
      <c r="L57" s="76"/>
      <c r="M57" s="65"/>
      <c r="N57" s="31">
        <f>N55-N56</f>
        <v>9873.2595699005506</v>
      </c>
      <c r="O57" s="31">
        <f>O55-O56</f>
        <v>7603.1628598988382</v>
      </c>
      <c r="P57" s="31"/>
      <c r="Q57" s="31"/>
      <c r="R57" s="31"/>
      <c r="S57" s="31"/>
      <c r="T57" s="31"/>
      <c r="U57" s="31"/>
    </row>
    <row r="58" spans="1:50">
      <c r="B58" s="71"/>
      <c r="C58" s="71"/>
      <c r="D58" s="72"/>
      <c r="E58" s="72"/>
      <c r="F58" s="76"/>
      <c r="G58" s="76"/>
      <c r="H58" s="76"/>
      <c r="I58" s="76"/>
      <c r="J58" s="76"/>
      <c r="K58" s="76"/>
      <c r="L58" s="76"/>
      <c r="M58" s="65"/>
      <c r="N58" s="31"/>
      <c r="O58" s="31"/>
      <c r="P58" s="31"/>
      <c r="Q58" s="31"/>
      <c r="R58" s="31"/>
      <c r="S58" s="31"/>
      <c r="T58" s="31"/>
      <c r="U58" s="31"/>
    </row>
    <row r="59" spans="1:50">
      <c r="A59" s="1" t="s">
        <v>80</v>
      </c>
      <c r="B59" s="71"/>
      <c r="C59" s="71"/>
      <c r="D59" s="72"/>
      <c r="E59" s="72"/>
      <c r="F59" s="76"/>
      <c r="G59" s="76"/>
      <c r="H59" s="76"/>
      <c r="I59" s="76"/>
      <c r="J59" s="76"/>
      <c r="K59" s="76"/>
      <c r="L59" s="76"/>
      <c r="M59" s="65"/>
      <c r="N59" s="31"/>
      <c r="O59" s="31"/>
      <c r="P59" s="31"/>
      <c r="Q59" s="31"/>
      <c r="R59" s="31"/>
      <c r="S59" s="31"/>
      <c r="T59" s="31"/>
      <c r="U59" s="31"/>
    </row>
    <row r="60" spans="1:50">
      <c r="A60" s="1" t="s">
        <v>81</v>
      </c>
      <c r="B60" s="71"/>
      <c r="C60" s="71"/>
      <c r="D60" s="72"/>
      <c r="E60" s="72"/>
      <c r="F60" s="76"/>
      <c r="G60" s="76"/>
      <c r="H60" s="76"/>
      <c r="I60" s="76"/>
      <c r="J60" s="76"/>
      <c r="K60" s="76"/>
      <c r="L60" s="76"/>
      <c r="M60" s="65"/>
      <c r="N60" s="31">
        <f>Inputs!N91</f>
        <v>26549.540108547932</v>
      </c>
      <c r="O60" s="31">
        <f>N68</f>
        <v>33297.431697741573</v>
      </c>
      <c r="P60" s="31">
        <f t="shared" ref="P60:AX60" si="22">+O68</f>
        <v>37506.558884181984</v>
      </c>
      <c r="Q60" s="31">
        <f t="shared" si="22"/>
        <v>39542.758312930222</v>
      </c>
      <c r="R60" s="31">
        <f t="shared" si="22"/>
        <v>40993.98206035982</v>
      </c>
      <c r="S60" s="31">
        <f t="shared" si="22"/>
        <v>43300.64073096287</v>
      </c>
      <c r="T60" s="31">
        <f t="shared" si="22"/>
        <v>46483.861850884954</v>
      </c>
      <c r="U60" s="31">
        <f t="shared" si="22"/>
        <v>47361.988496702994</v>
      </c>
      <c r="V60" s="31">
        <f t="shared" si="22"/>
        <v>48921.970681973457</v>
      </c>
      <c r="W60" s="31">
        <f t="shared" si="22"/>
        <v>47342.93407194296</v>
      </c>
      <c r="X60" s="31">
        <f t="shared" si="22"/>
        <v>45569.506638033425</v>
      </c>
      <c r="Y60" s="31">
        <f t="shared" si="22"/>
        <v>43844.336280311763</v>
      </c>
      <c r="Z60" s="31">
        <f t="shared" si="22"/>
        <v>42163.977052492643</v>
      </c>
      <c r="AA60" s="31">
        <f t="shared" si="22"/>
        <v>40586.149635546106</v>
      </c>
      <c r="AB60" s="31">
        <f t="shared" si="22"/>
        <v>39115.053649234382</v>
      </c>
      <c r="AC60" s="31">
        <f t="shared" si="22"/>
        <v>37755.264881937779</v>
      </c>
      <c r="AD60" s="31">
        <f t="shared" si="22"/>
        <v>36587.210334283518</v>
      </c>
      <c r="AE60" s="31">
        <f t="shared" si="22"/>
        <v>35588.625632964802</v>
      </c>
      <c r="AF60" s="31">
        <f t="shared" si="22"/>
        <v>34711.159828766009</v>
      </c>
      <c r="AG60" s="31">
        <f t="shared" si="22"/>
        <v>34391.819064628726</v>
      </c>
      <c r="AH60" s="31">
        <f t="shared" si="22"/>
        <v>33592.207177424578</v>
      </c>
      <c r="AI60" s="31">
        <f t="shared" si="22"/>
        <v>32944.57519205266</v>
      </c>
      <c r="AJ60" s="31">
        <f t="shared" si="22"/>
        <v>32262.042620462911</v>
      </c>
      <c r="AK60" s="31">
        <f t="shared" si="22"/>
        <v>31617.582883460109</v>
      </c>
      <c r="AL60" s="31">
        <f t="shared" si="22"/>
        <v>30992.540545717886</v>
      </c>
      <c r="AM60" s="31">
        <f t="shared" si="22"/>
        <v>30399.689034603052</v>
      </c>
      <c r="AN60" s="31">
        <f t="shared" si="22"/>
        <v>29921.547912560723</v>
      </c>
      <c r="AO60" s="31">
        <f t="shared" si="22"/>
        <v>29442.78836211138</v>
      </c>
      <c r="AP60" s="31">
        <f t="shared" si="22"/>
        <v>29040.85943538322</v>
      </c>
      <c r="AQ60" s="31">
        <f t="shared" si="22"/>
        <v>28626.647315504812</v>
      </c>
      <c r="AR60" s="31">
        <f t="shared" si="22"/>
        <v>28200.59645915946</v>
      </c>
      <c r="AS60" s="31">
        <f t="shared" si="22"/>
        <v>27873.266006986145</v>
      </c>
      <c r="AT60" s="31">
        <f t="shared" si="22"/>
        <v>27593.10469752887</v>
      </c>
      <c r="AU60" s="31">
        <f t="shared" si="22"/>
        <v>27298.056474051424</v>
      </c>
      <c r="AV60" s="31">
        <f t="shared" si="22"/>
        <v>27033.484666463642</v>
      </c>
      <c r="AW60" s="31">
        <f t="shared" si="22"/>
        <v>26843.406872254283</v>
      </c>
      <c r="AX60" s="31">
        <f t="shared" si="22"/>
        <v>26726.827194640377</v>
      </c>
    </row>
    <row r="61" spans="1:50">
      <c r="A61" s="1" t="s">
        <v>155</v>
      </c>
      <c r="B61" s="71"/>
      <c r="C61" s="71"/>
      <c r="D61" s="72"/>
      <c r="E61" s="72"/>
      <c r="F61" s="76"/>
      <c r="G61" s="76"/>
      <c r="H61" s="76"/>
      <c r="I61" s="76"/>
      <c r="J61" s="76"/>
      <c r="K61" s="76"/>
      <c r="L61" s="76"/>
      <c r="M61" s="65"/>
      <c r="N61" s="31">
        <f>N57</f>
        <v>9873.2595699005506</v>
      </c>
      <c r="O61" s="31">
        <f>O57</f>
        <v>7603.1628598988382</v>
      </c>
      <c r="P61" s="31">
        <f t="shared" ref="P61:AX61" si="23">P28*P32</f>
        <v>4760.205278509743</v>
      </c>
      <c r="Q61" s="31">
        <f t="shared" si="23"/>
        <v>4267.8609002185249</v>
      </c>
      <c r="R61" s="31">
        <f t="shared" si="23"/>
        <v>5270.5293555581302</v>
      </c>
      <c r="S61" s="31">
        <f t="shared" si="23"/>
        <v>6350.2761316806991</v>
      </c>
      <c r="T61" s="31">
        <f t="shared" si="23"/>
        <v>4101.2322945437618</v>
      </c>
      <c r="U61" s="31">
        <f t="shared" si="23"/>
        <v>4882.6611649708939</v>
      </c>
      <c r="V61" s="31">
        <f t="shared" si="23"/>
        <v>1642.8527988169299</v>
      </c>
      <c r="W61" s="31">
        <f t="shared" si="23"/>
        <v>1335.2644791564273</v>
      </c>
      <c r="X61" s="31">
        <f t="shared" si="23"/>
        <v>1273.4042984684493</v>
      </c>
      <c r="Y61" s="31">
        <f t="shared" si="23"/>
        <v>1210.9584563825308</v>
      </c>
      <c r="Z61" s="31">
        <f t="shared" si="23"/>
        <v>1212.7778789393831</v>
      </c>
      <c r="AA61" s="31">
        <f t="shared" si="23"/>
        <v>1225.6095657670639</v>
      </c>
      <c r="AB61" s="31">
        <f t="shared" si="23"/>
        <v>1250.1217570824053</v>
      </c>
      <c r="AC61" s="31">
        <f t="shared" si="23"/>
        <v>1367.2993034702147</v>
      </c>
      <c r="AD61" s="31">
        <f t="shared" si="23"/>
        <v>1473.0297007854176</v>
      </c>
      <c r="AE61" s="31">
        <f t="shared" si="23"/>
        <v>1538.140142318191</v>
      </c>
      <c r="AF61" s="31">
        <f t="shared" si="23"/>
        <v>2075.8817293496527</v>
      </c>
      <c r="AG61" s="31">
        <f t="shared" si="23"/>
        <v>1544.5715496527396</v>
      </c>
      <c r="AH61" s="31">
        <f t="shared" si="23"/>
        <v>1655.2132396527263</v>
      </c>
      <c r="AI61" s="31">
        <f t="shared" si="23"/>
        <v>1576.7467446100138</v>
      </c>
      <c r="AJ61" s="31">
        <f t="shared" si="23"/>
        <v>1573.6838513031632</v>
      </c>
      <c r="AK61" s="31">
        <f t="shared" si="23"/>
        <v>1553.2049311333851</v>
      </c>
      <c r="AL61" s="31">
        <f t="shared" si="23"/>
        <v>1547.5541719449359</v>
      </c>
      <c r="AM61" s="31">
        <f t="shared" si="23"/>
        <v>1631.7449149296324</v>
      </c>
      <c r="AN61" s="31">
        <f t="shared" si="23"/>
        <v>1600.5673662811669</v>
      </c>
      <c r="AO61" s="31">
        <f t="shared" si="23"/>
        <v>1651.7429521260906</v>
      </c>
      <c r="AP61" s="31">
        <f t="shared" si="23"/>
        <v>1613.0206874942382</v>
      </c>
      <c r="AQ61" s="31">
        <f t="shared" si="23"/>
        <v>1573.9872155158932</v>
      </c>
      <c r="AR61" s="31">
        <f t="shared" si="23"/>
        <v>1651.8141865704811</v>
      </c>
      <c r="AS61" s="31">
        <f t="shared" si="23"/>
        <v>1681.1006925126535</v>
      </c>
      <c r="AT61" s="31">
        <f t="shared" si="23"/>
        <v>1647.3809131641306</v>
      </c>
      <c r="AU61" s="31">
        <f t="shared" si="23"/>
        <v>1660.9697668673418</v>
      </c>
      <c r="AV61" s="31">
        <f t="shared" si="23"/>
        <v>1723.3311550834644</v>
      </c>
      <c r="AW61" s="31">
        <f t="shared" si="23"/>
        <v>1789.3880156610091</v>
      </c>
      <c r="AX61" s="31">
        <f t="shared" si="23"/>
        <v>1894.4572444625505</v>
      </c>
    </row>
    <row r="62" spans="1:50">
      <c r="A62" s="1" t="s">
        <v>112</v>
      </c>
      <c r="B62" s="71"/>
      <c r="C62" s="71"/>
      <c r="D62" s="72"/>
      <c r="E62" s="72"/>
      <c r="F62" s="76"/>
      <c r="G62" s="76"/>
      <c r="H62" s="76"/>
      <c r="I62" s="76"/>
      <c r="J62" s="76"/>
      <c r="K62" s="76"/>
      <c r="L62" s="76"/>
      <c r="M62" s="65"/>
      <c r="N62" s="31">
        <f>Inputs!N92</f>
        <v>-1000</v>
      </c>
      <c r="O62" s="31">
        <f>Inputs!O92</f>
        <v>-1000</v>
      </c>
      <c r="P62" s="31">
        <f>Inputs!P92</f>
        <v>-200</v>
      </c>
      <c r="Q62" s="31">
        <f>Inputs!Q92</f>
        <v>-200</v>
      </c>
      <c r="R62" s="31">
        <f>Inputs!R92</f>
        <v>-200</v>
      </c>
      <c r="S62" s="31">
        <f>Inputs!S92</f>
        <v>-200</v>
      </c>
      <c r="T62" s="31">
        <f>Inputs!T92</f>
        <v>-200</v>
      </c>
      <c r="U62" s="31">
        <f>T62</f>
        <v>-200</v>
      </c>
      <c r="V62" s="31">
        <f t="shared" ref="V62:AX62" si="24">U62</f>
        <v>-200</v>
      </c>
      <c r="W62" s="31">
        <f t="shared" si="24"/>
        <v>-200</v>
      </c>
      <c r="X62" s="31">
        <f t="shared" si="24"/>
        <v>-200</v>
      </c>
      <c r="Y62" s="31">
        <f t="shared" si="24"/>
        <v>-200</v>
      </c>
      <c r="Z62" s="31">
        <f t="shared" si="24"/>
        <v>-200</v>
      </c>
      <c r="AA62" s="31">
        <f t="shared" si="24"/>
        <v>-200</v>
      </c>
      <c r="AB62" s="31">
        <f t="shared" si="24"/>
        <v>-200</v>
      </c>
      <c r="AC62" s="31">
        <f t="shared" si="24"/>
        <v>-200</v>
      </c>
      <c r="AD62" s="31">
        <f t="shared" si="24"/>
        <v>-200</v>
      </c>
      <c r="AE62" s="31">
        <f t="shared" si="24"/>
        <v>-200</v>
      </c>
      <c r="AF62" s="31">
        <f t="shared" si="24"/>
        <v>-200</v>
      </c>
      <c r="AG62" s="31">
        <f t="shared" si="24"/>
        <v>-200</v>
      </c>
      <c r="AH62" s="31">
        <f t="shared" si="24"/>
        <v>-200</v>
      </c>
      <c r="AI62" s="31">
        <f t="shared" si="24"/>
        <v>-200</v>
      </c>
      <c r="AJ62" s="31">
        <f t="shared" si="24"/>
        <v>-200</v>
      </c>
      <c r="AK62" s="31">
        <f t="shared" si="24"/>
        <v>-200</v>
      </c>
      <c r="AL62" s="31">
        <f t="shared" si="24"/>
        <v>-200</v>
      </c>
      <c r="AM62" s="31">
        <f t="shared" si="24"/>
        <v>-200</v>
      </c>
      <c r="AN62" s="31">
        <f t="shared" si="24"/>
        <v>-200</v>
      </c>
      <c r="AO62" s="31">
        <f t="shared" si="24"/>
        <v>-200</v>
      </c>
      <c r="AP62" s="31">
        <f t="shared" si="24"/>
        <v>-200</v>
      </c>
      <c r="AQ62" s="31">
        <f t="shared" si="24"/>
        <v>-200</v>
      </c>
      <c r="AR62" s="31">
        <f t="shared" si="24"/>
        <v>-200</v>
      </c>
      <c r="AS62" s="31">
        <f t="shared" si="24"/>
        <v>-200</v>
      </c>
      <c r="AT62" s="31">
        <f t="shared" si="24"/>
        <v>-200</v>
      </c>
      <c r="AU62" s="31">
        <f t="shared" si="24"/>
        <v>-200</v>
      </c>
      <c r="AV62" s="31">
        <f t="shared" si="24"/>
        <v>-200</v>
      </c>
      <c r="AW62" s="31">
        <f t="shared" si="24"/>
        <v>-200</v>
      </c>
      <c r="AX62" s="31">
        <f t="shared" si="24"/>
        <v>-200</v>
      </c>
    </row>
    <row r="63" spans="1:50">
      <c r="A63" s="1" t="s">
        <v>116</v>
      </c>
      <c r="B63" s="71"/>
      <c r="C63" s="71"/>
      <c r="D63" s="72"/>
      <c r="E63" s="72"/>
      <c r="F63" s="76"/>
      <c r="G63" s="76"/>
      <c r="H63" s="76"/>
      <c r="I63" s="76"/>
      <c r="J63" s="76"/>
      <c r="K63" s="76"/>
      <c r="L63" s="76"/>
      <c r="M63" s="65"/>
      <c r="N63" s="31">
        <f>SUM(N61:N62)</f>
        <v>8873.2595699005506</v>
      </c>
      <c r="O63" s="31">
        <f>SUM(O61:O62)</f>
        <v>6603.1628598988382</v>
      </c>
      <c r="P63" s="31">
        <f t="shared" ref="P63:U63" si="25">SUM(P61:P62)</f>
        <v>4560.205278509743</v>
      </c>
      <c r="Q63" s="31">
        <f t="shared" si="25"/>
        <v>4067.8609002185249</v>
      </c>
      <c r="R63" s="31">
        <f t="shared" si="25"/>
        <v>5070.5293555581302</v>
      </c>
      <c r="S63" s="31">
        <f t="shared" si="25"/>
        <v>6150.2761316806991</v>
      </c>
      <c r="T63" s="31">
        <f t="shared" si="25"/>
        <v>3901.2322945437618</v>
      </c>
      <c r="U63" s="31">
        <f t="shared" si="25"/>
        <v>4682.6611649708939</v>
      </c>
      <c r="V63" s="31">
        <f t="shared" ref="V63:AX63" si="26">SUM(V61:V62)</f>
        <v>1442.8527988169299</v>
      </c>
      <c r="W63" s="31">
        <f t="shared" si="26"/>
        <v>1135.2644791564273</v>
      </c>
      <c r="X63" s="31">
        <f t="shared" si="26"/>
        <v>1073.4042984684493</v>
      </c>
      <c r="Y63" s="31">
        <f t="shared" si="26"/>
        <v>1010.9584563825308</v>
      </c>
      <c r="Z63" s="31">
        <f t="shared" si="26"/>
        <v>1012.7778789393831</v>
      </c>
      <c r="AA63" s="31">
        <f t="shared" si="26"/>
        <v>1025.6095657670639</v>
      </c>
      <c r="AB63" s="31">
        <f t="shared" si="26"/>
        <v>1050.1217570824053</v>
      </c>
      <c r="AC63" s="31">
        <f t="shared" si="26"/>
        <v>1167.2993034702147</v>
      </c>
      <c r="AD63" s="31">
        <f t="shared" si="26"/>
        <v>1273.0297007854176</v>
      </c>
      <c r="AE63" s="31">
        <f t="shared" si="26"/>
        <v>1338.140142318191</v>
      </c>
      <c r="AF63" s="31">
        <f t="shared" si="26"/>
        <v>1875.8817293496527</v>
      </c>
      <c r="AG63" s="31">
        <f t="shared" si="26"/>
        <v>1344.5715496527396</v>
      </c>
      <c r="AH63" s="31">
        <f t="shared" si="26"/>
        <v>1455.2132396527263</v>
      </c>
      <c r="AI63" s="31">
        <f t="shared" si="26"/>
        <v>1376.7467446100138</v>
      </c>
      <c r="AJ63" s="31">
        <f t="shared" si="26"/>
        <v>1373.6838513031632</v>
      </c>
      <c r="AK63" s="31">
        <f t="shared" si="26"/>
        <v>1353.2049311333851</v>
      </c>
      <c r="AL63" s="31">
        <f t="shared" si="26"/>
        <v>1347.5541719449359</v>
      </c>
      <c r="AM63" s="31">
        <f t="shared" si="26"/>
        <v>1431.7449149296324</v>
      </c>
      <c r="AN63" s="31">
        <f t="shared" si="26"/>
        <v>1400.5673662811669</v>
      </c>
      <c r="AO63" s="31">
        <f t="shared" si="26"/>
        <v>1451.7429521260906</v>
      </c>
      <c r="AP63" s="31">
        <f t="shared" si="26"/>
        <v>1413.0206874942382</v>
      </c>
      <c r="AQ63" s="31">
        <f t="shared" si="26"/>
        <v>1373.9872155158932</v>
      </c>
      <c r="AR63" s="31">
        <f t="shared" si="26"/>
        <v>1451.8141865704811</v>
      </c>
      <c r="AS63" s="31">
        <f t="shared" si="26"/>
        <v>1481.1006925126535</v>
      </c>
      <c r="AT63" s="31">
        <f t="shared" si="26"/>
        <v>1447.3809131641306</v>
      </c>
      <c r="AU63" s="31">
        <f t="shared" si="26"/>
        <v>1460.9697668673418</v>
      </c>
      <c r="AV63" s="31">
        <f t="shared" si="26"/>
        <v>1523.3311550834644</v>
      </c>
      <c r="AW63" s="31">
        <f t="shared" si="26"/>
        <v>1589.3880156610091</v>
      </c>
      <c r="AX63" s="31">
        <f t="shared" si="26"/>
        <v>1694.4572444625505</v>
      </c>
    </row>
    <row r="64" spans="1:50">
      <c r="A64" s="1" t="s">
        <v>115</v>
      </c>
      <c r="B64" s="71"/>
      <c r="C64" s="71"/>
      <c r="D64" s="72"/>
      <c r="E64" s="72"/>
      <c r="F64" s="76"/>
      <c r="G64" s="76"/>
      <c r="H64" s="76"/>
      <c r="I64" s="76"/>
      <c r="J64" s="76"/>
      <c r="K64" s="76"/>
      <c r="L64" s="76"/>
      <c r="M64" s="65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</row>
    <row r="65" spans="1:50">
      <c r="A65" s="1" t="s">
        <v>74</v>
      </c>
      <c r="B65" s="71"/>
      <c r="C65" s="71"/>
      <c r="D65" s="72"/>
      <c r="E65" s="72"/>
      <c r="F65" s="76"/>
      <c r="G65" s="76"/>
      <c r="H65" s="76"/>
      <c r="I65" s="76"/>
      <c r="J65" s="76"/>
      <c r="K65" s="76"/>
      <c r="L65" s="76"/>
      <c r="M65" s="65"/>
      <c r="N65" s="31">
        <f t="shared" ref="N65:U65" si="27">N60+N63</f>
        <v>35422.799678448486</v>
      </c>
      <c r="O65" s="31">
        <f t="shared" si="27"/>
        <v>39900.594557640412</v>
      </c>
      <c r="P65" s="31">
        <f t="shared" si="27"/>
        <v>42066.764162691725</v>
      </c>
      <c r="Q65" s="31">
        <f t="shared" si="27"/>
        <v>43610.619213148748</v>
      </c>
      <c r="R65" s="31">
        <f t="shared" si="27"/>
        <v>46064.51141591795</v>
      </c>
      <c r="S65" s="31">
        <f t="shared" si="27"/>
        <v>49450.916862643571</v>
      </c>
      <c r="T65" s="31">
        <f t="shared" si="27"/>
        <v>50385.094145428717</v>
      </c>
      <c r="U65" s="31">
        <f t="shared" si="27"/>
        <v>52044.649661673888</v>
      </c>
      <c r="V65" s="31">
        <f t="shared" ref="V65:AX65" si="28">V60+V63</f>
        <v>50364.823480790386</v>
      </c>
      <c r="W65" s="31">
        <f t="shared" si="28"/>
        <v>48478.198551099391</v>
      </c>
      <c r="X65" s="31">
        <f t="shared" si="28"/>
        <v>46642.910936501874</v>
      </c>
      <c r="Y65" s="31">
        <f t="shared" si="28"/>
        <v>44855.294736694297</v>
      </c>
      <c r="Z65" s="31">
        <f t="shared" si="28"/>
        <v>43176.754931432028</v>
      </c>
      <c r="AA65" s="31">
        <f t="shared" si="28"/>
        <v>41611.759201313173</v>
      </c>
      <c r="AB65" s="31">
        <f t="shared" si="28"/>
        <v>40165.17540631679</v>
      </c>
      <c r="AC65" s="31">
        <f t="shared" si="28"/>
        <v>38922.564185407995</v>
      </c>
      <c r="AD65" s="31">
        <f t="shared" si="28"/>
        <v>37860.240035068935</v>
      </c>
      <c r="AE65" s="31">
        <f t="shared" si="28"/>
        <v>36926.765775282991</v>
      </c>
      <c r="AF65" s="31">
        <f t="shared" si="28"/>
        <v>36587.041558115663</v>
      </c>
      <c r="AG65" s="31">
        <f t="shared" si="28"/>
        <v>35736.390614281467</v>
      </c>
      <c r="AH65" s="31">
        <f t="shared" si="28"/>
        <v>35047.420417077301</v>
      </c>
      <c r="AI65" s="31">
        <f t="shared" si="28"/>
        <v>34321.321936662673</v>
      </c>
      <c r="AJ65" s="31">
        <f t="shared" si="28"/>
        <v>33635.726471766073</v>
      </c>
      <c r="AK65" s="31">
        <f t="shared" si="28"/>
        <v>32970.787814593496</v>
      </c>
      <c r="AL65" s="31">
        <f t="shared" si="28"/>
        <v>32340.094717662821</v>
      </c>
      <c r="AM65" s="31">
        <f t="shared" si="28"/>
        <v>31831.433949532686</v>
      </c>
      <c r="AN65" s="31">
        <f t="shared" si="28"/>
        <v>31322.115278841891</v>
      </c>
      <c r="AO65" s="31">
        <f t="shared" si="28"/>
        <v>30894.531314237469</v>
      </c>
      <c r="AP65" s="31">
        <f t="shared" si="28"/>
        <v>30453.880122877457</v>
      </c>
      <c r="AQ65" s="31">
        <f t="shared" si="28"/>
        <v>30000.634531020703</v>
      </c>
      <c r="AR65" s="31">
        <f t="shared" si="28"/>
        <v>29652.410645729942</v>
      </c>
      <c r="AS65" s="31">
        <f t="shared" si="28"/>
        <v>29354.366699498798</v>
      </c>
      <c r="AT65" s="31">
        <f t="shared" si="28"/>
        <v>29040.485610693002</v>
      </c>
      <c r="AU65" s="31">
        <f t="shared" si="28"/>
        <v>28759.026240918767</v>
      </c>
      <c r="AV65" s="31">
        <f t="shared" si="28"/>
        <v>28556.815821547108</v>
      </c>
      <c r="AW65" s="31">
        <f t="shared" si="28"/>
        <v>28432.794887915294</v>
      </c>
      <c r="AX65" s="31">
        <f t="shared" si="28"/>
        <v>28421.284439102928</v>
      </c>
    </row>
    <row r="66" spans="1:50">
      <c r="A66" s="1" t="s">
        <v>82</v>
      </c>
      <c r="B66" s="71"/>
      <c r="C66" s="71"/>
      <c r="D66" s="72"/>
      <c r="E66" s="72"/>
      <c r="F66" s="76"/>
      <c r="G66" s="76"/>
      <c r="H66" s="76"/>
      <c r="I66" s="76"/>
      <c r="J66" s="76"/>
      <c r="K66" s="76"/>
      <c r="L66" s="76"/>
      <c r="M66" s="65"/>
      <c r="N66" s="31">
        <f>N65*Inputs!$N$93</f>
        <v>2125.3679807069093</v>
      </c>
      <c r="O66" s="31">
        <f>O65*Inputs!$N$93</f>
        <v>2394.0356734584248</v>
      </c>
      <c r="P66" s="31">
        <f>P65*Inputs!$N$93</f>
        <v>2524.0058497615032</v>
      </c>
      <c r="Q66" s="31">
        <f>Q65*Inputs!$N$93</f>
        <v>2616.6371527889246</v>
      </c>
      <c r="R66" s="31">
        <f>R65*Inputs!$N$93</f>
        <v>2763.8706849550767</v>
      </c>
      <c r="S66" s="31">
        <f>S65*Inputs!$N$93</f>
        <v>2967.055011758614</v>
      </c>
      <c r="T66" s="31">
        <f>T65*Inputs!$N$93</f>
        <v>3023.1056487257229</v>
      </c>
      <c r="U66" s="31">
        <f>U65*Inputs!$N$93</f>
        <v>3122.678979700433</v>
      </c>
      <c r="V66" s="31">
        <f>V65*Inputs!$N$93</f>
        <v>3021.8894088474231</v>
      </c>
      <c r="W66" s="31">
        <f>W65*Inputs!$N$93</f>
        <v>2908.6919130659635</v>
      </c>
      <c r="X66" s="31">
        <f>X65*Inputs!$N$93</f>
        <v>2798.5746561901124</v>
      </c>
      <c r="Y66" s="31">
        <f>Y65*Inputs!$N$93</f>
        <v>2691.3176842016578</v>
      </c>
      <c r="Z66" s="31">
        <f>Z65*Inputs!$N$93</f>
        <v>2590.6052958859214</v>
      </c>
      <c r="AA66" s="31">
        <f>AA65*Inputs!$N$93</f>
        <v>2496.7055520787903</v>
      </c>
      <c r="AB66" s="31">
        <f>AB65*Inputs!$N$93</f>
        <v>2409.9105243790073</v>
      </c>
      <c r="AC66" s="31">
        <f>AC65*Inputs!$N$93</f>
        <v>2335.3538511244797</v>
      </c>
      <c r="AD66" s="31">
        <f>AD65*Inputs!$N$93</f>
        <v>2271.6144021041359</v>
      </c>
      <c r="AE66" s="31">
        <f>AE65*Inputs!$N$93</f>
        <v>2215.6059465169792</v>
      </c>
      <c r="AF66" s="31">
        <f>AF65*Inputs!$N$93</f>
        <v>2195.2224934869396</v>
      </c>
      <c r="AG66" s="31">
        <f>AG65*Inputs!$N$93</f>
        <v>2144.183436856888</v>
      </c>
      <c r="AH66" s="31">
        <f>AH65*Inputs!$N$93</f>
        <v>2102.8452250246378</v>
      </c>
      <c r="AI66" s="31">
        <f>AI65*Inputs!$N$93</f>
        <v>2059.2793161997602</v>
      </c>
      <c r="AJ66" s="31">
        <f>AJ65*Inputs!$N$93</f>
        <v>2018.1435883059644</v>
      </c>
      <c r="AK66" s="31">
        <f>AK65*Inputs!$N$93</f>
        <v>1978.2472688756097</v>
      </c>
      <c r="AL66" s="31">
        <f>AL65*Inputs!$N$93</f>
        <v>1940.4056830597692</v>
      </c>
      <c r="AM66" s="31">
        <f>AM65*Inputs!$N$93</f>
        <v>1909.8860369719612</v>
      </c>
      <c r="AN66" s="31">
        <f>AN65*Inputs!$N$93</f>
        <v>1879.3269167305134</v>
      </c>
      <c r="AO66" s="31">
        <f>AO65*Inputs!$N$93</f>
        <v>1853.671878854248</v>
      </c>
      <c r="AP66" s="31">
        <f>AP65*Inputs!$N$93</f>
        <v>1827.2328073726474</v>
      </c>
      <c r="AQ66" s="31">
        <f>AQ65*Inputs!$N$93</f>
        <v>1800.0380718612421</v>
      </c>
      <c r="AR66" s="31">
        <f>AR65*Inputs!$N$93</f>
        <v>1779.1446387437966</v>
      </c>
      <c r="AS66" s="31">
        <f>AS65*Inputs!$N$93</f>
        <v>1761.2620019699277</v>
      </c>
      <c r="AT66" s="31">
        <f>AT65*Inputs!$N$93</f>
        <v>1742.42913664158</v>
      </c>
      <c r="AU66" s="31">
        <f>AU65*Inputs!$N$93</f>
        <v>1725.541574455126</v>
      </c>
      <c r="AV66" s="31">
        <f>AV65*Inputs!$N$93</f>
        <v>1713.4089492928265</v>
      </c>
      <c r="AW66" s="31">
        <f>AW65*Inputs!$N$93</f>
        <v>1705.9676932749176</v>
      </c>
      <c r="AX66" s="31">
        <f>AX65*Inputs!$N$93</f>
        <v>1705.2770663461756</v>
      </c>
    </row>
    <row r="67" spans="1:50">
      <c r="A67" s="1" t="s">
        <v>118</v>
      </c>
      <c r="B67" s="71"/>
      <c r="C67" s="71"/>
      <c r="D67" s="72"/>
      <c r="E67" s="72"/>
      <c r="F67" s="76"/>
      <c r="G67" s="76"/>
      <c r="H67" s="76"/>
      <c r="I67" s="76"/>
      <c r="J67" s="76"/>
      <c r="K67" s="76"/>
      <c r="L67" s="76"/>
      <c r="M67" s="65"/>
      <c r="N67" s="31">
        <f>N72</f>
        <v>0</v>
      </c>
      <c r="O67" s="31">
        <f>O72</f>
        <v>0</v>
      </c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</row>
    <row r="68" spans="1:50">
      <c r="A68" s="1" t="s">
        <v>83</v>
      </c>
      <c r="B68" s="71"/>
      <c r="C68" s="71"/>
      <c r="D68" s="72"/>
      <c r="E68" s="72"/>
      <c r="F68" s="76"/>
      <c r="G68" s="76"/>
      <c r="H68" s="76"/>
      <c r="I68" s="76"/>
      <c r="J68" s="76"/>
      <c r="K68" s="76"/>
      <c r="L68" s="76"/>
      <c r="M68" s="65"/>
      <c r="N68" s="116">
        <f>(N65-N66)+N67</f>
        <v>33297.431697741573</v>
      </c>
      <c r="O68" s="116">
        <f>(O65-O66)+O67</f>
        <v>37506.558884181984</v>
      </c>
      <c r="P68" s="116">
        <f t="shared" ref="P68:U68" si="29">P65-P66</f>
        <v>39542.758312930222</v>
      </c>
      <c r="Q68" s="116">
        <f t="shared" si="29"/>
        <v>40993.98206035982</v>
      </c>
      <c r="R68" s="116">
        <f t="shared" si="29"/>
        <v>43300.64073096287</v>
      </c>
      <c r="S68" s="116">
        <f t="shared" si="29"/>
        <v>46483.861850884954</v>
      </c>
      <c r="T68" s="116">
        <f t="shared" si="29"/>
        <v>47361.988496702994</v>
      </c>
      <c r="U68" s="116">
        <f t="shared" si="29"/>
        <v>48921.970681973457</v>
      </c>
      <c r="V68" s="116">
        <f t="shared" ref="V68:AX68" si="30">V65-V66</f>
        <v>47342.93407194296</v>
      </c>
      <c r="W68" s="116">
        <f t="shared" si="30"/>
        <v>45569.506638033425</v>
      </c>
      <c r="X68" s="116">
        <f t="shared" si="30"/>
        <v>43844.336280311763</v>
      </c>
      <c r="Y68" s="116">
        <f t="shared" si="30"/>
        <v>42163.977052492643</v>
      </c>
      <c r="Z68" s="116">
        <f t="shared" si="30"/>
        <v>40586.149635546106</v>
      </c>
      <c r="AA68" s="116">
        <f t="shared" si="30"/>
        <v>39115.053649234382</v>
      </c>
      <c r="AB68" s="116">
        <f t="shared" si="30"/>
        <v>37755.264881937779</v>
      </c>
      <c r="AC68" s="116">
        <f t="shared" si="30"/>
        <v>36587.210334283518</v>
      </c>
      <c r="AD68" s="116">
        <f t="shared" si="30"/>
        <v>35588.625632964802</v>
      </c>
      <c r="AE68" s="116">
        <f t="shared" si="30"/>
        <v>34711.159828766009</v>
      </c>
      <c r="AF68" s="116">
        <f t="shared" si="30"/>
        <v>34391.819064628726</v>
      </c>
      <c r="AG68" s="116">
        <f t="shared" si="30"/>
        <v>33592.207177424578</v>
      </c>
      <c r="AH68" s="116">
        <f t="shared" si="30"/>
        <v>32944.57519205266</v>
      </c>
      <c r="AI68" s="116">
        <f t="shared" si="30"/>
        <v>32262.042620462911</v>
      </c>
      <c r="AJ68" s="116">
        <f t="shared" si="30"/>
        <v>31617.582883460109</v>
      </c>
      <c r="AK68" s="116">
        <f t="shared" si="30"/>
        <v>30992.540545717886</v>
      </c>
      <c r="AL68" s="116">
        <f t="shared" si="30"/>
        <v>30399.689034603052</v>
      </c>
      <c r="AM68" s="116">
        <f t="shared" si="30"/>
        <v>29921.547912560723</v>
      </c>
      <c r="AN68" s="116">
        <f t="shared" si="30"/>
        <v>29442.78836211138</v>
      </c>
      <c r="AO68" s="116">
        <f t="shared" si="30"/>
        <v>29040.85943538322</v>
      </c>
      <c r="AP68" s="116">
        <f t="shared" si="30"/>
        <v>28626.647315504812</v>
      </c>
      <c r="AQ68" s="116">
        <f t="shared" si="30"/>
        <v>28200.59645915946</v>
      </c>
      <c r="AR68" s="116">
        <f t="shared" si="30"/>
        <v>27873.266006986145</v>
      </c>
      <c r="AS68" s="116">
        <f t="shared" si="30"/>
        <v>27593.10469752887</v>
      </c>
      <c r="AT68" s="116">
        <f t="shared" si="30"/>
        <v>27298.056474051424</v>
      </c>
      <c r="AU68" s="116">
        <f t="shared" si="30"/>
        <v>27033.484666463642</v>
      </c>
      <c r="AV68" s="116">
        <f t="shared" si="30"/>
        <v>26843.406872254283</v>
      </c>
      <c r="AW68" s="116">
        <f t="shared" si="30"/>
        <v>26726.827194640377</v>
      </c>
      <c r="AX68" s="116">
        <f t="shared" si="30"/>
        <v>26716.007372756754</v>
      </c>
    </row>
    <row r="69" spans="1:50">
      <c r="A69" s="1"/>
      <c r="B69" s="71"/>
      <c r="C69" s="71"/>
      <c r="D69" s="72"/>
      <c r="E69" s="72"/>
      <c r="F69" s="76"/>
      <c r="G69" s="76"/>
      <c r="H69" s="76"/>
      <c r="I69" s="76"/>
      <c r="J69" s="76"/>
      <c r="K69" s="76"/>
      <c r="L69" s="76"/>
      <c r="M69" s="65"/>
      <c r="N69" s="31"/>
      <c r="O69" s="31"/>
      <c r="P69" s="31"/>
      <c r="Q69" s="31"/>
      <c r="R69" s="31"/>
      <c r="S69" s="31"/>
      <c r="T69" s="31"/>
      <c r="U69" s="31"/>
    </row>
    <row r="70" spans="1:50">
      <c r="A70" s="1" t="s">
        <v>114</v>
      </c>
      <c r="B70" s="71"/>
      <c r="C70" s="71"/>
      <c r="D70" s="72"/>
      <c r="E70" s="72"/>
      <c r="F70" s="76"/>
      <c r="G70" s="76"/>
      <c r="H70" s="76"/>
      <c r="I70" s="76"/>
      <c r="J70" s="76"/>
      <c r="K70" s="76"/>
      <c r="L70" s="76"/>
      <c r="M70" s="65"/>
      <c r="N70" s="31"/>
      <c r="O70" s="31"/>
      <c r="P70" s="31"/>
      <c r="Q70" s="31"/>
      <c r="R70" s="31"/>
      <c r="S70" s="31"/>
      <c r="T70" s="31"/>
      <c r="U70" s="31"/>
    </row>
    <row r="71" spans="1:50">
      <c r="A71" s="1" t="s">
        <v>78</v>
      </c>
      <c r="B71" s="71"/>
      <c r="C71" s="71"/>
      <c r="D71" s="72"/>
      <c r="E71" s="72"/>
      <c r="F71" s="76"/>
      <c r="G71" s="76"/>
      <c r="H71" s="76"/>
      <c r="I71" s="76"/>
      <c r="J71" s="76"/>
      <c r="K71" s="76"/>
      <c r="L71" s="76"/>
      <c r="M71" s="65"/>
      <c r="N71" s="31">
        <f>N56</f>
        <v>0</v>
      </c>
      <c r="O71" s="31">
        <f>O56</f>
        <v>0</v>
      </c>
      <c r="P71" s="31"/>
      <c r="Q71" s="31"/>
      <c r="R71" s="31"/>
      <c r="S71" s="31"/>
      <c r="T71" s="31"/>
      <c r="U71" s="31"/>
    </row>
    <row r="72" spans="1:50">
      <c r="A72" s="1" t="s">
        <v>117</v>
      </c>
      <c r="B72" s="71"/>
      <c r="C72" s="71"/>
      <c r="D72" s="72"/>
      <c r="E72" s="72"/>
      <c r="F72" s="76"/>
      <c r="G72" s="76"/>
      <c r="H72" s="76"/>
      <c r="I72" s="76"/>
      <c r="J72" s="76"/>
      <c r="K72" s="76"/>
      <c r="L72" s="76"/>
      <c r="M72" s="65"/>
      <c r="N72" s="31">
        <f>N71*Inputs!N94</f>
        <v>0</v>
      </c>
      <c r="O72" s="31">
        <f>O71*Inputs!N94</f>
        <v>0</v>
      </c>
      <c r="P72" s="31"/>
      <c r="Q72" s="31"/>
      <c r="R72" s="31"/>
      <c r="S72" s="31"/>
      <c r="T72" s="31"/>
      <c r="U72" s="31"/>
    </row>
    <row r="73" spans="1:50">
      <c r="A73" s="1"/>
      <c r="B73" s="71"/>
      <c r="C73" s="71"/>
      <c r="D73" s="72"/>
      <c r="E73" s="72"/>
      <c r="F73" s="76"/>
      <c r="G73" s="76"/>
      <c r="H73" s="76"/>
      <c r="I73" s="76"/>
      <c r="J73" s="76"/>
      <c r="K73" s="76"/>
      <c r="L73" s="76"/>
      <c r="M73" s="31"/>
      <c r="N73" s="31"/>
      <c r="O73" s="31"/>
      <c r="P73" s="31"/>
      <c r="Q73" s="31"/>
      <c r="R73" s="31"/>
      <c r="S73" s="31"/>
      <c r="T73" s="31"/>
      <c r="U73" s="31"/>
    </row>
    <row r="74" spans="1:50">
      <c r="A74" s="1" t="s">
        <v>121</v>
      </c>
      <c r="B74" s="71"/>
      <c r="C74" s="71"/>
      <c r="D74" s="72"/>
      <c r="E74" s="72"/>
      <c r="F74" s="76"/>
      <c r="G74" s="76"/>
      <c r="H74" s="76"/>
      <c r="I74" s="76"/>
      <c r="J74" s="76"/>
      <c r="K74" s="76"/>
      <c r="L74" s="76"/>
      <c r="M74" s="31"/>
      <c r="N74" s="31"/>
      <c r="O74" s="31"/>
      <c r="P74" s="31"/>
      <c r="Q74" s="31"/>
      <c r="R74" s="31"/>
      <c r="S74" s="31"/>
      <c r="T74" s="31"/>
      <c r="U74" s="31"/>
    </row>
    <row r="75" spans="1:50">
      <c r="A75" s="1" t="s">
        <v>101</v>
      </c>
      <c r="B75" s="71"/>
      <c r="C75" s="71"/>
      <c r="D75" s="72"/>
      <c r="E75" s="72"/>
      <c r="F75" s="76"/>
      <c r="G75" s="76"/>
      <c r="H75" s="76"/>
      <c r="I75" s="76"/>
      <c r="J75" s="76"/>
      <c r="K75" s="76"/>
      <c r="L75" s="76"/>
      <c r="M75" s="31"/>
      <c r="N75" s="31">
        <f>N47</f>
        <v>345.0581022168804</v>
      </c>
      <c r="O75" s="31">
        <f t="shared" ref="O75:U75" si="31">O47</f>
        <v>354.97760775372569</v>
      </c>
      <c r="P75" s="31">
        <f t="shared" si="31"/>
        <v>336.17831994393686</v>
      </c>
      <c r="Q75" s="31">
        <f t="shared" si="31"/>
        <v>316.09858877715112</v>
      </c>
      <c r="R75" s="31">
        <f t="shared" si="31"/>
        <v>309.1321735341304</v>
      </c>
      <c r="S75" s="31">
        <f t="shared" si="31"/>
        <v>313.64889301917248</v>
      </c>
      <c r="T75" s="31">
        <f t="shared" si="31"/>
        <v>296.04587190824134</v>
      </c>
      <c r="U75" s="31">
        <f t="shared" si="31"/>
        <v>289.01440494869269</v>
      </c>
      <c r="V75" s="31">
        <f t="shared" ref="V75:AX75" si="32">V47</f>
        <v>252.5556806782989</v>
      </c>
      <c r="W75" s="31">
        <f t="shared" si="32"/>
        <v>219.74553216926603</v>
      </c>
      <c r="X75" s="31">
        <f t="shared" si="32"/>
        <v>192.25516657481504</v>
      </c>
      <c r="Y75" s="31">
        <f t="shared" si="32"/>
        <v>169.12147459918282</v>
      </c>
      <c r="Z75" s="31">
        <f t="shared" si="32"/>
        <v>150.16908381391355</v>
      </c>
      <c r="AA75" s="31">
        <f t="shared" si="32"/>
        <v>134.74968671888658</v>
      </c>
      <c r="AB75" s="31">
        <f t="shared" si="32"/>
        <v>122.33800186079398</v>
      </c>
      <c r="AC75" s="31">
        <f t="shared" si="32"/>
        <v>113.27052334820047</v>
      </c>
      <c r="AD75" s="31">
        <f t="shared" si="32"/>
        <v>106.83684736349151</v>
      </c>
      <c r="AE75" s="31">
        <f t="shared" si="32"/>
        <v>102.17806881791959</v>
      </c>
      <c r="AF75" s="31">
        <f t="shared" si="32"/>
        <v>103.45226439295392</v>
      </c>
      <c r="AG75" s="31">
        <f t="shared" si="32"/>
        <v>99.463639904195546</v>
      </c>
      <c r="AH75" s="31">
        <f t="shared" si="32"/>
        <v>97.2411522549925</v>
      </c>
      <c r="AI75" s="31">
        <f t="shared" si="32"/>
        <v>94.675345587504509</v>
      </c>
      <c r="AJ75" s="31">
        <f t="shared" si="32"/>
        <v>92.542367236204726</v>
      </c>
      <c r="AK75" s="31">
        <f t="shared" si="32"/>
        <v>90.599314165477836</v>
      </c>
      <c r="AL75" s="31">
        <f t="shared" si="32"/>
        <v>88.952477139380704</v>
      </c>
      <c r="AM75" s="31">
        <f t="shared" si="32"/>
        <v>88.399667290467647</v>
      </c>
      <c r="AN75" s="31">
        <f t="shared" si="32"/>
        <v>87.65099696400506</v>
      </c>
      <c r="AO75" s="31">
        <f t="shared" si="32"/>
        <v>87.521908635889218</v>
      </c>
      <c r="AP75" s="31">
        <f t="shared" si="32"/>
        <v>87.049213699795629</v>
      </c>
      <c r="AQ75" s="31">
        <f t="shared" si="32"/>
        <v>86.291813065035626</v>
      </c>
      <c r="AR75" s="31">
        <f t="shared" si="32"/>
        <v>86.408052691365356</v>
      </c>
      <c r="AS75" s="31">
        <f t="shared" si="32"/>
        <v>86.780820293881575</v>
      </c>
      <c r="AT75" s="31">
        <f t="shared" si="32"/>
        <v>86.767039186748335</v>
      </c>
      <c r="AU75" s="31">
        <f t="shared" si="32"/>
        <v>86.884475187666339</v>
      </c>
      <c r="AV75" s="31">
        <f t="shared" si="32"/>
        <v>87.571564807308704</v>
      </c>
      <c r="AW75" s="31">
        <f t="shared" si="32"/>
        <v>88.760780132465854</v>
      </c>
      <c r="AX75" s="31">
        <f t="shared" si="32"/>
        <v>90.73132939300406</v>
      </c>
    </row>
    <row r="76" spans="1:50">
      <c r="A76" s="1" t="s">
        <v>119</v>
      </c>
      <c r="B76" s="71"/>
      <c r="C76" s="71"/>
      <c r="D76" s="72"/>
      <c r="E76" s="72"/>
      <c r="F76" s="76"/>
      <c r="G76" s="76"/>
      <c r="H76" s="76"/>
      <c r="I76" s="76"/>
      <c r="J76" s="76"/>
      <c r="K76" s="76"/>
      <c r="L76" s="76"/>
      <c r="M76" s="31"/>
      <c r="N76" s="31">
        <f>N52</f>
        <v>0</v>
      </c>
      <c r="O76" s="31">
        <f t="shared" ref="O76:U76" si="33">O52</f>
        <v>0</v>
      </c>
      <c r="P76" s="31">
        <f t="shared" si="33"/>
        <v>0</v>
      </c>
      <c r="Q76" s="31">
        <f t="shared" si="33"/>
        <v>0</v>
      </c>
      <c r="R76" s="31">
        <f t="shared" si="33"/>
        <v>0</v>
      </c>
      <c r="S76" s="31">
        <f t="shared" si="33"/>
        <v>0</v>
      </c>
      <c r="T76" s="31">
        <f t="shared" si="33"/>
        <v>0</v>
      </c>
      <c r="U76" s="31">
        <f t="shared" si="33"/>
        <v>0</v>
      </c>
      <c r="V76" s="31">
        <f t="shared" ref="V76:AX76" si="34">V52</f>
        <v>0</v>
      </c>
      <c r="W76" s="31">
        <f t="shared" si="34"/>
        <v>0</v>
      </c>
      <c r="X76" s="31">
        <f t="shared" si="34"/>
        <v>0</v>
      </c>
      <c r="Y76" s="31">
        <f t="shared" si="34"/>
        <v>0</v>
      </c>
      <c r="Z76" s="31">
        <f t="shared" si="34"/>
        <v>0</v>
      </c>
      <c r="AA76" s="31">
        <f t="shared" si="34"/>
        <v>0</v>
      </c>
      <c r="AB76" s="31">
        <f t="shared" si="34"/>
        <v>0</v>
      </c>
      <c r="AC76" s="31">
        <f t="shared" si="34"/>
        <v>0</v>
      </c>
      <c r="AD76" s="31">
        <f t="shared" si="34"/>
        <v>0</v>
      </c>
      <c r="AE76" s="31">
        <f t="shared" si="34"/>
        <v>0</v>
      </c>
      <c r="AF76" s="31">
        <f t="shared" si="34"/>
        <v>0</v>
      </c>
      <c r="AG76" s="31">
        <f t="shared" si="34"/>
        <v>0</v>
      </c>
      <c r="AH76" s="31">
        <f t="shared" si="34"/>
        <v>0</v>
      </c>
      <c r="AI76" s="31">
        <f t="shared" si="34"/>
        <v>0</v>
      </c>
      <c r="AJ76" s="31">
        <f t="shared" si="34"/>
        <v>0</v>
      </c>
      <c r="AK76" s="31">
        <f t="shared" si="34"/>
        <v>0</v>
      </c>
      <c r="AL76" s="31">
        <f t="shared" si="34"/>
        <v>0</v>
      </c>
      <c r="AM76" s="31">
        <f t="shared" si="34"/>
        <v>0</v>
      </c>
      <c r="AN76" s="31">
        <f t="shared" si="34"/>
        <v>0</v>
      </c>
      <c r="AO76" s="31">
        <f t="shared" si="34"/>
        <v>0</v>
      </c>
      <c r="AP76" s="31">
        <f t="shared" si="34"/>
        <v>0</v>
      </c>
      <c r="AQ76" s="31">
        <f t="shared" si="34"/>
        <v>0</v>
      </c>
      <c r="AR76" s="31">
        <f t="shared" si="34"/>
        <v>0</v>
      </c>
      <c r="AS76" s="31">
        <f t="shared" si="34"/>
        <v>0</v>
      </c>
      <c r="AT76" s="31">
        <f t="shared" si="34"/>
        <v>0</v>
      </c>
      <c r="AU76" s="31">
        <f t="shared" si="34"/>
        <v>0</v>
      </c>
      <c r="AV76" s="31">
        <f t="shared" si="34"/>
        <v>0</v>
      </c>
      <c r="AW76" s="31">
        <f t="shared" si="34"/>
        <v>0</v>
      </c>
      <c r="AX76" s="31">
        <f t="shared" si="34"/>
        <v>0</v>
      </c>
    </row>
    <row r="77" spans="1:50">
      <c r="A77" s="1" t="s">
        <v>102</v>
      </c>
      <c r="B77" s="71"/>
      <c r="C77" s="71"/>
      <c r="D77" s="72"/>
      <c r="E77" s="72"/>
      <c r="F77" s="76"/>
      <c r="G77" s="76"/>
      <c r="H77" s="76"/>
      <c r="I77" s="76"/>
      <c r="J77" s="76"/>
      <c r="K77" s="76"/>
      <c r="L77" s="76"/>
      <c r="M77" s="31"/>
      <c r="N77" s="31">
        <f>N66</f>
        <v>2125.3679807069093</v>
      </c>
      <c r="O77" s="31">
        <f t="shared" ref="O77:U77" si="35">O66</f>
        <v>2394.0356734584248</v>
      </c>
      <c r="P77" s="31">
        <f t="shared" si="35"/>
        <v>2524.0058497615032</v>
      </c>
      <c r="Q77" s="31">
        <f t="shared" si="35"/>
        <v>2616.6371527889246</v>
      </c>
      <c r="R77" s="31">
        <f t="shared" si="35"/>
        <v>2763.8706849550767</v>
      </c>
      <c r="S77" s="31">
        <f t="shared" si="35"/>
        <v>2967.055011758614</v>
      </c>
      <c r="T77" s="31">
        <f t="shared" si="35"/>
        <v>3023.1056487257229</v>
      </c>
      <c r="U77" s="31">
        <f t="shared" si="35"/>
        <v>3122.678979700433</v>
      </c>
      <c r="V77" s="31">
        <f t="shared" ref="V77:AX77" si="36">V66</f>
        <v>3021.8894088474231</v>
      </c>
      <c r="W77" s="31">
        <f t="shared" si="36"/>
        <v>2908.6919130659635</v>
      </c>
      <c r="X77" s="31">
        <f t="shared" si="36"/>
        <v>2798.5746561901124</v>
      </c>
      <c r="Y77" s="31">
        <f t="shared" si="36"/>
        <v>2691.3176842016578</v>
      </c>
      <c r="Z77" s="31">
        <f t="shared" si="36"/>
        <v>2590.6052958859214</v>
      </c>
      <c r="AA77" s="31">
        <f t="shared" si="36"/>
        <v>2496.7055520787903</v>
      </c>
      <c r="AB77" s="31">
        <f t="shared" si="36"/>
        <v>2409.9105243790073</v>
      </c>
      <c r="AC77" s="31">
        <f t="shared" si="36"/>
        <v>2335.3538511244797</v>
      </c>
      <c r="AD77" s="31">
        <f t="shared" si="36"/>
        <v>2271.6144021041359</v>
      </c>
      <c r="AE77" s="31">
        <f t="shared" si="36"/>
        <v>2215.6059465169792</v>
      </c>
      <c r="AF77" s="31">
        <f t="shared" si="36"/>
        <v>2195.2224934869396</v>
      </c>
      <c r="AG77" s="31">
        <f t="shared" si="36"/>
        <v>2144.183436856888</v>
      </c>
      <c r="AH77" s="31">
        <f t="shared" si="36"/>
        <v>2102.8452250246378</v>
      </c>
      <c r="AI77" s="31">
        <f t="shared" si="36"/>
        <v>2059.2793161997602</v>
      </c>
      <c r="AJ77" s="31">
        <f t="shared" si="36"/>
        <v>2018.1435883059644</v>
      </c>
      <c r="AK77" s="31">
        <f t="shared" si="36"/>
        <v>1978.2472688756097</v>
      </c>
      <c r="AL77" s="31">
        <f t="shared" si="36"/>
        <v>1940.4056830597692</v>
      </c>
      <c r="AM77" s="31">
        <f t="shared" si="36"/>
        <v>1909.8860369719612</v>
      </c>
      <c r="AN77" s="31">
        <f t="shared" si="36"/>
        <v>1879.3269167305134</v>
      </c>
      <c r="AO77" s="31">
        <f t="shared" si="36"/>
        <v>1853.671878854248</v>
      </c>
      <c r="AP77" s="31">
        <f t="shared" si="36"/>
        <v>1827.2328073726474</v>
      </c>
      <c r="AQ77" s="31">
        <f t="shared" si="36"/>
        <v>1800.0380718612421</v>
      </c>
      <c r="AR77" s="31">
        <f t="shared" si="36"/>
        <v>1779.1446387437966</v>
      </c>
      <c r="AS77" s="31">
        <f t="shared" si="36"/>
        <v>1761.2620019699277</v>
      </c>
      <c r="AT77" s="31">
        <f t="shared" si="36"/>
        <v>1742.42913664158</v>
      </c>
      <c r="AU77" s="31">
        <f t="shared" si="36"/>
        <v>1725.541574455126</v>
      </c>
      <c r="AV77" s="31">
        <f t="shared" si="36"/>
        <v>1713.4089492928265</v>
      </c>
      <c r="AW77" s="31">
        <f t="shared" si="36"/>
        <v>1705.9676932749176</v>
      </c>
      <c r="AX77" s="31">
        <f t="shared" si="36"/>
        <v>1705.2770663461756</v>
      </c>
    </row>
    <row r="78" spans="1:50">
      <c r="A78" s="1" t="s">
        <v>120</v>
      </c>
      <c r="B78" s="71"/>
      <c r="C78" s="71"/>
      <c r="D78" s="72"/>
      <c r="E78" s="72"/>
      <c r="F78" s="76"/>
      <c r="G78" s="76"/>
      <c r="H78" s="76"/>
      <c r="I78" s="76"/>
      <c r="J78" s="76"/>
      <c r="K78" s="76"/>
      <c r="L78" s="76"/>
      <c r="M78" s="31"/>
      <c r="N78" s="31">
        <f>N72</f>
        <v>0</v>
      </c>
      <c r="O78" s="31">
        <f t="shared" ref="O78:U78" si="37">O72</f>
        <v>0</v>
      </c>
      <c r="P78" s="31">
        <f t="shared" si="37"/>
        <v>0</v>
      </c>
      <c r="Q78" s="31">
        <f t="shared" si="37"/>
        <v>0</v>
      </c>
      <c r="R78" s="31">
        <f t="shared" si="37"/>
        <v>0</v>
      </c>
      <c r="S78" s="31">
        <f t="shared" si="37"/>
        <v>0</v>
      </c>
      <c r="T78" s="31">
        <f t="shared" si="37"/>
        <v>0</v>
      </c>
      <c r="U78" s="31">
        <f t="shared" si="37"/>
        <v>0</v>
      </c>
      <c r="V78" s="31">
        <f t="shared" ref="V78:AX78" si="38">V72</f>
        <v>0</v>
      </c>
      <c r="W78" s="31">
        <f t="shared" si="38"/>
        <v>0</v>
      </c>
      <c r="X78" s="31">
        <f t="shared" si="38"/>
        <v>0</v>
      </c>
      <c r="Y78" s="31">
        <f t="shared" si="38"/>
        <v>0</v>
      </c>
      <c r="Z78" s="31">
        <f t="shared" si="38"/>
        <v>0</v>
      </c>
      <c r="AA78" s="31">
        <f t="shared" si="38"/>
        <v>0</v>
      </c>
      <c r="AB78" s="31">
        <f t="shared" si="38"/>
        <v>0</v>
      </c>
      <c r="AC78" s="31">
        <f t="shared" si="38"/>
        <v>0</v>
      </c>
      <c r="AD78" s="31">
        <f t="shared" si="38"/>
        <v>0</v>
      </c>
      <c r="AE78" s="31">
        <f t="shared" si="38"/>
        <v>0</v>
      </c>
      <c r="AF78" s="31">
        <f t="shared" si="38"/>
        <v>0</v>
      </c>
      <c r="AG78" s="31">
        <f t="shared" si="38"/>
        <v>0</v>
      </c>
      <c r="AH78" s="31">
        <f t="shared" si="38"/>
        <v>0</v>
      </c>
      <c r="AI78" s="31">
        <f t="shared" si="38"/>
        <v>0</v>
      </c>
      <c r="AJ78" s="31">
        <f t="shared" si="38"/>
        <v>0</v>
      </c>
      <c r="AK78" s="31">
        <f t="shared" si="38"/>
        <v>0</v>
      </c>
      <c r="AL78" s="31">
        <f t="shared" si="38"/>
        <v>0</v>
      </c>
      <c r="AM78" s="31">
        <f t="shared" si="38"/>
        <v>0</v>
      </c>
      <c r="AN78" s="31">
        <f t="shared" si="38"/>
        <v>0</v>
      </c>
      <c r="AO78" s="31">
        <f t="shared" si="38"/>
        <v>0</v>
      </c>
      <c r="AP78" s="31">
        <f t="shared" si="38"/>
        <v>0</v>
      </c>
      <c r="AQ78" s="31">
        <f t="shared" si="38"/>
        <v>0</v>
      </c>
      <c r="AR78" s="31">
        <f t="shared" si="38"/>
        <v>0</v>
      </c>
      <c r="AS78" s="31">
        <f t="shared" si="38"/>
        <v>0</v>
      </c>
      <c r="AT78" s="31">
        <f t="shared" si="38"/>
        <v>0</v>
      </c>
      <c r="AU78" s="31">
        <f t="shared" si="38"/>
        <v>0</v>
      </c>
      <c r="AV78" s="31">
        <f t="shared" si="38"/>
        <v>0</v>
      </c>
      <c r="AW78" s="31">
        <f t="shared" si="38"/>
        <v>0</v>
      </c>
      <c r="AX78" s="31">
        <f t="shared" si="38"/>
        <v>0</v>
      </c>
    </row>
    <row r="79" spans="1:50">
      <c r="A79" s="1" t="s">
        <v>113</v>
      </c>
      <c r="B79" s="71"/>
      <c r="C79" s="71"/>
      <c r="D79" s="72"/>
      <c r="E79" s="72"/>
      <c r="F79" s="76"/>
      <c r="G79" s="76"/>
      <c r="H79" s="76"/>
      <c r="I79" s="76"/>
      <c r="J79" s="76"/>
      <c r="K79" s="76"/>
      <c r="L79" s="76"/>
      <c r="M79" s="31"/>
      <c r="N79" s="31">
        <f>-N62</f>
        <v>1000</v>
      </c>
      <c r="O79" s="31">
        <f t="shared" ref="O79:U79" si="39">-O62</f>
        <v>1000</v>
      </c>
      <c r="P79" s="31">
        <f t="shared" si="39"/>
        <v>200</v>
      </c>
      <c r="Q79" s="31">
        <f t="shared" si="39"/>
        <v>200</v>
      </c>
      <c r="R79" s="31">
        <f t="shared" si="39"/>
        <v>200</v>
      </c>
      <c r="S79" s="31">
        <f t="shared" si="39"/>
        <v>200</v>
      </c>
      <c r="T79" s="31">
        <f t="shared" si="39"/>
        <v>200</v>
      </c>
      <c r="U79" s="31">
        <f t="shared" si="39"/>
        <v>200</v>
      </c>
      <c r="V79" s="31">
        <f t="shared" ref="V79:AX79" si="40">-V62</f>
        <v>200</v>
      </c>
      <c r="W79" s="31">
        <f t="shared" si="40"/>
        <v>200</v>
      </c>
      <c r="X79" s="31">
        <f t="shared" si="40"/>
        <v>200</v>
      </c>
      <c r="Y79" s="31">
        <f t="shared" si="40"/>
        <v>200</v>
      </c>
      <c r="Z79" s="31">
        <f t="shared" si="40"/>
        <v>200</v>
      </c>
      <c r="AA79" s="31">
        <f t="shared" si="40"/>
        <v>200</v>
      </c>
      <c r="AB79" s="31">
        <f t="shared" si="40"/>
        <v>200</v>
      </c>
      <c r="AC79" s="31">
        <f t="shared" si="40"/>
        <v>200</v>
      </c>
      <c r="AD79" s="31">
        <f t="shared" si="40"/>
        <v>200</v>
      </c>
      <c r="AE79" s="31">
        <f t="shared" si="40"/>
        <v>200</v>
      </c>
      <c r="AF79" s="31">
        <f t="shared" si="40"/>
        <v>200</v>
      </c>
      <c r="AG79" s="31">
        <f t="shared" si="40"/>
        <v>200</v>
      </c>
      <c r="AH79" s="31">
        <f t="shared" si="40"/>
        <v>200</v>
      </c>
      <c r="AI79" s="31">
        <f t="shared" si="40"/>
        <v>200</v>
      </c>
      <c r="AJ79" s="31">
        <f t="shared" si="40"/>
        <v>200</v>
      </c>
      <c r="AK79" s="31">
        <f t="shared" si="40"/>
        <v>200</v>
      </c>
      <c r="AL79" s="31">
        <f t="shared" si="40"/>
        <v>200</v>
      </c>
      <c r="AM79" s="31">
        <f t="shared" si="40"/>
        <v>200</v>
      </c>
      <c r="AN79" s="31">
        <f t="shared" si="40"/>
        <v>200</v>
      </c>
      <c r="AO79" s="31">
        <f t="shared" si="40"/>
        <v>200</v>
      </c>
      <c r="AP79" s="31">
        <f t="shared" si="40"/>
        <v>200</v>
      </c>
      <c r="AQ79" s="31">
        <f t="shared" si="40"/>
        <v>200</v>
      </c>
      <c r="AR79" s="31">
        <f t="shared" si="40"/>
        <v>200</v>
      </c>
      <c r="AS79" s="31">
        <f t="shared" si="40"/>
        <v>200</v>
      </c>
      <c r="AT79" s="31">
        <f t="shared" si="40"/>
        <v>200</v>
      </c>
      <c r="AU79" s="31">
        <f t="shared" si="40"/>
        <v>200</v>
      </c>
      <c r="AV79" s="31">
        <f t="shared" si="40"/>
        <v>200</v>
      </c>
      <c r="AW79" s="31">
        <f t="shared" si="40"/>
        <v>200</v>
      </c>
      <c r="AX79" s="31">
        <f t="shared" si="40"/>
        <v>200</v>
      </c>
    </row>
    <row r="80" spans="1:50">
      <c r="A80" s="1" t="s">
        <v>84</v>
      </c>
      <c r="B80" s="71"/>
      <c r="C80" s="71"/>
      <c r="D80" s="72"/>
      <c r="E80" s="72"/>
      <c r="F80" s="76"/>
      <c r="G80" s="76"/>
      <c r="H80" s="76"/>
      <c r="I80" s="76"/>
      <c r="J80" s="76"/>
      <c r="K80" s="76"/>
      <c r="L80" s="76"/>
      <c r="M80" s="31"/>
      <c r="N80" s="116">
        <f>SUM(N75:N79)</f>
        <v>3470.4260829237896</v>
      </c>
      <c r="O80" s="116">
        <f t="shared" ref="O80:U80" si="41">SUM(O75:O79)</f>
        <v>3749.0132812121506</v>
      </c>
      <c r="P80" s="116">
        <f t="shared" si="41"/>
        <v>3060.1841697054401</v>
      </c>
      <c r="Q80" s="116">
        <f t="shared" si="41"/>
        <v>3132.7357415660758</v>
      </c>
      <c r="R80" s="116">
        <f t="shared" si="41"/>
        <v>3273.002858489207</v>
      </c>
      <c r="S80" s="116">
        <f t="shared" si="41"/>
        <v>3480.7039047777866</v>
      </c>
      <c r="T80" s="116">
        <f t="shared" si="41"/>
        <v>3519.1515206339641</v>
      </c>
      <c r="U80" s="116">
        <f t="shared" si="41"/>
        <v>3611.6933846491256</v>
      </c>
      <c r="V80" s="116">
        <f t="shared" ref="V80:AX80" si="42">SUM(V75:V79)</f>
        <v>3474.4450895257219</v>
      </c>
      <c r="W80" s="116">
        <f t="shared" si="42"/>
        <v>3328.4374452352295</v>
      </c>
      <c r="X80" s="116">
        <f t="shared" si="42"/>
        <v>3190.8298227649275</v>
      </c>
      <c r="Y80" s="116">
        <f t="shared" si="42"/>
        <v>3060.4391588008407</v>
      </c>
      <c r="Z80" s="116">
        <f t="shared" si="42"/>
        <v>2940.7743796998348</v>
      </c>
      <c r="AA80" s="116">
        <f t="shared" si="42"/>
        <v>2831.4552387976769</v>
      </c>
      <c r="AB80" s="116">
        <f t="shared" si="42"/>
        <v>2732.2485262398013</v>
      </c>
      <c r="AC80" s="116">
        <f t="shared" si="42"/>
        <v>2648.6243744726803</v>
      </c>
      <c r="AD80" s="116">
        <f t="shared" si="42"/>
        <v>2578.4512494676273</v>
      </c>
      <c r="AE80" s="116">
        <f t="shared" si="42"/>
        <v>2517.7840153348989</v>
      </c>
      <c r="AF80" s="116">
        <f t="shared" si="42"/>
        <v>2498.6747578798936</v>
      </c>
      <c r="AG80" s="116">
        <f t="shared" si="42"/>
        <v>2443.6470767610836</v>
      </c>
      <c r="AH80" s="116">
        <f t="shared" si="42"/>
        <v>2400.0863772796301</v>
      </c>
      <c r="AI80" s="116">
        <f t="shared" si="42"/>
        <v>2353.9546617872647</v>
      </c>
      <c r="AJ80" s="116">
        <f t="shared" si="42"/>
        <v>2310.6859555421693</v>
      </c>
      <c r="AK80" s="116">
        <f t="shared" si="42"/>
        <v>2268.8465830410878</v>
      </c>
      <c r="AL80" s="116">
        <f t="shared" si="42"/>
        <v>2229.35816019915</v>
      </c>
      <c r="AM80" s="116">
        <f t="shared" si="42"/>
        <v>2198.2857042624291</v>
      </c>
      <c r="AN80" s="116">
        <f t="shared" si="42"/>
        <v>2166.9779136945185</v>
      </c>
      <c r="AO80" s="116">
        <f t="shared" si="42"/>
        <v>2141.1937874901373</v>
      </c>
      <c r="AP80" s="116">
        <f t="shared" si="42"/>
        <v>2114.2820210724431</v>
      </c>
      <c r="AQ80" s="116">
        <f t="shared" si="42"/>
        <v>2086.3298849262778</v>
      </c>
      <c r="AR80" s="116">
        <f t="shared" si="42"/>
        <v>2065.5526914351622</v>
      </c>
      <c r="AS80" s="116">
        <f t="shared" si="42"/>
        <v>2048.0428222638093</v>
      </c>
      <c r="AT80" s="116">
        <f t="shared" si="42"/>
        <v>2029.1961758283285</v>
      </c>
      <c r="AU80" s="116">
        <f t="shared" si="42"/>
        <v>2012.4260496427923</v>
      </c>
      <c r="AV80" s="116">
        <f t="shared" si="42"/>
        <v>2000.9805141001352</v>
      </c>
      <c r="AW80" s="116">
        <f t="shared" si="42"/>
        <v>1994.7284734073835</v>
      </c>
      <c r="AX80" s="116">
        <f t="shared" si="42"/>
        <v>1996.0083957391796</v>
      </c>
    </row>
    <row r="81" spans="1:21">
      <c r="A81" s="1"/>
      <c r="B81" s="3"/>
      <c r="C81" s="2"/>
      <c r="D81" s="1"/>
      <c r="E81" s="1"/>
      <c r="F81" s="4"/>
      <c r="G81" s="4"/>
      <c r="H81" s="4"/>
      <c r="I81" s="4"/>
      <c r="J81" s="4"/>
      <c r="K81" s="4"/>
      <c r="L81" s="4"/>
      <c r="N81" s="4"/>
      <c r="O81" s="4"/>
      <c r="P81" s="4"/>
      <c r="Q81" s="4"/>
      <c r="R81" s="4"/>
      <c r="S81" s="4"/>
      <c r="T81" s="4"/>
      <c r="U81" s="4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/>
  <dimension ref="A1:AX73"/>
  <sheetViews>
    <sheetView zoomScaleNormal="100" workbookViewId="0">
      <pane xSplit="14" ySplit="1" topLeftCell="O2" activePane="bottomRight" state="frozen"/>
      <selection pane="topRight" activeCell="O1" sqref="O1"/>
      <selection pane="bottomLeft" activeCell="A2" sqref="A2"/>
      <selection pane="bottomRight" activeCell="A17" sqref="A17:XFD17"/>
    </sheetView>
  </sheetViews>
  <sheetFormatPr defaultColWidth="9.453125" defaultRowHeight="13"/>
  <cols>
    <col min="1" max="1" width="23.54296875" style="23" bestFit="1" customWidth="1"/>
    <col min="2" max="4" width="3.453125" style="69" hidden="1" customWidth="1"/>
    <col min="5" max="5" width="3.453125" style="93" hidden="1" customWidth="1"/>
    <col min="6" max="6" width="3.453125" style="69" hidden="1" customWidth="1"/>
    <col min="7" max="14" width="3.453125" style="52" hidden="1" customWidth="1"/>
    <col min="15" max="20" width="5.54296875" style="52" bestFit="1" customWidth="1"/>
    <col min="21" max="21" width="6.453125" style="52" customWidth="1"/>
    <col min="22" max="23" width="5.54296875" style="52" bestFit="1" customWidth="1"/>
    <col min="24" max="39" width="5.90625" style="52" bestFit="1" customWidth="1"/>
    <col min="40" max="49" width="5.54296875" style="52" bestFit="1" customWidth="1"/>
    <col min="50" max="50" width="5.90625" style="52" bestFit="1" customWidth="1"/>
    <col min="51" max="16384" width="9.453125" style="23"/>
  </cols>
  <sheetData>
    <row r="1" spans="1:50" s="95" customFormat="1">
      <c r="A1" s="95" t="s">
        <v>53</v>
      </c>
      <c r="B1" s="68"/>
      <c r="C1" s="68"/>
      <c r="D1" s="68"/>
      <c r="E1" s="68"/>
      <c r="F1" s="68"/>
      <c r="G1" s="96"/>
      <c r="H1" s="96"/>
      <c r="I1" s="96"/>
      <c r="J1" s="96"/>
      <c r="K1" s="96"/>
      <c r="L1" s="96"/>
      <c r="M1" s="96"/>
      <c r="N1" s="96"/>
      <c r="O1" s="96">
        <f>+Inputs!O1</f>
        <v>2022</v>
      </c>
      <c r="P1" s="96">
        <f>+Inputs!P1</f>
        <v>2023</v>
      </c>
      <c r="Q1" s="96">
        <f>+Inputs!Q1</f>
        <v>2024</v>
      </c>
      <c r="R1" s="96">
        <f>+Inputs!R1</f>
        <v>2025</v>
      </c>
      <c r="S1" s="96">
        <f>+Inputs!S1</f>
        <v>2026</v>
      </c>
      <c r="T1" s="96">
        <f>+Inputs!T1</f>
        <v>2027</v>
      </c>
      <c r="U1" s="96">
        <f>+Inputs!U1</f>
        <v>2028</v>
      </c>
      <c r="V1" s="96">
        <f>+Inputs!V1</f>
        <v>2029</v>
      </c>
      <c r="W1" s="96">
        <f>+Inputs!W1</f>
        <v>2030</v>
      </c>
      <c r="X1" s="96">
        <f>+Inputs!X1</f>
        <v>2031</v>
      </c>
      <c r="Y1" s="96">
        <f>+Inputs!Y1</f>
        <v>2032</v>
      </c>
      <c r="Z1" s="96">
        <f>+Inputs!Z1</f>
        <v>2033</v>
      </c>
      <c r="AA1" s="96">
        <f>+Inputs!AA1</f>
        <v>2034</v>
      </c>
      <c r="AB1" s="96">
        <f>+Inputs!AB1</f>
        <v>2035</v>
      </c>
      <c r="AC1" s="96">
        <f>+Inputs!AC1</f>
        <v>2036</v>
      </c>
      <c r="AD1" s="96">
        <f>+Inputs!AD1</f>
        <v>2037</v>
      </c>
      <c r="AE1" s="96">
        <f>+Inputs!AE1</f>
        <v>2038</v>
      </c>
      <c r="AF1" s="96">
        <f>+Inputs!AF1</f>
        <v>2039</v>
      </c>
      <c r="AG1" s="96">
        <f>+Inputs!AG1</f>
        <v>2040</v>
      </c>
      <c r="AH1" s="96">
        <f>+Inputs!AH1</f>
        <v>2041</v>
      </c>
      <c r="AI1" s="96">
        <f>+Inputs!AI1</f>
        <v>2042</v>
      </c>
      <c r="AJ1" s="96">
        <f>+Inputs!AJ1</f>
        <v>2043</v>
      </c>
      <c r="AK1" s="96">
        <f>+Inputs!AK1</f>
        <v>2044</v>
      </c>
      <c r="AL1" s="96">
        <f>+Inputs!AL1</f>
        <v>2045</v>
      </c>
      <c r="AM1" s="96">
        <f>+Inputs!AM1</f>
        <v>2046</v>
      </c>
      <c r="AN1" s="96">
        <f>+Inputs!AN1</f>
        <v>2047</v>
      </c>
      <c r="AO1" s="96">
        <f>+Inputs!AO1</f>
        <v>2048</v>
      </c>
      <c r="AP1" s="96">
        <f>+Inputs!AP1</f>
        <v>2049</v>
      </c>
      <c r="AQ1" s="96">
        <f>+Inputs!AQ1</f>
        <v>2050</v>
      </c>
      <c r="AR1" s="96">
        <f>+Inputs!AR1</f>
        <v>2051</v>
      </c>
      <c r="AS1" s="96">
        <f>+Inputs!AS1</f>
        <v>2052</v>
      </c>
      <c r="AT1" s="96">
        <f>+Inputs!AT1</f>
        <v>2053</v>
      </c>
      <c r="AU1" s="96">
        <f>+Inputs!AU1</f>
        <v>2054</v>
      </c>
      <c r="AV1" s="96">
        <f>+Inputs!AV1</f>
        <v>2055</v>
      </c>
      <c r="AW1" s="96">
        <f>+Inputs!AW1</f>
        <v>2056</v>
      </c>
      <c r="AX1" s="96">
        <f>+Inputs!AX1</f>
        <v>2057</v>
      </c>
    </row>
    <row r="2" spans="1:50" s="95" customFormat="1">
      <c r="B2" s="68"/>
      <c r="C2" s="68"/>
      <c r="D2" s="68"/>
      <c r="E2" s="68"/>
      <c r="F2" s="68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</row>
    <row r="3" spans="1:50" s="95" customFormat="1">
      <c r="A3" s="114" t="s">
        <v>225</v>
      </c>
      <c r="B3" s="68"/>
      <c r="C3" s="68"/>
      <c r="D3" s="68"/>
      <c r="E3" s="68"/>
      <c r="F3" s="68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</row>
    <row r="4" spans="1:50" s="95" customFormat="1">
      <c r="A4" s="111" t="s">
        <v>0</v>
      </c>
      <c r="B4" s="68"/>
      <c r="C4" s="68"/>
      <c r="D4" s="68"/>
      <c r="E4" s="68"/>
      <c r="F4" s="68"/>
      <c r="G4" s="96"/>
      <c r="H4" s="96"/>
      <c r="I4" s="96"/>
      <c r="J4" s="96"/>
      <c r="K4" s="96"/>
      <c r="L4" s="96"/>
      <c r="M4" s="96"/>
      <c r="N4" s="96"/>
      <c r="O4" s="52">
        <f>+'Pi''s Calc'!O55</f>
        <v>32680.771885269623</v>
      </c>
      <c r="P4" s="52">
        <f>+'Pi''s Calc'!P55</f>
        <v>33903.153927666499</v>
      </c>
      <c r="Q4" s="52">
        <f>+'Pi''s Calc'!Q55</f>
        <v>36007.596277584926</v>
      </c>
      <c r="R4" s="52">
        <f>+'Pi''s Calc'!R55</f>
        <v>39252.788677116812</v>
      </c>
      <c r="S4" s="52">
        <f>+'Pi''s Calc'!S55</f>
        <v>43307.385613605053</v>
      </c>
      <c r="T4" s="52">
        <f>+'Pi''s Calc'!T55</f>
        <v>44966.182320725653</v>
      </c>
      <c r="U4" s="52">
        <f>+'Pi''s Calc'!U55</f>
        <v>47191.696796450924</v>
      </c>
      <c r="V4" s="52">
        <f>+'Pi''s Calc'!V55</f>
        <v>46473.749903872209</v>
      </c>
      <c r="W4" s="52">
        <f>+'Pi''s Calc'!W55</f>
        <v>45354.374250907698</v>
      </c>
      <c r="X4" s="52">
        <f>+'Pi''s Calc'!X55</f>
        <v>44093.074581809291</v>
      </c>
      <c r="Y4" s="52">
        <f>+'Pi''s Calc'!Y55</f>
        <v>42723.927923115989</v>
      </c>
      <c r="Z4" s="52">
        <f>+'Pi''s Calc'!Z55</f>
        <v>41343.812855092285</v>
      </c>
      <c r="AA4" s="52">
        <f>+'Pi''s Calc'!AA55</f>
        <v>39996.641866427752</v>
      </c>
      <c r="AB4" s="52">
        <f>+'Pi''s Calc'!AB55</f>
        <v>38851.483560812172</v>
      </c>
      <c r="AC4" s="52">
        <f>+'Pi''s Calc'!AC55</f>
        <v>37805.537051747255</v>
      </c>
      <c r="AD4" s="52">
        <f>+'Pi''s Calc'!AD55</f>
        <v>36856.370341971473</v>
      </c>
      <c r="AE4" s="52">
        <f>+'Pi''s Calc'!AE55</f>
        <v>35951.904498099131</v>
      </c>
      <c r="AF4" s="52">
        <f>+'Pi''s Calc'!AF55</f>
        <v>35389.428699811309</v>
      </c>
      <c r="AG4" s="52">
        <f>+'Pi''s Calc'!AG55</f>
        <v>34435.38980551131</v>
      </c>
      <c r="AH4" s="52">
        <f>+'Pi''s Calc'!AH55</f>
        <v>33535.209676126557</v>
      </c>
      <c r="AI4" s="52">
        <f>+'Pi''s Calc'!AI55</f>
        <v>32569.414227411078</v>
      </c>
      <c r="AJ4" s="52">
        <f>+'Pi''s Calc'!AJ55</f>
        <v>31605.213232563576</v>
      </c>
      <c r="AK4" s="52">
        <f>+'Pi''s Calc'!AK55</f>
        <v>30622.281260499658</v>
      </c>
      <c r="AL4" s="52">
        <f>+'Pi''s Calc'!AL55</f>
        <v>29640.549433539592</v>
      </c>
      <c r="AM4" s="52">
        <f>+'Pi''s Calc'!AM55</f>
        <v>28708.897122067436</v>
      </c>
      <c r="AN4" s="52">
        <f>+'Pi''s Calc'!AN55</f>
        <v>27770.91877770322</v>
      </c>
      <c r="AO4" s="52">
        <f>+'Pi''s Calc'!AO55</f>
        <v>26863.06954089785</v>
      </c>
      <c r="AP4" s="52">
        <f>+'Pi''s Calc'!AP55</f>
        <v>25961.876533352086</v>
      </c>
      <c r="AQ4" s="52">
        <f>+'Pi''s Calc'!AQ55</f>
        <v>25064.535379685069</v>
      </c>
      <c r="AR4" s="52">
        <f>+'Pi''s Calc'!AR55</f>
        <v>24237.815950276985</v>
      </c>
      <c r="AS4" s="52">
        <f>+'Pi''s Calc'!AS55</f>
        <v>23448.341971026646</v>
      </c>
      <c r="AT4" s="52">
        <f>+'Pi''s Calc'!AT55</f>
        <v>22677.445860851862</v>
      </c>
      <c r="AU4" s="52">
        <f>+'Pi''s Calc'!AU55</f>
        <v>21947.281106176277</v>
      </c>
      <c r="AV4" s="52">
        <f>+'Pi''s Calc'!AV55</f>
        <v>21285.54191813599</v>
      </c>
      <c r="AW4" s="52">
        <f>+'Pi''s Calc'!AW55</f>
        <v>20689.040311081902</v>
      </c>
      <c r="AX4" s="52">
        <f>+'Pi''s Calc'!AX55</f>
        <v>20194.097183716221</v>
      </c>
    </row>
    <row r="5" spans="1:50" s="95" customFormat="1">
      <c r="A5" s="111" t="s">
        <v>89</v>
      </c>
      <c r="B5" s="68"/>
      <c r="C5" s="68"/>
      <c r="D5" s="68"/>
      <c r="E5" s="68"/>
      <c r="F5" s="68"/>
      <c r="G5" s="96"/>
      <c r="H5" s="96"/>
      <c r="I5" s="96"/>
      <c r="J5" s="96"/>
      <c r="K5" s="96"/>
      <c r="L5" s="96"/>
      <c r="M5" s="96"/>
      <c r="N5" s="96"/>
      <c r="O5" s="52"/>
      <c r="P5" s="52">
        <f>+'Pi''s Calc'!P28</f>
        <v>6246.9205923603931</v>
      </c>
      <c r="Q5" s="52">
        <f>+'Pi''s Calc'!Q28</f>
        <v>6485.7653809047997</v>
      </c>
      <c r="R5" s="52">
        <f>+'Pi''s Calc'!R28</f>
        <v>6944.7138246954391</v>
      </c>
      <c r="S5" s="52">
        <f>+'Pi''s Calc'!S28</f>
        <v>7412.9507923212759</v>
      </c>
      <c r="T5" s="52">
        <f>+'Pi''s Calc'!T28</f>
        <v>7768.7736639051618</v>
      </c>
      <c r="U5" s="52">
        <f>+'Pi''s Calc'!U28</f>
        <v>8077.8092323591982</v>
      </c>
      <c r="V5" s="52">
        <f>+'Pi''s Calc'!V28</f>
        <v>8260.7875573084639</v>
      </c>
      <c r="W5" s="52">
        <f>+'Pi''s Calc'!W28</f>
        <v>8400.5689215234743</v>
      </c>
      <c r="X5" s="52">
        <f>+'Pi''s Calc'!X28</f>
        <v>8498.8903558668899</v>
      </c>
      <c r="Y5" s="52">
        <f>+'Pi''s Calc'!Y28</f>
        <v>8580.9640005041365</v>
      </c>
      <c r="Z5" s="52">
        <f>+'Pi''s Calc'!Z28</f>
        <v>8628.2074466553131</v>
      </c>
      <c r="AA5" s="52">
        <f>+'Pi''s Calc'!AA28</f>
        <v>8679.5334312323448</v>
      </c>
      <c r="AB5" s="52">
        <f>+'Pi''s Calc'!AB28</f>
        <v>8727.1462561945664</v>
      </c>
      <c r="AC5" s="52">
        <f>+'Pi''s Calc'!AC28</f>
        <v>8785.8064594140869</v>
      </c>
      <c r="AD5" s="52">
        <f>+'Pi''s Calc'!AD28</f>
        <v>8825.0712449302519</v>
      </c>
      <c r="AE5" s="52">
        <f>+'Pi''s Calc'!AE28</f>
        <v>8869.3505930339761</v>
      </c>
      <c r="AF5" s="52">
        <f>+'Pi''s Calc'!AF28</f>
        <v>8905.300762724637</v>
      </c>
      <c r="AG5" s="52">
        <f>+'Pi''s Calc'!AG28</f>
        <v>8945.3541468642634</v>
      </c>
      <c r="AH5" s="52">
        <f>+'Pi''s Calc'!AH28</f>
        <v>8960.7963001935568</v>
      </c>
      <c r="AI5" s="52">
        <f>+'Pi''s Calc'!AI28</f>
        <v>8979.5998282228447</v>
      </c>
      <c r="AJ5" s="52">
        <f>+'Pi''s Calc'!AJ28</f>
        <v>8994.8879656789632</v>
      </c>
      <c r="AK5" s="52">
        <f>+'Pi''s Calc'!AK28</f>
        <v>9017.2461310843391</v>
      </c>
      <c r="AL5" s="52">
        <f>+'Pi''s Calc'!AL28</f>
        <v>9015.1023559491314</v>
      </c>
      <c r="AM5" s="52">
        <f>+'Pi''s Calc'!AM28</f>
        <v>9018.2425802244998</v>
      </c>
      <c r="AN5" s="52">
        <f>+'Pi''s Calc'!AN28</f>
        <v>9018.975752619006</v>
      </c>
      <c r="AO5" s="52">
        <f>+'Pi''s Calc'!AO28</f>
        <v>9026.1545013382893</v>
      </c>
      <c r="AP5" s="52">
        <f>+'Pi''s Calc'!AP28</f>
        <v>9012.6945172669584</v>
      </c>
      <c r="AQ5" s="52">
        <f>+'Pi''s Calc'!AQ28</f>
        <v>9006.4700404703181</v>
      </c>
      <c r="AR5" s="52">
        <f>+'Pi''s Calc'!AR28</f>
        <v>8999.6118323757873</v>
      </c>
      <c r="AS5" s="52">
        <f>+'Pi''s Calc'!AS28</f>
        <v>9001.0462726103742</v>
      </c>
      <c r="AT5" s="52">
        <f>+'Pi''s Calc'!AT28</f>
        <v>8981.9889262320175</v>
      </c>
      <c r="AU5" s="52">
        <f>+'Pi''s Calc'!AU28</f>
        <v>8968.1375376127417</v>
      </c>
      <c r="AV5" s="52">
        <f>+'Pi''s Calc'!AV28</f>
        <v>8952.6184608242093</v>
      </c>
      <c r="AW5" s="52">
        <f>+'Pi''s Calc'!AW28</f>
        <v>8944.30291106205</v>
      </c>
      <c r="AX5" s="52">
        <f>+'Pi''s Calc'!AX28</f>
        <v>8917.1549413512548</v>
      </c>
    </row>
    <row r="6" spans="1:50" s="95" customFormat="1">
      <c r="A6" s="111" t="s">
        <v>226</v>
      </c>
      <c r="B6" s="68"/>
      <c r="C6" s="68"/>
      <c r="D6" s="68"/>
      <c r="E6" s="68"/>
      <c r="F6" s="68"/>
      <c r="G6" s="96"/>
      <c r="H6" s="96"/>
      <c r="I6" s="96"/>
      <c r="J6" s="96"/>
      <c r="K6" s="96"/>
      <c r="L6" s="96"/>
      <c r="M6" s="96"/>
      <c r="N6" s="96"/>
      <c r="O6" s="52"/>
      <c r="P6" s="52">
        <f>+'Pi''s Calc'!P30</f>
        <v>-3068.7589143826945</v>
      </c>
      <c r="Q6" s="52">
        <f>+'Pi''s Calc'!Q30</f>
        <v>-3367.4568702166835</v>
      </c>
      <c r="R6" s="52">
        <f>+'Pi''s Calc'!R30</f>
        <v>-3576.7605681749073</v>
      </c>
      <c r="S6" s="52">
        <f>+'Pi''s Calc'!S30</f>
        <v>-3855.3560758678741</v>
      </c>
      <c r="T6" s="52">
        <f>+'Pi''s Calc'!T30</f>
        <v>-4022.9638464735658</v>
      </c>
      <c r="U6" s="52">
        <f>+'Pi''s Calc'!U30</f>
        <v>-4203.1916331894672</v>
      </c>
      <c r="V6" s="52">
        <f>+'Pi''s Calc'!V30</f>
        <v>-4205.0809917086299</v>
      </c>
      <c r="W6" s="52">
        <f>+'Pi''s Calc'!W30</f>
        <v>-4261.3442862327356</v>
      </c>
      <c r="X6" s="52">
        <f>+'Pi''s Calc'!X30</f>
        <v>-4338.8843436145789</v>
      </c>
      <c r="Y6" s="52">
        <f>+'Pi''s Calc'!Y30</f>
        <v>-4437.5754439206112</v>
      </c>
      <c r="Z6" s="52">
        <f>+'Pi''s Calc'!Z30</f>
        <v>-4548.7759253482463</v>
      </c>
      <c r="AA6" s="52">
        <f>+'Pi''s Calc'!AA30</f>
        <v>-4659.7982854257334</v>
      </c>
      <c r="AB6" s="52">
        <f>+'Pi''s Calc'!AB30</f>
        <v>-4775.2466170745547</v>
      </c>
      <c r="AC6" s="52">
        <f>+'Pi''s Calc'!AC30</f>
        <v>-4895.5432138829328</v>
      </c>
      <c r="AD6" s="52">
        <f>+'Pi''s Calc'!AD30</f>
        <v>-5007.5968120495063</v>
      </c>
      <c r="AE6" s="52">
        <f>+'Pi''s Calc'!AE30</f>
        <v>-5096.2859556802459</v>
      </c>
      <c r="AF6" s="52">
        <f>+'Pi''s Calc'!AF30</f>
        <v>-5142.9343794044589</v>
      </c>
      <c r="AG6" s="52">
        <f>+'Pi''s Calc'!AG30</f>
        <v>-5187.9158997382592</v>
      </c>
      <c r="AH6" s="52">
        <f>+'Pi''s Calc'!AH30</f>
        <v>-5228.6746301999146</v>
      </c>
      <c r="AI6" s="52">
        <f>+'Pi''s Calc'!AI30</f>
        <v>-5280.2530357965288</v>
      </c>
      <c r="AJ6" s="52">
        <f>+'Pi''s Calc'!AJ30</f>
        <v>-5353.5539881922959</v>
      </c>
      <c r="AK6" s="52">
        <f>+'Pi''s Calc'!AK30</f>
        <v>-5421.8482406865096</v>
      </c>
      <c r="AL6" s="52">
        <f>+'Pi''s Calc'!AL30</f>
        <v>-5480.3441191368083</v>
      </c>
      <c r="AM6" s="52">
        <f>+'Pi''s Calc'!AM30</f>
        <v>-5537.8809300652574</v>
      </c>
      <c r="AN6" s="52">
        <f>+'Pi''s Calc'!AN30</f>
        <v>-5609.4487599280983</v>
      </c>
      <c r="AO6" s="52">
        <f>+'Pi''s Calc'!AO30</f>
        <v>-5672.3574525035783</v>
      </c>
      <c r="AP6" s="52">
        <f>+'Pi''s Calc'!AP30</f>
        <v>-5751.198703887595</v>
      </c>
      <c r="AQ6" s="52">
        <f>+'Pi''s Calc'!AQ30</f>
        <v>-5832.0504720092586</v>
      </c>
      <c r="AR6" s="52">
        <f>+'Pi''s Calc'!AR30</f>
        <v>-5915.1709622771277</v>
      </c>
      <c r="AS6" s="52">
        <f>+'Pi''s Calc'!AS30</f>
        <v>-5996.5249594701527</v>
      </c>
      <c r="AT6" s="52">
        <f>+'Pi''s Calc'!AT30</f>
        <v>-6075.3111779838391</v>
      </c>
      <c r="AU6" s="52">
        <f>+'Pi''s Calc'!AU30</f>
        <v>-6154.4942613035064</v>
      </c>
      <c r="AV6" s="52">
        <f>+'Pi''s Calc'!AV30</f>
        <v>-6234.873607169885</v>
      </c>
      <c r="AW6" s="52">
        <f>+'Pi''s Calc'!AW30</f>
        <v>-6314.8879101639686</v>
      </c>
      <c r="AX6" s="52">
        <f>+'Pi''s Calc'!AX30</f>
        <v>-6398.1774866229462</v>
      </c>
    </row>
    <row r="7" spans="1:50" s="95" customFormat="1">
      <c r="A7" s="111" t="s">
        <v>227</v>
      </c>
      <c r="B7" s="68"/>
      <c r="C7" s="68"/>
      <c r="D7" s="68"/>
      <c r="E7" s="68"/>
      <c r="F7" s="68"/>
      <c r="G7" s="96"/>
      <c r="H7" s="96"/>
      <c r="I7" s="96"/>
      <c r="J7" s="96"/>
      <c r="K7" s="96"/>
      <c r="L7" s="96"/>
      <c r="M7" s="96"/>
      <c r="N7" s="96"/>
      <c r="O7" s="52"/>
      <c r="P7" s="52">
        <f>+'DAV Pi'!P59</f>
        <v>1636.1520776388161</v>
      </c>
      <c r="Q7" s="52">
        <f>+'DAV Pi'!Q59</f>
        <v>1658.0597910384417</v>
      </c>
      <c r="R7" s="52">
        <f>+'DAV Pi'!R59</f>
        <v>1704.8395221450585</v>
      </c>
      <c r="S7" s="52">
        <f>+'DAV Pi'!S59</f>
        <v>1780.8547075708143</v>
      </c>
      <c r="T7" s="52">
        <f>+'DAV Pi'!T59</f>
        <v>1804.5589681546817</v>
      </c>
      <c r="U7" s="52">
        <f>+'DAV Pi'!U59</f>
        <v>1923.5316428839703</v>
      </c>
      <c r="V7" s="52">
        <f>+'DAV Pi'!V59</f>
        <v>1964.5385306287542</v>
      </c>
      <c r="W7" s="52">
        <f>+'DAV Pi'!W59</f>
        <v>1995.6957788793316</v>
      </c>
      <c r="X7" s="52">
        <f>+'DAV Pi'!X59</f>
        <v>2023.4930238697718</v>
      </c>
      <c r="Y7" s="52">
        <f>+'DAV Pi'!Y59</f>
        <v>2048.3062294621163</v>
      </c>
      <c r="Z7" s="52">
        <f>+'DAV Pi'!Z59</f>
        <v>2059.0235504109837</v>
      </c>
      <c r="AA7" s="52">
        <f>+'DAV Pi'!AA59</f>
        <v>2043.3399857525005</v>
      </c>
      <c r="AB7" s="52">
        <f>+'DAV Pi'!AB59</f>
        <v>2036.9938992509485</v>
      </c>
      <c r="AC7" s="52">
        <f>+'DAV Pi'!AC59</f>
        <v>2006.0853195694019</v>
      </c>
      <c r="AD7" s="52">
        <f>+'DAV Pi'!AD59</f>
        <v>2003.8303158937463</v>
      </c>
      <c r="AE7" s="52">
        <f>+'DAV Pi'!AE59</f>
        <v>2020.5641952809744</v>
      </c>
      <c r="AF7" s="52">
        <f>+'DAV Pi'!AF59</f>
        <v>2045.4417259536401</v>
      </c>
      <c r="AG7" s="52">
        <f>+'DAV Pi'!AG59</f>
        <v>2062.4767276577777</v>
      </c>
      <c r="AH7" s="52">
        <f>+'DAV Pi'!AH59</f>
        <v>2076.3431645419469</v>
      </c>
      <c r="AI7" s="52">
        <f>+'DAV Pi'!AI59</f>
        <v>2089.7059212778804</v>
      </c>
      <c r="AJ7" s="52">
        <f>+'DAV Pi'!AJ59</f>
        <v>2102.0208013663964</v>
      </c>
      <c r="AK7" s="52">
        <f>+'DAV Pi'!AK59</f>
        <v>2118.1797538680294</v>
      </c>
      <c r="AL7" s="52">
        <f>+'DAV Pi'!AL59</f>
        <v>2138.8934974793738</v>
      </c>
      <c r="AM7" s="52">
        <f>+'DAV Pi'!AM59</f>
        <v>2164.3344058924231</v>
      </c>
      <c r="AN7" s="52">
        <f>+'DAV Pi'!AN59</f>
        <v>2189.4714754164197</v>
      </c>
      <c r="AO7" s="52">
        <f>+'DAV Pi'!AO59</f>
        <v>2216.1812823439118</v>
      </c>
      <c r="AP7" s="52">
        <f>+'DAV Pi'!AP59</f>
        <v>2240.4393375061527</v>
      </c>
      <c r="AQ7" s="52">
        <f>+'DAV Pi'!AQ59</f>
        <v>2262.0718110323492</v>
      </c>
      <c r="AR7" s="52">
        <f>+'DAV Pi'!AR59</f>
        <v>2283.5655331559201</v>
      </c>
      <c r="AS7" s="52">
        <f>+'DAV Pi'!AS59</f>
        <v>2304.349468986296</v>
      </c>
      <c r="AT7" s="52">
        <f>+'DAV Pi'!AT59</f>
        <v>2319.8300805031181</v>
      </c>
      <c r="AU7" s="52">
        <f>+'DAV Pi'!AU59</f>
        <v>2335.7566476661796</v>
      </c>
      <c r="AV7" s="52">
        <f>+'DAV Pi'!AV59</f>
        <v>2346.15594113917</v>
      </c>
      <c r="AW7" s="52">
        <f>+'DAV Pi'!AW59</f>
        <v>2352.0125655712077</v>
      </c>
      <c r="AX7" s="52">
        <f>+'DAV Pi'!AX59</f>
        <v>2360.6195560053993</v>
      </c>
    </row>
    <row r="8" spans="1:50" s="95" customFormat="1">
      <c r="A8" s="111" t="s">
        <v>228</v>
      </c>
      <c r="B8" s="68"/>
      <c r="C8" s="68"/>
      <c r="D8" s="68"/>
      <c r="E8" s="68"/>
      <c r="F8" s="68"/>
      <c r="G8" s="96"/>
      <c r="H8" s="96"/>
      <c r="I8" s="96"/>
      <c r="J8" s="96"/>
      <c r="K8" s="96"/>
      <c r="L8" s="96"/>
      <c r="M8" s="96"/>
      <c r="N8" s="96"/>
      <c r="O8" s="52">
        <f>+'Pi''s Calc'!O53</f>
        <v>-5565.9002381668879</v>
      </c>
      <c r="P8" s="52">
        <f>+'Pi''s Calc'!P53</f>
        <v>-6925.3062025191539</v>
      </c>
      <c r="Q8" s="52">
        <f>+'Pi''s Calc'!Q53</f>
        <v>-6920.8104005393179</v>
      </c>
      <c r="R8" s="52">
        <f>+'Pi''s Calc'!R53</f>
        <v>-6648.1542958616701</v>
      </c>
      <c r="S8" s="52">
        <f>+'Pi''s Calc'!S53</f>
        <v>-6438.7445987311876</v>
      </c>
      <c r="T8" s="52">
        <f>+'Pi''s Calc'!T53</f>
        <v>-6547.4458590854483</v>
      </c>
      <c r="U8" s="52">
        <f>+'Pi''s Calc'!U53</f>
        <v>-6567.6735687415057</v>
      </c>
      <c r="V8" s="52">
        <f>+'Pi''s Calc'!V53</f>
        <v>-6696.3973513267265</v>
      </c>
      <c r="W8" s="52">
        <f>+'Pi''s Calc'!W53</f>
        <v>-6915.9768667235621</v>
      </c>
      <c r="X8" s="52">
        <f>+'Pi''s Calc'!X53</f>
        <v>-7178.4195545185357</v>
      </c>
      <c r="Y8" s="52">
        <f>+'Pi''s Calc'!Y53</f>
        <v>-7454.5437324276791</v>
      </c>
      <c r="Z8" s="52">
        <f>+'Pi''s Calc'!Z53</f>
        <v>-7713.5950823587627</v>
      </c>
      <c r="AA8" s="52">
        <f>+'Pi''s Calc'!AA53</f>
        <v>-7946.7239594093553</v>
      </c>
      <c r="AB8" s="52">
        <f>+'Pi''s Calc'!AB53</f>
        <v>-7984.1862399125457</v>
      </c>
      <c r="AC8" s="52">
        <f>+'Pi''s Calc'!AC53</f>
        <v>-8020.5216111187765</v>
      </c>
      <c r="AD8" s="52">
        <f>+'Pi''s Calc'!AD53</f>
        <v>-8018.3378554223236</v>
      </c>
      <c r="AE8" s="52">
        <f>+'Pi''s Calc'!AE53</f>
        <v>-7979.6917261783965</v>
      </c>
      <c r="AF8" s="52">
        <f>+'Pi''s Calc'!AF53</f>
        <v>-7922.3483261089568</v>
      </c>
      <c r="AG8" s="52">
        <f>+'Pi''s Calc'!AG53</f>
        <v>-7853.8541302969606</v>
      </c>
      <c r="AH8" s="52">
        <f>+'Pi''s Calc'!AH53</f>
        <v>-7770.276892777998</v>
      </c>
      <c r="AI8" s="52">
        <f>+'Pi''s Calc'!AI53</f>
        <v>-7666.7497871455853</v>
      </c>
      <c r="AJ8" s="52">
        <f>+'Pi''s Calc'!AJ53</f>
        <v>-7527.3625606540154</v>
      </c>
      <c r="AK8" s="52">
        <f>+'Pi''s Calc'!AK53</f>
        <v>-7358.2320473006985</v>
      </c>
      <c r="AL8" s="52">
        <f>+'Pi''s Calc'!AL53</f>
        <v>-7144.798229373002</v>
      </c>
      <c r="AM8" s="52">
        <f>+'Pi''s Calc'!AM53</f>
        <v>-6887.6739414862168</v>
      </c>
      <c r="AN8" s="52">
        <f>+'Pi''s Calc'!AN53</f>
        <v>-6574.335657451622</v>
      </c>
      <c r="AO8" s="52">
        <f>+'Pi''s Calc'!AO53</f>
        <v>-6215.1711121684421</v>
      </c>
      <c r="AP8" s="52">
        <f>+'Pi''s Calc'!AP53</f>
        <v>-5784.6658658451452</v>
      </c>
      <c r="AQ8" s="52">
        <f>+'Pi''s Calc'!AQ53</f>
        <v>-5289.2984113861385</v>
      </c>
      <c r="AR8" s="52">
        <f>+'Pi''s Calc'!AR53</f>
        <v>-4726.9126159329462</v>
      </c>
      <c r="AS8" s="52">
        <f>+'Pi''s Calc'!AS53</f>
        <v>-4104.5067371232217</v>
      </c>
      <c r="AT8" s="52">
        <f>+'Pi''s Calc'!AT53</f>
        <v>-3412.9926849911171</v>
      </c>
      <c r="AU8" s="52">
        <f>+'Pi''s Calc'!AU53</f>
        <v>-2654.9425286298501</v>
      </c>
      <c r="AV8" s="52">
        <f>+'Pi''s Calc'!AV53</f>
        <v>-1832.6462001865948</v>
      </c>
      <c r="AW8" s="52">
        <f>+'Pi''s Calc'!AW53</f>
        <v>-954.74925113085555</v>
      </c>
      <c r="AX8" s="52">
        <f>+'Pi''s Calc'!AX53</f>
        <v>-1.0186340659856796E-10</v>
      </c>
    </row>
    <row r="9" spans="1:50" s="95" customFormat="1">
      <c r="B9" s="68"/>
      <c r="C9" s="68"/>
      <c r="D9" s="68"/>
      <c r="E9" s="68"/>
      <c r="F9" s="68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</row>
    <row r="10" spans="1:50">
      <c r="A10" s="23" t="s">
        <v>211</v>
      </c>
      <c r="O10" s="124">
        <f>+Inputs!O38</f>
        <v>1.1065197428833791</v>
      </c>
      <c r="P10" s="124">
        <f>+Inputs!P38</f>
        <v>1.1879595959595957</v>
      </c>
      <c r="Q10" s="124">
        <f>+Inputs!Q38</f>
        <v>1.195443741414141</v>
      </c>
      <c r="R10" s="124">
        <f>+Inputs!R38</f>
        <v>1.1861192802311107</v>
      </c>
      <c r="S10" s="124">
        <f>+Inputs!S38</f>
        <v>1.1881356830075036</v>
      </c>
      <c r="T10" s="124">
        <f>+Inputs!T38</f>
        <v>1.2085716167552327</v>
      </c>
      <c r="U10" s="124">
        <f>+Inputs!U38</f>
        <v>1.2327430490903373</v>
      </c>
      <c r="V10" s="124">
        <f>+Inputs!V38</f>
        <v>1.257397910072144</v>
      </c>
      <c r="W10" s="124">
        <f>+Inputs!W38</f>
        <v>1.2825458682735869</v>
      </c>
      <c r="X10" s="124">
        <f>+Inputs!X38</f>
        <v>1.3081967856390586</v>
      </c>
      <c r="Y10" s="124">
        <f>+Inputs!Y38</f>
        <v>1.3343607213518398</v>
      </c>
      <c r="Z10" s="124">
        <f>+Inputs!Z38</f>
        <v>1.3610479357788765</v>
      </c>
      <c r="AA10" s="124">
        <f>+Inputs!AA38</f>
        <v>1.3882688944944541</v>
      </c>
      <c r="AB10" s="124">
        <f>+Inputs!AB38</f>
        <v>1.4160342723843431</v>
      </c>
      <c r="AC10" s="124">
        <f>+Inputs!AC38</f>
        <v>1.4443549578320301</v>
      </c>
      <c r="AD10" s="124">
        <f>+Inputs!AD38</f>
        <v>1.4732420569886706</v>
      </c>
      <c r="AE10" s="124">
        <f>+Inputs!AE38</f>
        <v>1.5027068981284439</v>
      </c>
      <c r="AF10" s="124">
        <f>+Inputs!AF38</f>
        <v>1.5327610360910129</v>
      </c>
      <c r="AG10" s="124">
        <f>+Inputs!AG38</f>
        <v>1.5634162568128331</v>
      </c>
      <c r="AH10" s="124">
        <f>+Inputs!AH38</f>
        <v>1.5946845819490898</v>
      </c>
      <c r="AI10" s="124">
        <f>+Inputs!AI38</f>
        <v>1.6265782735880716</v>
      </c>
      <c r="AJ10" s="124">
        <f>+Inputs!AJ38</f>
        <v>1.6591098390598331</v>
      </c>
      <c r="AK10" s="124">
        <f>+Inputs!AK38</f>
        <v>1.6922920358410298</v>
      </c>
      <c r="AL10" s="124">
        <f>+Inputs!AL38</f>
        <v>1.7261378765578503</v>
      </c>
      <c r="AM10" s="124">
        <f>+Inputs!AM38</f>
        <v>1.7606606340890074</v>
      </c>
      <c r="AN10" s="124">
        <f>+Inputs!AN38</f>
        <v>1.7958738467707875</v>
      </c>
      <c r="AO10" s="124">
        <f>+Inputs!AO38</f>
        <v>1.8317913237062033</v>
      </c>
      <c r="AP10" s="124">
        <f>+Inputs!AP38</f>
        <v>1.8684271501803273</v>
      </c>
      <c r="AQ10" s="124">
        <f>+Inputs!AQ38</f>
        <v>1.9057956931839339</v>
      </c>
      <c r="AR10" s="124">
        <f>+Inputs!AR38</f>
        <v>1.9439116070476126</v>
      </c>
      <c r="AS10" s="124">
        <f>+Inputs!AS38</f>
        <v>1.9827898391885648</v>
      </c>
      <c r="AT10" s="124">
        <f>+Inputs!AT38</f>
        <v>2.022445635972336</v>
      </c>
      <c r="AU10" s="124">
        <f>+Inputs!AU38</f>
        <v>2.0628945486917827</v>
      </c>
      <c r="AV10" s="124">
        <f>+Inputs!AV38</f>
        <v>2.1041524396656182</v>
      </c>
      <c r="AW10" s="124">
        <f>+Inputs!AW38</f>
        <v>2.1462354884589305</v>
      </c>
      <c r="AX10" s="124">
        <f>+Inputs!AX38</f>
        <v>2.1891601982281093</v>
      </c>
    </row>
    <row r="11" spans="1:50"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</row>
    <row r="12" spans="1:50">
      <c r="A12" s="114" t="s">
        <v>229</v>
      </c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  <c r="AL12" s="124"/>
      <c r="AM12" s="124"/>
      <c r="AN12" s="124"/>
      <c r="AO12" s="124"/>
      <c r="AP12" s="124"/>
      <c r="AQ12" s="124"/>
      <c r="AR12" s="124"/>
      <c r="AS12" s="124"/>
      <c r="AT12" s="124"/>
      <c r="AU12" s="124"/>
      <c r="AV12" s="124"/>
      <c r="AW12" s="124"/>
      <c r="AX12" s="124"/>
    </row>
    <row r="13" spans="1:50">
      <c r="A13" s="111" t="s">
        <v>0</v>
      </c>
      <c r="O13" s="52">
        <f t="shared" ref="O13:U13" si="0">+O4*O$10</f>
        <v>36161.919303718911</v>
      </c>
      <c r="P13" s="52">
        <f t="shared" si="0"/>
        <v>40275.577041666671</v>
      </c>
      <c r="Q13" s="52">
        <f t="shared" si="0"/>
        <v>43045.055613406017</v>
      </c>
      <c r="R13" s="52">
        <f t="shared" si="0"/>
        <v>46558.489452765687</v>
      </c>
      <c r="S13" s="52">
        <f t="shared" si="0"/>
        <v>51455.050185289976</v>
      </c>
      <c r="T13" s="52">
        <f t="shared" si="0"/>
        <v>54344.851666669965</v>
      </c>
      <c r="U13" s="52">
        <f t="shared" si="0"/>
        <v>58175.236200603613</v>
      </c>
      <c r="V13" s="52">
        <f t="shared" ref="V13:AU13" si="1">+V4*V$10</f>
        <v>58435.996002344415</v>
      </c>
      <c r="W13" s="52">
        <f t="shared" si="1"/>
        <v>58169.065303635623</v>
      </c>
      <c r="X13" s="52">
        <f t="shared" si="1"/>
        <v>57682.418436866195</v>
      </c>
      <c r="Y13" s="52">
        <f t="shared" si="1"/>
        <v>57009.131282473063</v>
      </c>
      <c r="Z13" s="52">
        <f t="shared" si="1"/>
        <v>56270.91114365153</v>
      </c>
      <c r="AA13" s="52">
        <f t="shared" si="1"/>
        <v>55526.093787396254</v>
      </c>
      <c r="AB13" s="52">
        <f t="shared" si="1"/>
        <v>55015.032255086931</v>
      </c>
      <c r="AC13" s="52">
        <f t="shared" si="1"/>
        <v>54604.614874193656</v>
      </c>
      <c r="AD13" s="52">
        <f t="shared" si="1"/>
        <v>54298.354855742284</v>
      </c>
      <c r="AE13" s="52">
        <f t="shared" si="1"/>
        <v>54025.174890148599</v>
      </c>
      <c r="AF13" s="52">
        <f t="shared" si="1"/>
        <v>54243.537400591813</v>
      </c>
      <c r="AG13" s="52">
        <f t="shared" si="1"/>
        <v>53836.848231623284</v>
      </c>
      <c r="AH13" s="52">
        <f t="shared" si="1"/>
        <v>53478.081822948952</v>
      </c>
      <c r="AI13" s="52">
        <f t="shared" si="1"/>
        <v>52976.701565797091</v>
      </c>
      <c r="AJ13" s="52">
        <f t="shared" si="1"/>
        <v>52436.520239730264</v>
      </c>
      <c r="AK13" s="52">
        <f t="shared" si="1"/>
        <v>51821.842696427586</v>
      </c>
      <c r="AL13" s="52">
        <f t="shared" si="1"/>
        <v>51163.675059218025</v>
      </c>
      <c r="AM13" s="52">
        <f t="shared" si="1"/>
        <v>50546.625010935335</v>
      </c>
      <c r="AN13" s="52">
        <f t="shared" si="1"/>
        <v>49873.066733672982</v>
      </c>
      <c r="AO13" s="52">
        <f t="shared" si="1"/>
        <v>49207.537713133068</v>
      </c>
      <c r="AP13" s="52">
        <f t="shared" si="1"/>
        <v>48507.874984544556</v>
      </c>
      <c r="AQ13" s="52">
        <f t="shared" si="1"/>
        <v>47767.883578260145</v>
      </c>
      <c r="AR13" s="52">
        <f t="shared" si="1"/>
        <v>47116.171755227188</v>
      </c>
      <c r="AS13" s="52">
        <f t="shared" si="1"/>
        <v>46493.134205970397</v>
      </c>
      <c r="AT13" s="52">
        <f t="shared" si="1"/>
        <v>45863.901416278764</v>
      </c>
      <c r="AU13" s="52">
        <f t="shared" si="1"/>
        <v>45274.926552537203</v>
      </c>
      <c r="AV13" s="52">
        <f t="shared" ref="AV13:AX13" si="2">+AV4*AV$10</f>
        <v>44788.024956650625</v>
      </c>
      <c r="AW13" s="52">
        <f t="shared" si="2"/>
        <v>44403.55253780137</v>
      </c>
      <c r="AX13" s="52">
        <f t="shared" si="2"/>
        <v>44208.113793741904</v>
      </c>
    </row>
    <row r="14" spans="1:50">
      <c r="A14" s="111" t="s">
        <v>89</v>
      </c>
      <c r="P14" s="52">
        <f t="shared" ref="P14:U16" si="3">+P5*P$10</f>
        <v>7421.089262892131</v>
      </c>
      <c r="Q14" s="52">
        <f t="shared" si="3"/>
        <v>7753.3676328831452</v>
      </c>
      <c r="R14" s="52">
        <f t="shared" si="3"/>
        <v>8237.258963158798</v>
      </c>
      <c r="S14" s="52">
        <f t="shared" si="3"/>
        <v>8807.5913527356533</v>
      </c>
      <c r="T14" s="52">
        <f t="shared" si="3"/>
        <v>9389.1193471913339</v>
      </c>
      <c r="U14" s="52">
        <f t="shared" si="3"/>
        <v>9957.8631830685554</v>
      </c>
      <c r="V14" s="52">
        <f t="shared" ref="V14:AU14" si="4">+V5*V$10</f>
        <v>10387.097010109634</v>
      </c>
      <c r="W14" s="52">
        <f t="shared" si="4"/>
        <v>10774.114961447433</v>
      </c>
      <c r="X14" s="52">
        <f t="shared" si="4"/>
        <v>11118.22104504386</v>
      </c>
      <c r="Y14" s="52">
        <f t="shared" si="4"/>
        <v>11450.101313606869</v>
      </c>
      <c r="Z14" s="52">
        <f t="shared" si="4"/>
        <v>11743.403934742144</v>
      </c>
      <c r="AA14" s="52">
        <f t="shared" si="4"/>
        <v>12049.526281304583</v>
      </c>
      <c r="AB14" s="52">
        <f t="shared" si="4"/>
        <v>12357.938198882217</v>
      </c>
      <c r="AC14" s="52">
        <f t="shared" si="4"/>
        <v>12689.823118207411</v>
      </c>
      <c r="AD14" s="52">
        <f t="shared" si="4"/>
        <v>13001.466113952612</v>
      </c>
      <c r="AE14" s="52">
        <f t="shared" si="4"/>
        <v>13328.034318071761</v>
      </c>
      <c r="AF14" s="52">
        <f t="shared" si="4"/>
        <v>13649.698023775902</v>
      </c>
      <c r="AG14" s="52">
        <f t="shared" si="4"/>
        <v>13985.312096155682</v>
      </c>
      <c r="AH14" s="52">
        <f t="shared" si="4"/>
        <v>14289.643701905112</v>
      </c>
      <c r="AI14" s="52">
        <f t="shared" si="4"/>
        <v>14606.02198610246</v>
      </c>
      <c r="AJ14" s="52">
        <f t="shared" si="4"/>
        <v>14923.507125098855</v>
      </c>
      <c r="AK14" s="52">
        <f t="shared" si="4"/>
        <v>15259.813812852366</v>
      </c>
      <c r="AL14" s="52">
        <f t="shared" si="4"/>
        <v>15561.309637649707</v>
      </c>
      <c r="AM14" s="52">
        <f t="shared" si="4"/>
        <v>15878.064699666555</v>
      </c>
      <c r="AN14" s="52">
        <f t="shared" si="4"/>
        <v>16196.942678788353</v>
      </c>
      <c r="AO14" s="52">
        <f t="shared" si="4"/>
        <v>16534.031501983172</v>
      </c>
      <c r="AP14" s="52">
        <f t="shared" si="4"/>
        <v>16839.563132342962</v>
      </c>
      <c r="AQ14" s="52">
        <f t="shared" si="4"/>
        <v>17164.491813918463</v>
      </c>
      <c r="AR14" s="52">
        <f t="shared" si="4"/>
        <v>17494.449899878327</v>
      </c>
      <c r="AS14" s="52">
        <f t="shared" si="4"/>
        <v>17847.183091397954</v>
      </c>
      <c r="AT14" s="52">
        <f t="shared" si="4"/>
        <v>18165.584306209792</v>
      </c>
      <c r="AU14" s="52">
        <f t="shared" si="4"/>
        <v>18500.322038259474</v>
      </c>
      <c r="AV14" s="52">
        <f t="shared" ref="AV14:AX14" si="5">+AV5*AV$10</f>
        <v>18837.673975738711</v>
      </c>
      <c r="AW14" s="52">
        <f t="shared" si="5"/>
        <v>19196.580327247892</v>
      </c>
      <c r="AX14" s="52">
        <f t="shared" si="5"/>
        <v>19521.080679039278</v>
      </c>
    </row>
    <row r="15" spans="1:50">
      <c r="A15" s="111" t="s">
        <v>226</v>
      </c>
      <c r="P15" s="52">
        <f t="shared" si="3"/>
        <v>-3645.5616000274731</v>
      </c>
      <c r="Q15" s="52">
        <f t="shared" si="3"/>
        <v>-4025.6052399825853</v>
      </c>
      <c r="R15" s="52">
        <f t="shared" si="3"/>
        <v>-4242.4646706826397</v>
      </c>
      <c r="S15" s="52">
        <f t="shared" si="3"/>
        <v>-4580.6861244384054</v>
      </c>
      <c r="T15" s="52">
        <f t="shared" si="3"/>
        <v>-4862.0399200804077</v>
      </c>
      <c r="U15" s="52">
        <f t="shared" si="3"/>
        <v>-5181.4552698089783</v>
      </c>
      <c r="V15" s="52">
        <f t="shared" ref="V15:AU15" si="6">+V6*V$10</f>
        <v>-5287.4600506585293</v>
      </c>
      <c r="W15" s="52">
        <f t="shared" si="6"/>
        <v>-5465.3695075990518</v>
      </c>
      <c r="X15" s="52">
        <f t="shared" si="6"/>
        <v>-5676.1145515762291</v>
      </c>
      <c r="Y15" s="52">
        <f t="shared" si="6"/>
        <v>-5921.3263704031178</v>
      </c>
      <c r="Z15" s="52">
        <f t="shared" si="6"/>
        <v>-6191.1020835158797</v>
      </c>
      <c r="AA15" s="52">
        <f t="shared" si="6"/>
        <v>-6469.0530142751359</v>
      </c>
      <c r="AB15" s="52">
        <f t="shared" si="6"/>
        <v>-6761.9128688649625</v>
      </c>
      <c r="AC15" s="52">
        <f t="shared" si="6"/>
        <v>-7070.9021122527647</v>
      </c>
      <c r="AD15" s="52">
        <f t="shared" si="6"/>
        <v>-7377.4022279537239</v>
      </c>
      <c r="AE15" s="52">
        <f t="shared" si="6"/>
        <v>-7658.2240604358149</v>
      </c>
      <c r="AF15" s="52">
        <f t="shared" si="6"/>
        <v>-7882.8894279240685</v>
      </c>
      <c r="AG15" s="52">
        <f t="shared" si="6"/>
        <v>-8110.8720566285701</v>
      </c>
      <c r="AH15" s="52">
        <f t="shared" si="6"/>
        <v>-8338.0868168081633</v>
      </c>
      <c r="AI15" s="52">
        <f t="shared" si="6"/>
        <v>-8588.7448670740923</v>
      </c>
      <c r="AJ15" s="52">
        <f t="shared" si="6"/>
        <v>-8882.1340957478478</v>
      </c>
      <c r="AK15" s="52">
        <f t="shared" si="6"/>
        <v>-9175.3505972524799</v>
      </c>
      <c r="AL15" s="52">
        <f t="shared" si="6"/>
        <v>-9459.8295606131123</v>
      </c>
      <c r="AM15" s="52">
        <f t="shared" si="6"/>
        <v>-9750.3289498381182</v>
      </c>
      <c r="AN15" s="52">
        <f t="shared" si="6"/>
        <v>-10073.862322755698</v>
      </c>
      <c r="AO15" s="52">
        <f t="shared" si="6"/>
        <v>-10390.575166456278</v>
      </c>
      <c r="AP15" s="52">
        <f t="shared" si="6"/>
        <v>-10745.695804425492</v>
      </c>
      <c r="AQ15" s="52">
        <f t="shared" si="6"/>
        <v>-11114.696671986574</v>
      </c>
      <c r="AR15" s="52">
        <f t="shared" si="6"/>
        <v>-11498.569491241504</v>
      </c>
      <c r="AS15" s="52">
        <f t="shared" si="6"/>
        <v>-11889.848760078039</v>
      </c>
      <c r="AT15" s="52">
        <f t="shared" si="6"/>
        <v>-12286.986579087366</v>
      </c>
      <c r="AU15" s="52">
        <f t="shared" si="6"/>
        <v>-12696.072661597864</v>
      </c>
      <c r="AV15" s="52">
        <f t="shared" ref="AV15:AX15" si="7">+AV6*AV$10</f>
        <v>-13119.124511533286</v>
      </c>
      <c r="AW15" s="52">
        <f t="shared" si="7"/>
        <v>-13553.236538434161</v>
      </c>
      <c r="AX15" s="52">
        <f t="shared" si="7"/>
        <v>-14006.635494914115</v>
      </c>
    </row>
    <row r="16" spans="1:50">
      <c r="A16" s="111" t="s">
        <v>227</v>
      </c>
      <c r="P16" s="52">
        <f t="shared" si="3"/>
        <v>1943.6825610802609</v>
      </c>
      <c r="Q16" s="52">
        <f t="shared" si="3"/>
        <v>1982.1172000873437</v>
      </c>
      <c r="R16" s="52">
        <f t="shared" si="3"/>
        <v>2022.1430269162474</v>
      </c>
      <c r="S16" s="52">
        <f t="shared" si="3"/>
        <v>2115.8970243167773</v>
      </c>
      <c r="T16" s="52">
        <f t="shared" si="3"/>
        <v>2180.9387496728582</v>
      </c>
      <c r="U16" s="52">
        <f t="shared" si="3"/>
        <v>2371.2202624705315</v>
      </c>
      <c r="V16" s="52">
        <f t="shared" ref="V16:AU16" si="8">+V7*V$10</f>
        <v>2470.2066426687961</v>
      </c>
      <c r="W16" s="52">
        <f t="shared" si="8"/>
        <v>2559.5713755327247</v>
      </c>
      <c r="X16" s="52">
        <f t="shared" si="8"/>
        <v>2647.1270695894946</v>
      </c>
      <c r="Y16" s="52">
        <f t="shared" si="8"/>
        <v>2733.1793778945366</v>
      </c>
      <c r="Z16" s="52">
        <f t="shared" si="8"/>
        <v>2802.429753006963</v>
      </c>
      <c r="AA16" s="52">
        <f t="shared" si="8"/>
        <v>2836.7053430969377</v>
      </c>
      <c r="AB16" s="52">
        <f t="shared" si="8"/>
        <v>2884.4531739771628</v>
      </c>
      <c r="AC16" s="52">
        <f t="shared" si="8"/>
        <v>2897.4992771541179</v>
      </c>
      <c r="AD16" s="52">
        <f t="shared" si="8"/>
        <v>2952.1270964435603</v>
      </c>
      <c r="AE16" s="52">
        <f t="shared" si="8"/>
        <v>3036.3157543600687</v>
      </c>
      <c r="AF16" s="52">
        <f t="shared" si="8"/>
        <v>3135.1733791364909</v>
      </c>
      <c r="AG16" s="52">
        <f t="shared" si="8"/>
        <v>3224.5096453183037</v>
      </c>
      <c r="AH16" s="52">
        <f t="shared" si="8"/>
        <v>3311.1124313304249</v>
      </c>
      <c r="AI16" s="52">
        <f t="shared" si="8"/>
        <v>3399.0702497389452</v>
      </c>
      <c r="AJ16" s="52">
        <f t="shared" si="8"/>
        <v>3487.4833934554235</v>
      </c>
      <c r="AK16" s="52">
        <f t="shared" si="8"/>
        <v>3584.5787279505789</v>
      </c>
      <c r="AL16" s="52">
        <f t="shared" si="8"/>
        <v>3692.02507992244</v>
      </c>
      <c r="AM16" s="52">
        <f t="shared" si="8"/>
        <v>3810.6583874592088</v>
      </c>
      <c r="AN16" s="52">
        <f t="shared" si="8"/>
        <v>3932.0145609509973</v>
      </c>
      <c r="AO16" s="52">
        <f t="shared" si="8"/>
        <v>4059.5816447576653</v>
      </c>
      <c r="AP16" s="52">
        <f t="shared" si="8"/>
        <v>4186.0976865285211</v>
      </c>
      <c r="AQ16" s="52">
        <f t="shared" si="8"/>
        <v>4311.0467151382327</v>
      </c>
      <c r="AR16" s="52">
        <f t="shared" si="8"/>
        <v>4439.0495453556632</v>
      </c>
      <c r="AS16" s="52">
        <f t="shared" si="8"/>
        <v>4569.0407130455924</v>
      </c>
      <c r="AT16" s="52">
        <f t="shared" si="8"/>
        <v>4691.7302225108842</v>
      </c>
      <c r="AU16" s="52">
        <f t="shared" si="8"/>
        <v>4818.4196555411545</v>
      </c>
      <c r="AV16" s="52">
        <f t="shared" ref="AV16:AX16" si="9">+AV7*AV$10</f>
        <v>4936.6697473839686</v>
      </c>
      <c r="AW16" s="52">
        <f t="shared" si="9"/>
        <v>5047.972837530263</v>
      </c>
      <c r="AX16" s="52">
        <f t="shared" si="9"/>
        <v>5167.7743751659309</v>
      </c>
    </row>
    <row r="17" spans="1:50">
      <c r="A17" s="111" t="s">
        <v>288</v>
      </c>
      <c r="P17" s="52">
        <f>(+P8-O8)*P10</f>
        <v>-1614.9193601569823</v>
      </c>
      <c r="Q17" s="52">
        <f t="shared" ref="Q17:U17" si="10">(+Q8-P8)*Q10</f>
        <v>5.3744783394322022</v>
      </c>
      <c r="R17" s="52">
        <f t="shared" si="10"/>
        <v>323.40266263087</v>
      </c>
      <c r="S17" s="52">
        <f t="shared" si="10"/>
        <v>248.80713352852032</v>
      </c>
      <c r="T17" s="52">
        <f t="shared" si="10"/>
        <v>-131.3732579696804</v>
      </c>
      <c r="U17" s="52">
        <f t="shared" si="10"/>
        <v>-24.935568477522274</v>
      </c>
      <c r="V17" s="52">
        <f t="shared" ref="V17" si="11">(+V8-U8)*V10</f>
        <v>-161.85701519923762</v>
      </c>
      <c r="W17" s="52">
        <f t="shared" ref="W17" si="12">(+W8-V8)*W10</f>
        <v>-281.62080022972799</v>
      </c>
      <c r="X17" s="52">
        <f t="shared" ref="X17" si="13">(+X8-W8)*X10</f>
        <v>-343.32668058785947</v>
      </c>
      <c r="Y17" s="52">
        <f t="shared" ref="Y17" si="14">(+Y8-X8)*Y10</f>
        <v>-368.44925721752821</v>
      </c>
      <c r="Z17" s="52">
        <f t="shared" ref="Z17" si="15">(+Z8-Y8)*Z10</f>
        <v>-352.58130508443287</v>
      </c>
      <c r="AA17" s="52">
        <f t="shared" ref="AA17" si="16">(+AA8-Z8)*AA10</f>
        <v>-323.64556841775965</v>
      </c>
      <c r="AB17" s="52">
        <f t="shared" ref="AB17" si="17">(+AB8-AA8)*AB10</f>
        <v>-53.047873114193401</v>
      </c>
      <c r="AC17" s="52">
        <f t="shared" ref="AC17" si="18">(+AC8-AB8)*AC10</f>
        <v>-52.481173546386607</v>
      </c>
      <c r="AD17" s="52">
        <f t="shared" ref="AD17" si="19">(+AD8-AC8)*AD10</f>
        <v>3.2172007342029429</v>
      </c>
      <c r="AE17" s="52">
        <f t="shared" ref="AE17" si="20">(+AE8-AD8)*AE10</f>
        <v>58.07380500081269</v>
      </c>
      <c r="AF17" s="52">
        <f t="shared" ref="AF17" si="21">(+AF8-AE8)*AF10</f>
        <v>87.89372930341581</v>
      </c>
      <c r="AG17" s="52">
        <f t="shared" ref="AG17" si="22">(+AG8-AF8)*AG10</f>
        <v>107.08493922979629</v>
      </c>
      <c r="AH17" s="52">
        <f t="shared" ref="AH17" si="23">(+AH8-AG8)*AH10</f>
        <v>133.27933207338674</v>
      </c>
      <c r="AI17" s="52">
        <f t="shared" ref="AI17" si="24">(+AI8-AH8)*AI10</f>
        <v>168.39494074913981</v>
      </c>
      <c r="AJ17" s="52">
        <f t="shared" ref="AJ17" si="25">(+AJ8-AI8)*AJ10</f>
        <v>231.25871891142504</v>
      </c>
      <c r="AK17" s="52">
        <f t="shared" ref="AK17" si="26">(+AK8-AJ8)*AK10</f>
        <v>286.2182207655232</v>
      </c>
      <c r="AL17" s="52">
        <f t="shared" ref="AL17" si="27">(+AL8-AK8)*AL10</f>
        <v>368.41619726334892</v>
      </c>
      <c r="AM17" s="52">
        <f t="shared" ref="AM17" si="28">(+AM8-AL8)*AM10</f>
        <v>452.70861175043166</v>
      </c>
      <c r="AN17" s="52">
        <f t="shared" ref="AN17" si="29">(+AN8-AM8)*AN10</f>
        <v>562.71602948976545</v>
      </c>
      <c r="AO17" s="52">
        <f t="shared" ref="AO17" si="30">(+AO8-AN8)*AO10</f>
        <v>657.91449783261271</v>
      </c>
      <c r="AP17" s="52">
        <f t="shared" ref="AP17" si="31">(+AP8-AO8)*AP10</f>
        <v>804.36769052551745</v>
      </c>
      <c r="AQ17" s="52">
        <f t="shared" ref="AQ17" si="32">(+AQ8-AP8)*AQ10</f>
        <v>944.06916125146347</v>
      </c>
      <c r="AR17" s="52">
        <f t="shared" ref="AR17" si="33">(+AR8-AQ8)*AR10</f>
        <v>1093.2282754201649</v>
      </c>
      <c r="AS17" s="52">
        <f t="shared" ref="AS17" si="34">(+AS8-AR8)*AS10</f>
        <v>1234.1000523551511</v>
      </c>
      <c r="AT17" s="52">
        <f t="shared" ref="AT17" si="35">(+AT8-AS8)*AT10</f>
        <v>1398.5495769481213</v>
      </c>
      <c r="AU17" s="52">
        <f t="shared" ref="AU17" si="36">(+AU8-AT8)*AU10</f>
        <v>1563.7775351926111</v>
      </c>
      <c r="AV17" s="52">
        <f t="shared" ref="AV17" si="37">(+AV8-AU8)*AV10</f>
        <v>1730.2368256219561</v>
      </c>
      <c r="AW17" s="52">
        <f t="shared" ref="AW17" si="38">(+AW8-AV8)*AW10</f>
        <v>1884.1735872732493</v>
      </c>
      <c r="AX17" s="52">
        <f t="shared" ref="AX17" si="39">(+AX8-AW8)*AX10</f>
        <v>2090.0990598635394</v>
      </c>
    </row>
    <row r="18" spans="1:50"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</row>
    <row r="19" spans="1:50">
      <c r="E19" s="69"/>
    </row>
    <row r="20" spans="1:50">
      <c r="A20" s="23" t="s">
        <v>0</v>
      </c>
      <c r="E20" s="69"/>
      <c r="O20" s="52">
        <f t="shared" ref="O20:T20" si="40">+O13</f>
        <v>36161.919303718911</v>
      </c>
      <c r="P20" s="52">
        <f t="shared" si="40"/>
        <v>40275.577041666671</v>
      </c>
      <c r="Q20" s="52">
        <f t="shared" si="40"/>
        <v>43045.055613406017</v>
      </c>
      <c r="R20" s="52">
        <f t="shared" si="40"/>
        <v>46558.489452765687</v>
      </c>
      <c r="S20" s="52">
        <f t="shared" si="40"/>
        <v>51455.050185289976</v>
      </c>
      <c r="T20" s="52">
        <f t="shared" si="40"/>
        <v>54344.851666669965</v>
      </c>
      <c r="U20" s="52">
        <f>+U13</f>
        <v>58175.236200603613</v>
      </c>
      <c r="V20" s="52">
        <f t="shared" ref="V20:AU20" si="41">+V13</f>
        <v>58435.996002344415</v>
      </c>
      <c r="W20" s="52">
        <f t="shared" si="41"/>
        <v>58169.065303635623</v>
      </c>
      <c r="X20" s="52">
        <f t="shared" si="41"/>
        <v>57682.418436866195</v>
      </c>
      <c r="Y20" s="52">
        <f t="shared" si="41"/>
        <v>57009.131282473063</v>
      </c>
      <c r="Z20" s="52">
        <f t="shared" si="41"/>
        <v>56270.91114365153</v>
      </c>
      <c r="AA20" s="52">
        <f t="shared" si="41"/>
        <v>55526.093787396254</v>
      </c>
      <c r="AB20" s="52">
        <f t="shared" si="41"/>
        <v>55015.032255086931</v>
      </c>
      <c r="AC20" s="52">
        <f t="shared" si="41"/>
        <v>54604.614874193656</v>
      </c>
      <c r="AD20" s="52">
        <f t="shared" si="41"/>
        <v>54298.354855742284</v>
      </c>
      <c r="AE20" s="52">
        <f t="shared" si="41"/>
        <v>54025.174890148599</v>
      </c>
      <c r="AF20" s="52">
        <f t="shared" si="41"/>
        <v>54243.537400591813</v>
      </c>
      <c r="AG20" s="52">
        <f t="shared" si="41"/>
        <v>53836.848231623284</v>
      </c>
      <c r="AH20" s="52">
        <f t="shared" si="41"/>
        <v>53478.081822948952</v>
      </c>
      <c r="AI20" s="52">
        <f t="shared" si="41"/>
        <v>52976.701565797091</v>
      </c>
      <c r="AJ20" s="52">
        <f t="shared" si="41"/>
        <v>52436.520239730264</v>
      </c>
      <c r="AK20" s="52">
        <f t="shared" si="41"/>
        <v>51821.842696427586</v>
      </c>
      <c r="AL20" s="52">
        <f t="shared" si="41"/>
        <v>51163.675059218025</v>
      </c>
      <c r="AM20" s="52">
        <f t="shared" si="41"/>
        <v>50546.625010935335</v>
      </c>
      <c r="AN20" s="52">
        <f t="shared" si="41"/>
        <v>49873.066733672982</v>
      </c>
      <c r="AO20" s="52">
        <f t="shared" si="41"/>
        <v>49207.537713133068</v>
      </c>
      <c r="AP20" s="52">
        <f t="shared" si="41"/>
        <v>48507.874984544556</v>
      </c>
      <c r="AQ20" s="52">
        <f t="shared" si="41"/>
        <v>47767.883578260145</v>
      </c>
      <c r="AR20" s="52">
        <f t="shared" si="41"/>
        <v>47116.171755227188</v>
      </c>
      <c r="AS20" s="52">
        <f t="shared" si="41"/>
        <v>46493.134205970397</v>
      </c>
      <c r="AT20" s="52">
        <f t="shared" si="41"/>
        <v>45863.901416278764</v>
      </c>
      <c r="AU20" s="52">
        <f t="shared" si="41"/>
        <v>45274.926552537203</v>
      </c>
      <c r="AV20" s="52">
        <f t="shared" ref="AV20:AX20" si="42">+AV13</f>
        <v>44788.024956650625</v>
      </c>
      <c r="AW20" s="52">
        <f t="shared" si="42"/>
        <v>44403.55253780137</v>
      </c>
      <c r="AX20" s="52">
        <f t="shared" si="42"/>
        <v>44208.113793741904</v>
      </c>
    </row>
    <row r="21" spans="1:50">
      <c r="A21" s="23" t="s">
        <v>29</v>
      </c>
      <c r="E21" s="69"/>
      <c r="P21" s="52">
        <f>(+O20+P20)/2</f>
        <v>38218.748172692794</v>
      </c>
      <c r="Q21" s="52">
        <f t="shared" ref="Q21:U21" si="43">(+P20+Q20)/2</f>
        <v>41660.316327536348</v>
      </c>
      <c r="R21" s="52">
        <f t="shared" si="43"/>
        <v>44801.772533085852</v>
      </c>
      <c r="S21" s="52">
        <f t="shared" si="43"/>
        <v>49006.769819027832</v>
      </c>
      <c r="T21" s="52">
        <f t="shared" si="43"/>
        <v>52899.950925979967</v>
      </c>
      <c r="U21" s="52">
        <f t="shared" si="43"/>
        <v>56260.043933636785</v>
      </c>
      <c r="V21" s="52">
        <f t="shared" ref="V21" si="44">(+U20+V20)/2</f>
        <v>58305.616101474014</v>
      </c>
      <c r="W21" s="52">
        <f t="shared" ref="W21" si="45">(+V20+W20)/2</f>
        <v>58302.530652990019</v>
      </c>
      <c r="X21" s="52">
        <f t="shared" ref="X21" si="46">(+W20+X20)/2</f>
        <v>57925.741870250909</v>
      </c>
      <c r="Y21" s="52">
        <f t="shared" ref="Y21" si="47">(+X20+Y20)/2</f>
        <v>57345.774859669633</v>
      </c>
      <c r="Z21" s="52">
        <f t="shared" ref="Z21" si="48">(+Y20+Z20)/2</f>
        <v>56640.021213062297</v>
      </c>
      <c r="AA21" s="52">
        <f t="shared" ref="AA21" si="49">(+Z20+AA20)/2</f>
        <v>55898.502465523896</v>
      </c>
      <c r="AB21" s="52">
        <f t="shared" ref="AB21" si="50">(+AA20+AB20)/2</f>
        <v>55270.563021241593</v>
      </c>
      <c r="AC21" s="52">
        <f t="shared" ref="AC21" si="51">(+AB20+AC20)/2</f>
        <v>54809.82356464029</v>
      </c>
      <c r="AD21" s="52">
        <f t="shared" ref="AD21" si="52">(+AC20+AD20)/2</f>
        <v>54451.48486496797</v>
      </c>
      <c r="AE21" s="52">
        <f t="shared" ref="AE21" si="53">(+AD20+AE20)/2</f>
        <v>54161.764872945438</v>
      </c>
      <c r="AF21" s="52">
        <f t="shared" ref="AF21" si="54">(+AE20+AF20)/2</f>
        <v>54134.356145370206</v>
      </c>
      <c r="AG21" s="52">
        <f t="shared" ref="AG21" si="55">(+AF20+AG20)/2</f>
        <v>54040.192816107548</v>
      </c>
      <c r="AH21" s="52">
        <f t="shared" ref="AH21" si="56">(+AG20+AH20)/2</f>
        <v>53657.465027286118</v>
      </c>
      <c r="AI21" s="52">
        <f t="shared" ref="AI21" si="57">(+AH20+AI20)/2</f>
        <v>53227.391694373022</v>
      </c>
      <c r="AJ21" s="52">
        <f t="shared" ref="AJ21" si="58">(+AI20+AJ20)/2</f>
        <v>52706.610902763678</v>
      </c>
      <c r="AK21" s="52">
        <f t="shared" ref="AK21" si="59">(+AJ20+AK20)/2</f>
        <v>52129.181468078925</v>
      </c>
      <c r="AL21" s="52">
        <f t="shared" ref="AL21" si="60">(+AK20+AL20)/2</f>
        <v>51492.758877822809</v>
      </c>
      <c r="AM21" s="52">
        <f t="shared" ref="AM21" si="61">(+AL20+AM20)/2</f>
        <v>50855.15003507668</v>
      </c>
      <c r="AN21" s="52">
        <f t="shared" ref="AN21" si="62">(+AM20+AN20)/2</f>
        <v>50209.845872304155</v>
      </c>
      <c r="AO21" s="52">
        <f t="shared" ref="AO21" si="63">(+AN20+AO20)/2</f>
        <v>49540.302223403021</v>
      </c>
      <c r="AP21" s="52">
        <f t="shared" ref="AP21" si="64">(+AO20+AP20)/2</f>
        <v>48857.706348838808</v>
      </c>
      <c r="AQ21" s="52">
        <f t="shared" ref="AQ21" si="65">(+AP20+AQ20)/2</f>
        <v>48137.879281402347</v>
      </c>
      <c r="AR21" s="52">
        <f t="shared" ref="AR21" si="66">(+AQ20+AR20)/2</f>
        <v>47442.02766674367</v>
      </c>
      <c r="AS21" s="52">
        <f t="shared" ref="AS21" si="67">(+AR20+AS20)/2</f>
        <v>46804.652980598796</v>
      </c>
      <c r="AT21" s="52">
        <f t="shared" ref="AT21" si="68">(+AS20+AT20)/2</f>
        <v>46178.517811124577</v>
      </c>
      <c r="AU21" s="52">
        <f t="shared" ref="AU21" si="69">(+AT20+AU20)/2</f>
        <v>45569.413984407984</v>
      </c>
      <c r="AV21" s="52">
        <f t="shared" ref="AV21" si="70">(+AU20+AV20)/2</f>
        <v>45031.475754593914</v>
      </c>
      <c r="AW21" s="52">
        <f t="shared" ref="AW21" si="71">(+AV20+AW20)/2</f>
        <v>44595.788747225997</v>
      </c>
      <c r="AX21" s="52">
        <f t="shared" ref="AX21" si="72">(+AW20+AX20)/2</f>
        <v>44305.833165771634</v>
      </c>
    </row>
    <row r="22" spans="1:50">
      <c r="A22" s="23" t="s">
        <v>152</v>
      </c>
      <c r="E22" s="69"/>
      <c r="M22" s="70"/>
      <c r="N22" s="70"/>
      <c r="O22" s="70"/>
      <c r="P22" s="82">
        <f>+Inputs!P4</f>
        <v>0.55000000000000004</v>
      </c>
      <c r="Q22" s="82">
        <f>+P22</f>
        <v>0.55000000000000004</v>
      </c>
      <c r="R22" s="82">
        <f>+Q22</f>
        <v>0.55000000000000004</v>
      </c>
      <c r="S22" s="82">
        <f>+R22</f>
        <v>0.55000000000000004</v>
      </c>
      <c r="T22" s="82">
        <f>+S22</f>
        <v>0.55000000000000004</v>
      </c>
      <c r="U22" s="82">
        <f>+T22</f>
        <v>0.55000000000000004</v>
      </c>
      <c r="V22" s="82">
        <f t="shared" ref="V22:AU22" si="73">+U22</f>
        <v>0.55000000000000004</v>
      </c>
      <c r="W22" s="82">
        <f t="shared" si="73"/>
        <v>0.55000000000000004</v>
      </c>
      <c r="X22" s="82">
        <f t="shared" si="73"/>
        <v>0.55000000000000004</v>
      </c>
      <c r="Y22" s="82">
        <f t="shared" si="73"/>
        <v>0.55000000000000004</v>
      </c>
      <c r="Z22" s="82">
        <f t="shared" si="73"/>
        <v>0.55000000000000004</v>
      </c>
      <c r="AA22" s="82">
        <f t="shared" si="73"/>
        <v>0.55000000000000004</v>
      </c>
      <c r="AB22" s="82">
        <f t="shared" si="73"/>
        <v>0.55000000000000004</v>
      </c>
      <c r="AC22" s="82">
        <f t="shared" si="73"/>
        <v>0.55000000000000004</v>
      </c>
      <c r="AD22" s="82">
        <f t="shared" si="73"/>
        <v>0.55000000000000004</v>
      </c>
      <c r="AE22" s="82">
        <f t="shared" si="73"/>
        <v>0.55000000000000004</v>
      </c>
      <c r="AF22" s="82">
        <f t="shared" si="73"/>
        <v>0.55000000000000004</v>
      </c>
      <c r="AG22" s="82">
        <f t="shared" si="73"/>
        <v>0.55000000000000004</v>
      </c>
      <c r="AH22" s="82">
        <f t="shared" si="73"/>
        <v>0.55000000000000004</v>
      </c>
      <c r="AI22" s="82">
        <f t="shared" si="73"/>
        <v>0.55000000000000004</v>
      </c>
      <c r="AJ22" s="82">
        <f t="shared" si="73"/>
        <v>0.55000000000000004</v>
      </c>
      <c r="AK22" s="82">
        <f t="shared" si="73"/>
        <v>0.55000000000000004</v>
      </c>
      <c r="AL22" s="82">
        <f t="shared" si="73"/>
        <v>0.55000000000000004</v>
      </c>
      <c r="AM22" s="82">
        <f t="shared" si="73"/>
        <v>0.55000000000000004</v>
      </c>
      <c r="AN22" s="82">
        <f t="shared" si="73"/>
        <v>0.55000000000000004</v>
      </c>
      <c r="AO22" s="82">
        <f t="shared" si="73"/>
        <v>0.55000000000000004</v>
      </c>
      <c r="AP22" s="82">
        <f t="shared" si="73"/>
        <v>0.55000000000000004</v>
      </c>
      <c r="AQ22" s="82">
        <f t="shared" si="73"/>
        <v>0.55000000000000004</v>
      </c>
      <c r="AR22" s="82">
        <f t="shared" si="73"/>
        <v>0.55000000000000004</v>
      </c>
      <c r="AS22" s="82">
        <f t="shared" si="73"/>
        <v>0.55000000000000004</v>
      </c>
      <c r="AT22" s="82">
        <f t="shared" si="73"/>
        <v>0.55000000000000004</v>
      </c>
      <c r="AU22" s="82">
        <f t="shared" si="73"/>
        <v>0.55000000000000004</v>
      </c>
      <c r="AV22" s="82">
        <f t="shared" ref="AV22:AX22" si="74">+AU22</f>
        <v>0.55000000000000004</v>
      </c>
      <c r="AW22" s="82">
        <f t="shared" si="74"/>
        <v>0.55000000000000004</v>
      </c>
      <c r="AX22" s="82">
        <f t="shared" si="74"/>
        <v>0.55000000000000004</v>
      </c>
    </row>
    <row r="23" spans="1:50">
      <c r="A23" s="23" t="s">
        <v>28</v>
      </c>
      <c r="E23" s="69"/>
      <c r="P23" s="52">
        <f t="shared" ref="P23:U23" si="75">+P21*P22</f>
        <v>21020.311494981037</v>
      </c>
      <c r="Q23" s="52">
        <f t="shared" si="75"/>
        <v>22913.173980144995</v>
      </c>
      <c r="R23" s="52">
        <f t="shared" si="75"/>
        <v>24640.974893197221</v>
      </c>
      <c r="S23" s="52">
        <f t="shared" si="75"/>
        <v>26953.723400465311</v>
      </c>
      <c r="T23" s="52">
        <f t="shared" si="75"/>
        <v>29094.973009288984</v>
      </c>
      <c r="U23" s="52">
        <f t="shared" si="75"/>
        <v>30943.024163500235</v>
      </c>
      <c r="V23" s="52">
        <f t="shared" ref="V23:AU23" si="76">+V21*V22</f>
        <v>32068.088855810711</v>
      </c>
      <c r="W23" s="52">
        <f t="shared" si="76"/>
        <v>32066.391859144514</v>
      </c>
      <c r="X23" s="52">
        <f t="shared" si="76"/>
        <v>31859.158028638001</v>
      </c>
      <c r="Y23" s="52">
        <f t="shared" si="76"/>
        <v>31540.176172818301</v>
      </c>
      <c r="Z23" s="52">
        <f t="shared" si="76"/>
        <v>31152.011667184266</v>
      </c>
      <c r="AA23" s="52">
        <f t="shared" si="76"/>
        <v>30744.176356038144</v>
      </c>
      <c r="AB23" s="52">
        <f t="shared" si="76"/>
        <v>30398.809661682877</v>
      </c>
      <c r="AC23" s="52">
        <f t="shared" si="76"/>
        <v>30145.402960552161</v>
      </c>
      <c r="AD23" s="52">
        <f t="shared" si="76"/>
        <v>29948.316675732385</v>
      </c>
      <c r="AE23" s="52">
        <f t="shared" si="76"/>
        <v>29788.970680119994</v>
      </c>
      <c r="AF23" s="52">
        <f t="shared" si="76"/>
        <v>29773.895879953616</v>
      </c>
      <c r="AG23" s="52">
        <f t="shared" si="76"/>
        <v>29722.106048859154</v>
      </c>
      <c r="AH23" s="52">
        <f t="shared" si="76"/>
        <v>29511.605765007367</v>
      </c>
      <c r="AI23" s="52">
        <f t="shared" si="76"/>
        <v>29275.065431905165</v>
      </c>
      <c r="AJ23" s="52">
        <f t="shared" si="76"/>
        <v>28988.635996520024</v>
      </c>
      <c r="AK23" s="52">
        <f t="shared" si="76"/>
        <v>28671.049807443411</v>
      </c>
      <c r="AL23" s="52">
        <f t="shared" si="76"/>
        <v>28321.017382802547</v>
      </c>
      <c r="AM23" s="52">
        <f t="shared" si="76"/>
        <v>27970.332519292177</v>
      </c>
      <c r="AN23" s="52">
        <f t="shared" si="76"/>
        <v>27615.415229767288</v>
      </c>
      <c r="AO23" s="52">
        <f t="shared" si="76"/>
        <v>27247.166222871663</v>
      </c>
      <c r="AP23" s="52">
        <f t="shared" si="76"/>
        <v>26871.738491861346</v>
      </c>
      <c r="AQ23" s="52">
        <f t="shared" si="76"/>
        <v>26475.833604771295</v>
      </c>
      <c r="AR23" s="52">
        <f t="shared" si="76"/>
        <v>26093.115216709022</v>
      </c>
      <c r="AS23" s="52">
        <f t="shared" si="76"/>
        <v>25742.55913932934</v>
      </c>
      <c r="AT23" s="52">
        <f t="shared" si="76"/>
        <v>25398.184796118519</v>
      </c>
      <c r="AU23" s="52">
        <f t="shared" si="76"/>
        <v>25063.177691424393</v>
      </c>
      <c r="AV23" s="52">
        <f t="shared" ref="AV23:AX23" si="77">+AV21*AV22</f>
        <v>24767.311665026653</v>
      </c>
      <c r="AW23" s="52">
        <f t="shared" si="77"/>
        <v>24527.6838109743</v>
      </c>
      <c r="AX23" s="52">
        <f t="shared" si="77"/>
        <v>24368.208241174401</v>
      </c>
    </row>
    <row r="24" spans="1:50">
      <c r="A24" s="23" t="s">
        <v>153</v>
      </c>
      <c r="E24" s="69"/>
      <c r="M24" s="70"/>
      <c r="N24" s="70"/>
      <c r="O24" s="70"/>
      <c r="P24" s="82">
        <f>+Inputs!P5</f>
        <v>3.4700000000000002E-2</v>
      </c>
      <c r="Q24" s="82">
        <f>+Inputs!Q5</f>
        <v>3.8200000000000005E-2</v>
      </c>
      <c r="R24" s="82">
        <f>+Inputs!R5</f>
        <v>4.1700000000000001E-2</v>
      </c>
      <c r="S24" s="82">
        <f>+Inputs!S5</f>
        <v>4.5199999999999997E-2</v>
      </c>
      <c r="T24" s="82">
        <f>+Inputs!T5</f>
        <v>4.87E-2</v>
      </c>
      <c r="U24" s="82">
        <f>+Inputs!U5</f>
        <v>5.2199999999999996E-2</v>
      </c>
      <c r="V24" s="82">
        <f t="shared" ref="V24:AU24" si="78">+U24</f>
        <v>5.2199999999999996E-2</v>
      </c>
      <c r="W24" s="82">
        <f t="shared" si="78"/>
        <v>5.2199999999999996E-2</v>
      </c>
      <c r="X24" s="82">
        <f t="shared" si="78"/>
        <v>5.2199999999999996E-2</v>
      </c>
      <c r="Y24" s="82">
        <f t="shared" si="78"/>
        <v>5.2199999999999996E-2</v>
      </c>
      <c r="Z24" s="82">
        <f t="shared" si="78"/>
        <v>5.2199999999999996E-2</v>
      </c>
      <c r="AA24" s="82">
        <f t="shared" si="78"/>
        <v>5.2199999999999996E-2</v>
      </c>
      <c r="AB24" s="82">
        <f t="shared" si="78"/>
        <v>5.2199999999999996E-2</v>
      </c>
      <c r="AC24" s="82">
        <f t="shared" si="78"/>
        <v>5.2199999999999996E-2</v>
      </c>
      <c r="AD24" s="82">
        <f t="shared" si="78"/>
        <v>5.2199999999999996E-2</v>
      </c>
      <c r="AE24" s="82">
        <f t="shared" si="78"/>
        <v>5.2199999999999996E-2</v>
      </c>
      <c r="AF24" s="82">
        <f t="shared" si="78"/>
        <v>5.2199999999999996E-2</v>
      </c>
      <c r="AG24" s="82">
        <f t="shared" si="78"/>
        <v>5.2199999999999996E-2</v>
      </c>
      <c r="AH24" s="82">
        <f t="shared" si="78"/>
        <v>5.2199999999999996E-2</v>
      </c>
      <c r="AI24" s="82">
        <f t="shared" si="78"/>
        <v>5.2199999999999996E-2</v>
      </c>
      <c r="AJ24" s="82">
        <f t="shared" si="78"/>
        <v>5.2199999999999996E-2</v>
      </c>
      <c r="AK24" s="82">
        <f t="shared" si="78"/>
        <v>5.2199999999999996E-2</v>
      </c>
      <c r="AL24" s="82">
        <f t="shared" si="78"/>
        <v>5.2199999999999996E-2</v>
      </c>
      <c r="AM24" s="82">
        <f t="shared" si="78"/>
        <v>5.2199999999999996E-2</v>
      </c>
      <c r="AN24" s="82">
        <f t="shared" si="78"/>
        <v>5.2199999999999996E-2</v>
      </c>
      <c r="AO24" s="82">
        <f t="shared" si="78"/>
        <v>5.2199999999999996E-2</v>
      </c>
      <c r="AP24" s="82">
        <f t="shared" si="78"/>
        <v>5.2199999999999996E-2</v>
      </c>
      <c r="AQ24" s="82">
        <f t="shared" si="78"/>
        <v>5.2199999999999996E-2</v>
      </c>
      <c r="AR24" s="82">
        <f t="shared" si="78"/>
        <v>5.2199999999999996E-2</v>
      </c>
      <c r="AS24" s="82">
        <f t="shared" si="78"/>
        <v>5.2199999999999996E-2</v>
      </c>
      <c r="AT24" s="82">
        <f t="shared" si="78"/>
        <v>5.2199999999999996E-2</v>
      </c>
      <c r="AU24" s="82">
        <f t="shared" si="78"/>
        <v>5.2199999999999996E-2</v>
      </c>
      <c r="AV24" s="82">
        <f t="shared" ref="AV24:AX24" si="79">+AU24</f>
        <v>5.2199999999999996E-2</v>
      </c>
      <c r="AW24" s="82">
        <f t="shared" si="79"/>
        <v>5.2199999999999996E-2</v>
      </c>
      <c r="AX24" s="82">
        <f t="shared" si="79"/>
        <v>5.2199999999999996E-2</v>
      </c>
    </row>
    <row r="25" spans="1:50">
      <c r="A25" s="95" t="s">
        <v>25</v>
      </c>
      <c r="E25" s="69"/>
      <c r="P25" s="125">
        <f t="shared" ref="P25:U25" si="80">+P23*P24</f>
        <v>729.40480887584204</v>
      </c>
      <c r="Q25" s="125">
        <f t="shared" si="80"/>
        <v>875.28324604153886</v>
      </c>
      <c r="R25" s="125">
        <f t="shared" si="80"/>
        <v>1027.5286530463241</v>
      </c>
      <c r="S25" s="125">
        <f t="shared" si="80"/>
        <v>1218.308297701032</v>
      </c>
      <c r="T25" s="125">
        <f t="shared" si="80"/>
        <v>1416.9251855523735</v>
      </c>
      <c r="U25" s="125">
        <f t="shared" si="80"/>
        <v>1615.2258613347121</v>
      </c>
      <c r="V25" s="125">
        <f t="shared" ref="V25:AU25" si="81">+V23*V24</f>
        <v>1673.9542382733189</v>
      </c>
      <c r="W25" s="125">
        <f t="shared" si="81"/>
        <v>1673.8656550473436</v>
      </c>
      <c r="X25" s="125">
        <f t="shared" si="81"/>
        <v>1663.0480490949035</v>
      </c>
      <c r="Y25" s="125">
        <f t="shared" si="81"/>
        <v>1646.3971962211151</v>
      </c>
      <c r="Z25" s="125">
        <f t="shared" si="81"/>
        <v>1626.1350090270187</v>
      </c>
      <c r="AA25" s="125">
        <f t="shared" si="81"/>
        <v>1604.846005785191</v>
      </c>
      <c r="AB25" s="125">
        <f t="shared" si="81"/>
        <v>1586.817864339846</v>
      </c>
      <c r="AC25" s="125">
        <f t="shared" si="81"/>
        <v>1573.5900345408227</v>
      </c>
      <c r="AD25" s="125">
        <f t="shared" si="81"/>
        <v>1563.3021304732304</v>
      </c>
      <c r="AE25" s="125">
        <f t="shared" si="81"/>
        <v>1554.9842695022635</v>
      </c>
      <c r="AF25" s="125">
        <f t="shared" si="81"/>
        <v>1554.1973649335787</v>
      </c>
      <c r="AG25" s="125">
        <f t="shared" si="81"/>
        <v>1551.4939357504477</v>
      </c>
      <c r="AH25" s="125">
        <f t="shared" si="81"/>
        <v>1540.5058209333845</v>
      </c>
      <c r="AI25" s="125">
        <f t="shared" si="81"/>
        <v>1528.1584155454495</v>
      </c>
      <c r="AJ25" s="125">
        <f t="shared" si="81"/>
        <v>1513.2067990183452</v>
      </c>
      <c r="AK25" s="125">
        <f t="shared" si="81"/>
        <v>1496.628799948546</v>
      </c>
      <c r="AL25" s="125">
        <f t="shared" si="81"/>
        <v>1478.357107382293</v>
      </c>
      <c r="AM25" s="125">
        <f t="shared" si="81"/>
        <v>1460.0513575070515</v>
      </c>
      <c r="AN25" s="125">
        <f t="shared" si="81"/>
        <v>1441.5246749938524</v>
      </c>
      <c r="AO25" s="125">
        <f t="shared" si="81"/>
        <v>1422.3020768339006</v>
      </c>
      <c r="AP25" s="125">
        <f t="shared" si="81"/>
        <v>1402.7047492751622</v>
      </c>
      <c r="AQ25" s="125">
        <f t="shared" si="81"/>
        <v>1382.0385141690615</v>
      </c>
      <c r="AR25" s="125">
        <f t="shared" si="81"/>
        <v>1362.0606143122109</v>
      </c>
      <c r="AS25" s="125">
        <f t="shared" si="81"/>
        <v>1343.7615870729915</v>
      </c>
      <c r="AT25" s="125">
        <f t="shared" si="81"/>
        <v>1325.7852463573865</v>
      </c>
      <c r="AU25" s="125">
        <f t="shared" si="81"/>
        <v>1308.2978754923531</v>
      </c>
      <c r="AV25" s="125">
        <f t="shared" ref="AV25:AX25" si="82">+AV23*AV24</f>
        <v>1292.8536689143912</v>
      </c>
      <c r="AW25" s="125">
        <f t="shared" si="82"/>
        <v>1280.3450949328583</v>
      </c>
      <c r="AX25" s="125">
        <f t="shared" si="82"/>
        <v>1272.0204701893038</v>
      </c>
    </row>
    <row r="27" spans="1:50">
      <c r="A27" s="1" t="s">
        <v>89</v>
      </c>
      <c r="B27" s="71"/>
      <c r="C27" s="71"/>
      <c r="D27" s="72"/>
      <c r="F27" s="72"/>
      <c r="G27" s="72"/>
      <c r="H27" s="72"/>
      <c r="I27" s="72"/>
      <c r="J27" s="72"/>
      <c r="K27" s="72"/>
      <c r="L27" s="72"/>
      <c r="P27" s="52">
        <f t="shared" ref="P27:T27" si="83">+P14</f>
        <v>7421.089262892131</v>
      </c>
      <c r="Q27" s="52">
        <f t="shared" si="83"/>
        <v>7753.3676328831452</v>
      </c>
      <c r="R27" s="52">
        <f t="shared" si="83"/>
        <v>8237.258963158798</v>
      </c>
      <c r="S27" s="52">
        <f t="shared" si="83"/>
        <v>8807.5913527356533</v>
      </c>
      <c r="T27" s="52">
        <f t="shared" si="83"/>
        <v>9389.1193471913339</v>
      </c>
      <c r="U27" s="52">
        <f>+U14</f>
        <v>9957.8631830685554</v>
      </c>
      <c r="V27" s="52">
        <f t="shared" ref="V27:AU27" si="84">+V14</f>
        <v>10387.097010109634</v>
      </c>
      <c r="W27" s="52">
        <f t="shared" si="84"/>
        <v>10774.114961447433</v>
      </c>
      <c r="X27" s="52">
        <f t="shared" si="84"/>
        <v>11118.22104504386</v>
      </c>
      <c r="Y27" s="52">
        <f t="shared" si="84"/>
        <v>11450.101313606869</v>
      </c>
      <c r="Z27" s="52">
        <f t="shared" si="84"/>
        <v>11743.403934742144</v>
      </c>
      <c r="AA27" s="52">
        <f t="shared" si="84"/>
        <v>12049.526281304583</v>
      </c>
      <c r="AB27" s="52">
        <f t="shared" si="84"/>
        <v>12357.938198882217</v>
      </c>
      <c r="AC27" s="52">
        <f t="shared" si="84"/>
        <v>12689.823118207411</v>
      </c>
      <c r="AD27" s="52">
        <f t="shared" si="84"/>
        <v>13001.466113952612</v>
      </c>
      <c r="AE27" s="52">
        <f t="shared" si="84"/>
        <v>13328.034318071761</v>
      </c>
      <c r="AF27" s="52">
        <f t="shared" si="84"/>
        <v>13649.698023775902</v>
      </c>
      <c r="AG27" s="52">
        <f t="shared" si="84"/>
        <v>13985.312096155682</v>
      </c>
      <c r="AH27" s="52">
        <f t="shared" si="84"/>
        <v>14289.643701905112</v>
      </c>
      <c r="AI27" s="52">
        <f t="shared" si="84"/>
        <v>14606.02198610246</v>
      </c>
      <c r="AJ27" s="52">
        <f t="shared" si="84"/>
        <v>14923.507125098855</v>
      </c>
      <c r="AK27" s="52">
        <f t="shared" si="84"/>
        <v>15259.813812852366</v>
      </c>
      <c r="AL27" s="52">
        <f t="shared" si="84"/>
        <v>15561.309637649707</v>
      </c>
      <c r="AM27" s="52">
        <f t="shared" si="84"/>
        <v>15878.064699666555</v>
      </c>
      <c r="AN27" s="52">
        <f t="shared" si="84"/>
        <v>16196.942678788353</v>
      </c>
      <c r="AO27" s="52">
        <f t="shared" si="84"/>
        <v>16534.031501983172</v>
      </c>
      <c r="AP27" s="52">
        <f t="shared" si="84"/>
        <v>16839.563132342962</v>
      </c>
      <c r="AQ27" s="52">
        <f t="shared" si="84"/>
        <v>17164.491813918463</v>
      </c>
      <c r="AR27" s="52">
        <f t="shared" si="84"/>
        <v>17494.449899878327</v>
      </c>
      <c r="AS27" s="52">
        <f t="shared" si="84"/>
        <v>17847.183091397954</v>
      </c>
      <c r="AT27" s="52">
        <f t="shared" si="84"/>
        <v>18165.584306209792</v>
      </c>
      <c r="AU27" s="52">
        <f t="shared" si="84"/>
        <v>18500.322038259474</v>
      </c>
      <c r="AV27" s="52">
        <f t="shared" ref="AV27:AX27" si="85">+AV14</f>
        <v>18837.673975738711</v>
      </c>
      <c r="AW27" s="52">
        <f t="shared" si="85"/>
        <v>19196.580327247892</v>
      </c>
      <c r="AX27" s="52">
        <f t="shared" si="85"/>
        <v>19521.080679039278</v>
      </c>
    </row>
    <row r="28" spans="1:50">
      <c r="A28" s="5" t="s">
        <v>100</v>
      </c>
      <c r="B28" s="71"/>
      <c r="C28" s="71"/>
      <c r="D28" s="72"/>
      <c r="F28" s="72"/>
      <c r="G28" s="72"/>
      <c r="H28" s="72"/>
      <c r="I28" s="72"/>
      <c r="J28" s="72"/>
      <c r="K28" s="72"/>
      <c r="L28" s="72"/>
      <c r="P28" s="52">
        <f t="shared" ref="P28:T28" si="86">+P15</f>
        <v>-3645.5616000274731</v>
      </c>
      <c r="Q28" s="52">
        <f t="shared" si="86"/>
        <v>-4025.6052399825853</v>
      </c>
      <c r="R28" s="52">
        <f t="shared" si="86"/>
        <v>-4242.4646706826397</v>
      </c>
      <c r="S28" s="52">
        <f t="shared" si="86"/>
        <v>-4580.6861244384054</v>
      </c>
      <c r="T28" s="52">
        <f t="shared" si="86"/>
        <v>-4862.0399200804077</v>
      </c>
      <c r="U28" s="52">
        <f>+U15</f>
        <v>-5181.4552698089783</v>
      </c>
      <c r="V28" s="52">
        <f t="shared" ref="V28:AU28" si="87">+V15</f>
        <v>-5287.4600506585293</v>
      </c>
      <c r="W28" s="52">
        <f t="shared" si="87"/>
        <v>-5465.3695075990518</v>
      </c>
      <c r="X28" s="52">
        <f t="shared" si="87"/>
        <v>-5676.1145515762291</v>
      </c>
      <c r="Y28" s="52">
        <f t="shared" si="87"/>
        <v>-5921.3263704031178</v>
      </c>
      <c r="Z28" s="52">
        <f t="shared" si="87"/>
        <v>-6191.1020835158797</v>
      </c>
      <c r="AA28" s="52">
        <f t="shared" si="87"/>
        <v>-6469.0530142751359</v>
      </c>
      <c r="AB28" s="52">
        <f t="shared" si="87"/>
        <v>-6761.9128688649625</v>
      </c>
      <c r="AC28" s="52">
        <f t="shared" si="87"/>
        <v>-7070.9021122527647</v>
      </c>
      <c r="AD28" s="52">
        <f t="shared" si="87"/>
        <v>-7377.4022279537239</v>
      </c>
      <c r="AE28" s="52">
        <f t="shared" si="87"/>
        <v>-7658.2240604358149</v>
      </c>
      <c r="AF28" s="52">
        <f t="shared" si="87"/>
        <v>-7882.8894279240685</v>
      </c>
      <c r="AG28" s="52">
        <f t="shared" si="87"/>
        <v>-8110.8720566285701</v>
      </c>
      <c r="AH28" s="52">
        <f t="shared" si="87"/>
        <v>-8338.0868168081633</v>
      </c>
      <c r="AI28" s="52">
        <f t="shared" si="87"/>
        <v>-8588.7448670740923</v>
      </c>
      <c r="AJ28" s="52">
        <f t="shared" si="87"/>
        <v>-8882.1340957478478</v>
      </c>
      <c r="AK28" s="52">
        <f t="shared" si="87"/>
        <v>-9175.3505972524799</v>
      </c>
      <c r="AL28" s="52">
        <f t="shared" si="87"/>
        <v>-9459.8295606131123</v>
      </c>
      <c r="AM28" s="52">
        <f t="shared" si="87"/>
        <v>-9750.3289498381182</v>
      </c>
      <c r="AN28" s="52">
        <f t="shared" si="87"/>
        <v>-10073.862322755698</v>
      </c>
      <c r="AO28" s="52">
        <f t="shared" si="87"/>
        <v>-10390.575166456278</v>
      </c>
      <c r="AP28" s="52">
        <f t="shared" si="87"/>
        <v>-10745.695804425492</v>
      </c>
      <c r="AQ28" s="52">
        <f t="shared" si="87"/>
        <v>-11114.696671986574</v>
      </c>
      <c r="AR28" s="52">
        <f t="shared" si="87"/>
        <v>-11498.569491241504</v>
      </c>
      <c r="AS28" s="52">
        <f t="shared" si="87"/>
        <v>-11889.848760078039</v>
      </c>
      <c r="AT28" s="52">
        <f t="shared" si="87"/>
        <v>-12286.986579087366</v>
      </c>
      <c r="AU28" s="52">
        <f t="shared" si="87"/>
        <v>-12696.072661597864</v>
      </c>
      <c r="AV28" s="52">
        <f t="shared" ref="AV28:AX28" si="88">+AV15</f>
        <v>-13119.124511533286</v>
      </c>
      <c r="AW28" s="52">
        <f t="shared" si="88"/>
        <v>-13553.236538434161</v>
      </c>
      <c r="AX28" s="52">
        <f t="shared" si="88"/>
        <v>-14006.635494914115</v>
      </c>
    </row>
    <row r="29" spans="1:50">
      <c r="A29" s="1" t="s">
        <v>24</v>
      </c>
      <c r="B29" s="71"/>
      <c r="C29" s="71"/>
      <c r="D29" s="72"/>
      <c r="F29" s="72"/>
      <c r="G29" s="72"/>
      <c r="H29" s="72"/>
      <c r="I29" s="72"/>
      <c r="J29" s="72"/>
      <c r="K29" s="72"/>
      <c r="L29" s="72"/>
      <c r="P29" s="52">
        <f>-'UR Tax Calculation'!P25</f>
        <v>0</v>
      </c>
      <c r="Q29" s="52">
        <f>-'UR Tax Calculation'!Q25</f>
        <v>0</v>
      </c>
      <c r="R29" s="52">
        <f>-'UR Tax Calculation'!R25</f>
        <v>0</v>
      </c>
      <c r="S29" s="52">
        <f>-'UR Tax Calculation'!S25</f>
        <v>0</v>
      </c>
      <c r="T29" s="52">
        <f>-'UR Tax Calculation'!T25</f>
        <v>0</v>
      </c>
      <c r="U29" s="52">
        <f>-'UR Tax Calculation'!U25</f>
        <v>0</v>
      </c>
      <c r="V29" s="52">
        <f>-'UR Tax Calculation'!V25</f>
        <v>0</v>
      </c>
      <c r="W29" s="52">
        <f>-'UR Tax Calculation'!W25</f>
        <v>0</v>
      </c>
      <c r="X29" s="52">
        <f>-'UR Tax Calculation'!X25</f>
        <v>0</v>
      </c>
      <c r="Y29" s="52">
        <f>-'UR Tax Calculation'!Y25</f>
        <v>0</v>
      </c>
      <c r="Z29" s="52">
        <f>-'UR Tax Calculation'!Z25</f>
        <v>0</v>
      </c>
      <c r="AA29" s="52">
        <f>-'UR Tax Calculation'!AA25</f>
        <v>-54.213261324310679</v>
      </c>
      <c r="AB29" s="52">
        <f>-'UR Tax Calculation'!AB25</f>
        <v>-319.23973485940178</v>
      </c>
      <c r="AC29" s="52">
        <f>-'UR Tax Calculation'!AC25</f>
        <v>-349.17664923528571</v>
      </c>
      <c r="AD29" s="52">
        <f>-'UR Tax Calculation'!AD25</f>
        <v>-370.57762651450776</v>
      </c>
      <c r="AE29" s="52">
        <f>-'UR Tax Calculation'!AE25</f>
        <v>-399.26049319969593</v>
      </c>
      <c r="AF29" s="52">
        <f>-'UR Tax Calculation'!AF25</f>
        <v>-428.48411825959022</v>
      </c>
      <c r="AG29" s="52">
        <f>-'UR Tax Calculation'!AG25</f>
        <v>-469.82475675389492</v>
      </c>
      <c r="AH29" s="52">
        <f>-'UR Tax Calculation'!AH25</f>
        <v>-502.7411717209834</v>
      </c>
      <c r="AI29" s="52">
        <f>-'UR Tax Calculation'!AI25</f>
        <v>-533.79101042391335</v>
      </c>
      <c r="AJ29" s="52">
        <f>-'UR Tax Calculation'!AJ25</f>
        <v>-554.3700686976232</v>
      </c>
      <c r="AK29" s="52">
        <f>-'UR Tax Calculation'!AK25</f>
        <v>-579.74695815256314</v>
      </c>
      <c r="AL29" s="52">
        <f>-'UR Tax Calculation'!AL25</f>
        <v>-598.44120236378785</v>
      </c>
      <c r="AM29" s="52">
        <f>-'UR Tax Calculation'!AM25</f>
        <v>-617.34967201473887</v>
      </c>
      <c r="AN29" s="52">
        <f>-'UR Tax Calculation'!AN25</f>
        <v>-628.644441836071</v>
      </c>
      <c r="AO29" s="52">
        <f>-'UR Tax Calculation'!AO25</f>
        <v>-644.99011780071407</v>
      </c>
      <c r="AP29" s="52">
        <f>-'UR Tax Calculation'!AP25</f>
        <v>-644.22013939246631</v>
      </c>
      <c r="AQ29" s="52">
        <f>-'UR Tax Calculation'!AQ25</f>
        <v>-645.35668570913742</v>
      </c>
      <c r="AR29" s="52">
        <f>-'UR Tax Calculation'!AR25</f>
        <v>-642.06677572236254</v>
      </c>
      <c r="AS29" s="52">
        <f>-'UR Tax Calculation'!AS25</f>
        <v>-641.38248049577851</v>
      </c>
      <c r="AT29" s="52">
        <f>-'UR Tax Calculation'!AT25</f>
        <v>-630.90407623417764</v>
      </c>
      <c r="AU29" s="52">
        <f>-'UR Tax Calculation'!AU25</f>
        <v>-620.88136288161604</v>
      </c>
      <c r="AV29" s="52">
        <f>-'UR Tax Calculation'!AV25</f>
        <v>-606.17882029772477</v>
      </c>
      <c r="AW29" s="52">
        <f>-'UR Tax Calculation'!AW25</f>
        <v>-592.06755511837218</v>
      </c>
      <c r="AX29" s="52">
        <f>-'UR Tax Calculation'!AX25</f>
        <v>-561.60407954916991</v>
      </c>
    </row>
    <row r="30" spans="1:50">
      <c r="A30" s="1" t="s">
        <v>25</v>
      </c>
      <c r="B30" s="71"/>
      <c r="C30" s="71"/>
      <c r="D30" s="72"/>
      <c r="F30" s="72"/>
      <c r="G30" s="72"/>
      <c r="H30" s="72"/>
      <c r="I30" s="72"/>
      <c r="J30" s="72"/>
      <c r="K30" s="72"/>
      <c r="L30" s="72"/>
      <c r="P30" s="52">
        <f t="shared" ref="P30:U30" si="89">-P25</f>
        <v>-729.40480887584204</v>
      </c>
      <c r="Q30" s="52">
        <f t="shared" si="89"/>
        <v>-875.28324604153886</v>
      </c>
      <c r="R30" s="52">
        <f t="shared" si="89"/>
        <v>-1027.5286530463241</v>
      </c>
      <c r="S30" s="52">
        <f t="shared" si="89"/>
        <v>-1218.308297701032</v>
      </c>
      <c r="T30" s="52">
        <f t="shared" si="89"/>
        <v>-1416.9251855523735</v>
      </c>
      <c r="U30" s="52">
        <f t="shared" si="89"/>
        <v>-1615.2258613347121</v>
      </c>
      <c r="V30" s="52">
        <f t="shared" ref="V30:AU30" si="90">-V25</f>
        <v>-1673.9542382733189</v>
      </c>
      <c r="W30" s="52">
        <f t="shared" si="90"/>
        <v>-1673.8656550473436</v>
      </c>
      <c r="X30" s="52">
        <f t="shared" si="90"/>
        <v>-1663.0480490949035</v>
      </c>
      <c r="Y30" s="52">
        <f t="shared" si="90"/>
        <v>-1646.3971962211151</v>
      </c>
      <c r="Z30" s="52">
        <f t="shared" si="90"/>
        <v>-1626.1350090270187</v>
      </c>
      <c r="AA30" s="52">
        <f t="shared" si="90"/>
        <v>-1604.846005785191</v>
      </c>
      <c r="AB30" s="52">
        <f t="shared" si="90"/>
        <v>-1586.817864339846</v>
      </c>
      <c r="AC30" s="52">
        <f t="shared" si="90"/>
        <v>-1573.5900345408227</v>
      </c>
      <c r="AD30" s="52">
        <f t="shared" si="90"/>
        <v>-1563.3021304732304</v>
      </c>
      <c r="AE30" s="52">
        <f t="shared" si="90"/>
        <v>-1554.9842695022635</v>
      </c>
      <c r="AF30" s="52">
        <f t="shared" si="90"/>
        <v>-1554.1973649335787</v>
      </c>
      <c r="AG30" s="52">
        <f t="shared" si="90"/>
        <v>-1551.4939357504477</v>
      </c>
      <c r="AH30" s="52">
        <f t="shared" si="90"/>
        <v>-1540.5058209333845</v>
      </c>
      <c r="AI30" s="52">
        <f t="shared" si="90"/>
        <v>-1528.1584155454495</v>
      </c>
      <c r="AJ30" s="52">
        <f t="shared" si="90"/>
        <v>-1513.2067990183452</v>
      </c>
      <c r="AK30" s="52">
        <f t="shared" si="90"/>
        <v>-1496.628799948546</v>
      </c>
      <c r="AL30" s="52">
        <f t="shared" si="90"/>
        <v>-1478.357107382293</v>
      </c>
      <c r="AM30" s="52">
        <f t="shared" si="90"/>
        <v>-1460.0513575070515</v>
      </c>
      <c r="AN30" s="52">
        <f t="shared" si="90"/>
        <v>-1441.5246749938524</v>
      </c>
      <c r="AO30" s="52">
        <f t="shared" si="90"/>
        <v>-1422.3020768339006</v>
      </c>
      <c r="AP30" s="52">
        <f t="shared" si="90"/>
        <v>-1402.7047492751622</v>
      </c>
      <c r="AQ30" s="52">
        <f t="shared" si="90"/>
        <v>-1382.0385141690615</v>
      </c>
      <c r="AR30" s="52">
        <f t="shared" si="90"/>
        <v>-1362.0606143122109</v>
      </c>
      <c r="AS30" s="52">
        <f t="shared" si="90"/>
        <v>-1343.7615870729915</v>
      </c>
      <c r="AT30" s="52">
        <f t="shared" si="90"/>
        <v>-1325.7852463573865</v>
      </c>
      <c r="AU30" s="52">
        <f t="shared" si="90"/>
        <v>-1308.2978754923531</v>
      </c>
      <c r="AV30" s="52">
        <f t="shared" ref="AV30:AX30" si="91">-AV25</f>
        <v>-1292.8536689143912</v>
      </c>
      <c r="AW30" s="52">
        <f t="shared" si="91"/>
        <v>-1280.3450949328583</v>
      </c>
      <c r="AX30" s="52">
        <f t="shared" si="91"/>
        <v>-1272.0204701893038</v>
      </c>
    </row>
    <row r="31" spans="1:50">
      <c r="A31" s="98" t="s">
        <v>90</v>
      </c>
      <c r="B31" s="71"/>
      <c r="C31" s="71"/>
      <c r="D31" s="72"/>
      <c r="F31" s="72"/>
      <c r="G31" s="72"/>
      <c r="H31" s="72"/>
      <c r="I31" s="72"/>
      <c r="J31" s="72"/>
      <c r="K31" s="72"/>
      <c r="L31" s="72"/>
      <c r="P31" s="125">
        <f t="shared" ref="P31:U31" si="92">SUM(P27:P30)</f>
        <v>3046.1228539888161</v>
      </c>
      <c r="Q31" s="125">
        <f t="shared" si="92"/>
        <v>2852.4791468590211</v>
      </c>
      <c r="R31" s="125">
        <f t="shared" si="92"/>
        <v>2967.2656394298342</v>
      </c>
      <c r="S31" s="125">
        <f t="shared" si="92"/>
        <v>3008.5969305962162</v>
      </c>
      <c r="T31" s="125">
        <f t="shared" si="92"/>
        <v>3110.1542415585527</v>
      </c>
      <c r="U31" s="125">
        <f t="shared" si="92"/>
        <v>3161.1820519248649</v>
      </c>
      <c r="V31" s="125">
        <f t="shared" ref="V31:AU31" si="93">SUM(V27:V30)</f>
        <v>3425.6827211777854</v>
      </c>
      <c r="W31" s="125">
        <f t="shared" si="93"/>
        <v>3634.8797988010374</v>
      </c>
      <c r="X31" s="125">
        <f t="shared" si="93"/>
        <v>3779.0584443727271</v>
      </c>
      <c r="Y31" s="125">
        <f t="shared" si="93"/>
        <v>3882.3777469826355</v>
      </c>
      <c r="Z31" s="125">
        <f t="shared" si="93"/>
        <v>3926.1668421992454</v>
      </c>
      <c r="AA31" s="125">
        <f t="shared" si="93"/>
        <v>3921.413999919946</v>
      </c>
      <c r="AB31" s="125">
        <f t="shared" si="93"/>
        <v>3689.9677308180071</v>
      </c>
      <c r="AC31" s="125">
        <f t="shared" si="93"/>
        <v>3696.1543221785378</v>
      </c>
      <c r="AD31" s="125">
        <f t="shared" si="93"/>
        <v>3690.1841290111506</v>
      </c>
      <c r="AE31" s="125">
        <f t="shared" si="93"/>
        <v>3715.5654949339869</v>
      </c>
      <c r="AF31" s="125">
        <f t="shared" si="93"/>
        <v>3784.1271126586644</v>
      </c>
      <c r="AG31" s="125">
        <f t="shared" si="93"/>
        <v>3853.121347022769</v>
      </c>
      <c r="AH31" s="125">
        <f t="shared" si="93"/>
        <v>3908.3098924425803</v>
      </c>
      <c r="AI31" s="125">
        <f t="shared" si="93"/>
        <v>3955.3276930590046</v>
      </c>
      <c r="AJ31" s="125">
        <f t="shared" si="93"/>
        <v>3973.7961616350385</v>
      </c>
      <c r="AK31" s="125">
        <f t="shared" si="93"/>
        <v>4008.0874574987774</v>
      </c>
      <c r="AL31" s="125">
        <f t="shared" si="93"/>
        <v>4024.6817672905136</v>
      </c>
      <c r="AM31" s="125">
        <f t="shared" si="93"/>
        <v>4050.334720306646</v>
      </c>
      <c r="AN31" s="125">
        <f t="shared" si="93"/>
        <v>4052.9112392027318</v>
      </c>
      <c r="AO31" s="125">
        <f t="shared" si="93"/>
        <v>4076.1641408922801</v>
      </c>
      <c r="AP31" s="125">
        <f t="shared" si="93"/>
        <v>4046.9424392498427</v>
      </c>
      <c r="AQ31" s="125">
        <f t="shared" si="93"/>
        <v>4022.3999420536902</v>
      </c>
      <c r="AR31" s="125">
        <f t="shared" si="93"/>
        <v>3991.75301860225</v>
      </c>
      <c r="AS31" s="125">
        <f t="shared" si="93"/>
        <v>3972.1902637511448</v>
      </c>
      <c r="AT31" s="125">
        <f t="shared" si="93"/>
        <v>3921.9084045308618</v>
      </c>
      <c r="AU31" s="125">
        <f t="shared" si="93"/>
        <v>3875.0701382876405</v>
      </c>
      <c r="AV31" s="125">
        <f t="shared" ref="AV31:AX31" si="94">SUM(AV27:AV30)</f>
        <v>3819.5169749933093</v>
      </c>
      <c r="AW31" s="125">
        <f t="shared" si="94"/>
        <v>3770.9311387625003</v>
      </c>
      <c r="AX31" s="125">
        <f t="shared" si="94"/>
        <v>3680.8206343866896</v>
      </c>
    </row>
    <row r="32" spans="1:50">
      <c r="A32" s="1"/>
      <c r="B32" s="71"/>
      <c r="C32" s="71"/>
      <c r="D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</row>
    <row r="33" spans="1:50">
      <c r="A33" s="1" t="s">
        <v>91</v>
      </c>
      <c r="B33" s="71"/>
      <c r="C33" s="71"/>
      <c r="D33" s="72"/>
      <c r="F33" s="72"/>
      <c r="G33" s="72"/>
      <c r="H33" s="72"/>
      <c r="I33" s="72"/>
      <c r="J33" s="72"/>
      <c r="K33" s="72"/>
      <c r="L33" s="72"/>
      <c r="P33" s="52">
        <f t="shared" ref="P33:U33" si="95">+P31</f>
        <v>3046.1228539888161</v>
      </c>
      <c r="Q33" s="52">
        <f t="shared" si="95"/>
        <v>2852.4791468590211</v>
      </c>
      <c r="R33" s="52">
        <f t="shared" si="95"/>
        <v>2967.2656394298342</v>
      </c>
      <c r="S33" s="52">
        <f t="shared" si="95"/>
        <v>3008.5969305962162</v>
      </c>
      <c r="T33" s="52">
        <f t="shared" si="95"/>
        <v>3110.1542415585527</v>
      </c>
      <c r="U33" s="52">
        <f t="shared" si="95"/>
        <v>3161.1820519248649</v>
      </c>
      <c r="V33" s="52">
        <f t="shared" ref="V33:AU33" si="96">+V31</f>
        <v>3425.6827211777854</v>
      </c>
      <c r="W33" s="52">
        <f t="shared" si="96"/>
        <v>3634.8797988010374</v>
      </c>
      <c r="X33" s="52">
        <f t="shared" si="96"/>
        <v>3779.0584443727271</v>
      </c>
      <c r="Y33" s="52">
        <f t="shared" si="96"/>
        <v>3882.3777469826355</v>
      </c>
      <c r="Z33" s="52">
        <f t="shared" si="96"/>
        <v>3926.1668421992454</v>
      </c>
      <c r="AA33" s="52">
        <f t="shared" si="96"/>
        <v>3921.413999919946</v>
      </c>
      <c r="AB33" s="52">
        <f t="shared" si="96"/>
        <v>3689.9677308180071</v>
      </c>
      <c r="AC33" s="52">
        <f t="shared" si="96"/>
        <v>3696.1543221785378</v>
      </c>
      <c r="AD33" s="52">
        <f t="shared" si="96"/>
        <v>3690.1841290111506</v>
      </c>
      <c r="AE33" s="52">
        <f t="shared" si="96"/>
        <v>3715.5654949339869</v>
      </c>
      <c r="AF33" s="52">
        <f t="shared" si="96"/>
        <v>3784.1271126586644</v>
      </c>
      <c r="AG33" s="52">
        <f t="shared" si="96"/>
        <v>3853.121347022769</v>
      </c>
      <c r="AH33" s="52">
        <f t="shared" si="96"/>
        <v>3908.3098924425803</v>
      </c>
      <c r="AI33" s="52">
        <f t="shared" si="96"/>
        <v>3955.3276930590046</v>
      </c>
      <c r="AJ33" s="52">
        <f t="shared" si="96"/>
        <v>3973.7961616350385</v>
      </c>
      <c r="AK33" s="52">
        <f t="shared" si="96"/>
        <v>4008.0874574987774</v>
      </c>
      <c r="AL33" s="52">
        <f t="shared" si="96"/>
        <v>4024.6817672905136</v>
      </c>
      <c r="AM33" s="52">
        <f t="shared" si="96"/>
        <v>4050.334720306646</v>
      </c>
      <c r="AN33" s="52">
        <f t="shared" si="96"/>
        <v>4052.9112392027318</v>
      </c>
      <c r="AO33" s="52">
        <f t="shared" si="96"/>
        <v>4076.1641408922801</v>
      </c>
      <c r="AP33" s="52">
        <f t="shared" si="96"/>
        <v>4046.9424392498427</v>
      </c>
      <c r="AQ33" s="52">
        <f t="shared" si="96"/>
        <v>4022.3999420536902</v>
      </c>
      <c r="AR33" s="52">
        <f t="shared" si="96"/>
        <v>3991.75301860225</v>
      </c>
      <c r="AS33" s="52">
        <f t="shared" si="96"/>
        <v>3972.1902637511448</v>
      </c>
      <c r="AT33" s="52">
        <f t="shared" si="96"/>
        <v>3921.9084045308618</v>
      </c>
      <c r="AU33" s="52">
        <f t="shared" si="96"/>
        <v>3875.0701382876405</v>
      </c>
      <c r="AV33" s="52">
        <f t="shared" ref="AV33:AX33" si="97">+AV31</f>
        <v>3819.5169749933093</v>
      </c>
      <c r="AW33" s="52">
        <f t="shared" si="97"/>
        <v>3770.9311387625003</v>
      </c>
      <c r="AX33" s="52">
        <f t="shared" si="97"/>
        <v>3680.8206343866896</v>
      </c>
    </row>
    <row r="34" spans="1:50">
      <c r="A34" s="1" t="s">
        <v>25</v>
      </c>
      <c r="B34" s="71"/>
      <c r="C34" s="71"/>
      <c r="D34" s="72"/>
      <c r="F34" s="72"/>
      <c r="G34" s="72"/>
      <c r="H34" s="72"/>
      <c r="I34" s="72"/>
      <c r="J34" s="72"/>
      <c r="K34" s="72"/>
      <c r="L34" s="72"/>
      <c r="P34" s="52">
        <f t="shared" ref="P34:U34" si="98">-P30</f>
        <v>729.40480887584204</v>
      </c>
      <c r="Q34" s="52">
        <f t="shared" si="98"/>
        <v>875.28324604153886</v>
      </c>
      <c r="R34" s="52">
        <f t="shared" si="98"/>
        <v>1027.5286530463241</v>
      </c>
      <c r="S34" s="52">
        <f t="shared" si="98"/>
        <v>1218.308297701032</v>
      </c>
      <c r="T34" s="52">
        <f t="shared" si="98"/>
        <v>1416.9251855523735</v>
      </c>
      <c r="U34" s="52">
        <f t="shared" si="98"/>
        <v>1615.2258613347121</v>
      </c>
      <c r="V34" s="52">
        <f t="shared" ref="V34:AU34" si="99">-V30</f>
        <v>1673.9542382733189</v>
      </c>
      <c r="W34" s="52">
        <f t="shared" si="99"/>
        <v>1673.8656550473436</v>
      </c>
      <c r="X34" s="52">
        <f t="shared" si="99"/>
        <v>1663.0480490949035</v>
      </c>
      <c r="Y34" s="52">
        <f t="shared" si="99"/>
        <v>1646.3971962211151</v>
      </c>
      <c r="Z34" s="52">
        <f t="shared" si="99"/>
        <v>1626.1350090270187</v>
      </c>
      <c r="AA34" s="52">
        <f t="shared" si="99"/>
        <v>1604.846005785191</v>
      </c>
      <c r="AB34" s="52">
        <f t="shared" si="99"/>
        <v>1586.817864339846</v>
      </c>
      <c r="AC34" s="52">
        <f t="shared" si="99"/>
        <v>1573.5900345408227</v>
      </c>
      <c r="AD34" s="52">
        <f t="shared" si="99"/>
        <v>1563.3021304732304</v>
      </c>
      <c r="AE34" s="52">
        <f t="shared" si="99"/>
        <v>1554.9842695022635</v>
      </c>
      <c r="AF34" s="52">
        <f t="shared" si="99"/>
        <v>1554.1973649335787</v>
      </c>
      <c r="AG34" s="52">
        <f t="shared" si="99"/>
        <v>1551.4939357504477</v>
      </c>
      <c r="AH34" s="52">
        <f t="shared" si="99"/>
        <v>1540.5058209333845</v>
      </c>
      <c r="AI34" s="52">
        <f t="shared" si="99"/>
        <v>1528.1584155454495</v>
      </c>
      <c r="AJ34" s="52">
        <f t="shared" si="99"/>
        <v>1513.2067990183452</v>
      </c>
      <c r="AK34" s="52">
        <f t="shared" si="99"/>
        <v>1496.628799948546</v>
      </c>
      <c r="AL34" s="52">
        <f t="shared" si="99"/>
        <v>1478.357107382293</v>
      </c>
      <c r="AM34" s="52">
        <f t="shared" si="99"/>
        <v>1460.0513575070515</v>
      </c>
      <c r="AN34" s="52">
        <f t="shared" si="99"/>
        <v>1441.5246749938524</v>
      </c>
      <c r="AO34" s="52">
        <f t="shared" si="99"/>
        <v>1422.3020768339006</v>
      </c>
      <c r="AP34" s="52">
        <f t="shared" si="99"/>
        <v>1402.7047492751622</v>
      </c>
      <c r="AQ34" s="52">
        <f t="shared" si="99"/>
        <v>1382.0385141690615</v>
      </c>
      <c r="AR34" s="52">
        <f t="shared" si="99"/>
        <v>1362.0606143122109</v>
      </c>
      <c r="AS34" s="52">
        <f t="shared" si="99"/>
        <v>1343.7615870729915</v>
      </c>
      <c r="AT34" s="52">
        <f t="shared" si="99"/>
        <v>1325.7852463573865</v>
      </c>
      <c r="AU34" s="52">
        <f t="shared" si="99"/>
        <v>1308.2978754923531</v>
      </c>
      <c r="AV34" s="52">
        <f t="shared" ref="AV34:AX34" si="100">-AV30</f>
        <v>1292.8536689143912</v>
      </c>
      <c r="AW34" s="52">
        <f t="shared" si="100"/>
        <v>1280.3450949328583</v>
      </c>
      <c r="AX34" s="52">
        <f t="shared" si="100"/>
        <v>1272.0204701893038</v>
      </c>
    </row>
    <row r="35" spans="1:50">
      <c r="A35" s="1" t="s">
        <v>92</v>
      </c>
      <c r="B35" s="71"/>
      <c r="C35" s="71"/>
      <c r="D35" s="72"/>
      <c r="F35" s="72"/>
      <c r="G35" s="72"/>
      <c r="H35" s="72"/>
      <c r="I35" s="72"/>
      <c r="J35" s="72"/>
      <c r="K35" s="72"/>
      <c r="L35" s="72"/>
      <c r="P35" s="52">
        <f t="shared" ref="P35:U35" si="101">+P33+P34</f>
        <v>3775.5276628646579</v>
      </c>
      <c r="Q35" s="52">
        <f t="shared" si="101"/>
        <v>3727.7623929005599</v>
      </c>
      <c r="R35" s="52">
        <f t="shared" si="101"/>
        <v>3994.7942924761583</v>
      </c>
      <c r="S35" s="52">
        <f t="shared" si="101"/>
        <v>4226.905228297248</v>
      </c>
      <c r="T35" s="52">
        <f t="shared" si="101"/>
        <v>4527.0794271109262</v>
      </c>
      <c r="U35" s="52">
        <f t="shared" si="101"/>
        <v>4776.4079132595771</v>
      </c>
      <c r="V35" s="52">
        <f t="shared" ref="V35:AU35" si="102">+V33+V34</f>
        <v>5099.6369594511043</v>
      </c>
      <c r="W35" s="52">
        <f t="shared" si="102"/>
        <v>5308.7454538483807</v>
      </c>
      <c r="X35" s="52">
        <f t="shared" si="102"/>
        <v>5442.1064934676306</v>
      </c>
      <c r="Y35" s="52">
        <f t="shared" si="102"/>
        <v>5528.7749432037508</v>
      </c>
      <c r="Z35" s="52">
        <f t="shared" si="102"/>
        <v>5552.3018512262643</v>
      </c>
      <c r="AA35" s="52">
        <f t="shared" si="102"/>
        <v>5526.2600057051368</v>
      </c>
      <c r="AB35" s="52">
        <f t="shared" si="102"/>
        <v>5276.7855951578531</v>
      </c>
      <c r="AC35" s="52">
        <f t="shared" si="102"/>
        <v>5269.7443567193604</v>
      </c>
      <c r="AD35" s="52">
        <f t="shared" si="102"/>
        <v>5253.4862594843808</v>
      </c>
      <c r="AE35" s="52">
        <f t="shared" si="102"/>
        <v>5270.5497644362504</v>
      </c>
      <c r="AF35" s="52">
        <f t="shared" si="102"/>
        <v>5338.3244775922431</v>
      </c>
      <c r="AG35" s="52">
        <f t="shared" si="102"/>
        <v>5404.6152827732167</v>
      </c>
      <c r="AH35" s="52">
        <f t="shared" si="102"/>
        <v>5448.8157133759651</v>
      </c>
      <c r="AI35" s="52">
        <f t="shared" si="102"/>
        <v>5483.4861086044539</v>
      </c>
      <c r="AJ35" s="52">
        <f t="shared" si="102"/>
        <v>5487.0029606533835</v>
      </c>
      <c r="AK35" s="52">
        <f t="shared" si="102"/>
        <v>5504.7162574473232</v>
      </c>
      <c r="AL35" s="52">
        <f t="shared" si="102"/>
        <v>5503.0388746728067</v>
      </c>
      <c r="AM35" s="52">
        <f t="shared" si="102"/>
        <v>5510.3860778136977</v>
      </c>
      <c r="AN35" s="52">
        <f t="shared" si="102"/>
        <v>5494.4359141965842</v>
      </c>
      <c r="AO35" s="52">
        <f t="shared" si="102"/>
        <v>5498.4662177261807</v>
      </c>
      <c r="AP35" s="52">
        <f t="shared" si="102"/>
        <v>5449.6471885250048</v>
      </c>
      <c r="AQ35" s="52">
        <f t="shared" si="102"/>
        <v>5404.4384562227515</v>
      </c>
      <c r="AR35" s="52">
        <f t="shared" si="102"/>
        <v>5353.8136329144609</v>
      </c>
      <c r="AS35" s="52">
        <f t="shared" si="102"/>
        <v>5315.9518508241363</v>
      </c>
      <c r="AT35" s="52">
        <f t="shared" si="102"/>
        <v>5247.6936508882482</v>
      </c>
      <c r="AU35" s="52">
        <f t="shared" si="102"/>
        <v>5183.3680137799938</v>
      </c>
      <c r="AV35" s="52">
        <f t="shared" ref="AV35:AX35" si="103">+AV33+AV34</f>
        <v>5112.3706439077005</v>
      </c>
      <c r="AW35" s="52">
        <f t="shared" si="103"/>
        <v>5051.2762336953583</v>
      </c>
      <c r="AX35" s="52">
        <f t="shared" si="103"/>
        <v>4952.8411045759931</v>
      </c>
    </row>
    <row r="36" spans="1:50">
      <c r="A36" s="1" t="s">
        <v>25</v>
      </c>
      <c r="B36" s="71"/>
      <c r="C36" s="71"/>
      <c r="D36" s="72"/>
      <c r="F36" s="72"/>
      <c r="G36" s="72"/>
      <c r="H36" s="72"/>
      <c r="I36" s="72"/>
      <c r="J36" s="72"/>
      <c r="K36" s="72"/>
      <c r="L36" s="72"/>
      <c r="P36" s="52">
        <f t="shared" ref="P36:U36" si="104">+P34</f>
        <v>729.40480887584204</v>
      </c>
      <c r="Q36" s="52">
        <f t="shared" si="104"/>
        <v>875.28324604153886</v>
      </c>
      <c r="R36" s="52">
        <f t="shared" si="104"/>
        <v>1027.5286530463241</v>
      </c>
      <c r="S36" s="52">
        <f t="shared" si="104"/>
        <v>1218.308297701032</v>
      </c>
      <c r="T36" s="52">
        <f t="shared" si="104"/>
        <v>1416.9251855523735</v>
      </c>
      <c r="U36" s="52">
        <f t="shared" si="104"/>
        <v>1615.2258613347121</v>
      </c>
      <c r="V36" s="52">
        <f t="shared" ref="V36:AU36" si="105">+V34</f>
        <v>1673.9542382733189</v>
      </c>
      <c r="W36" s="52">
        <f t="shared" si="105"/>
        <v>1673.8656550473436</v>
      </c>
      <c r="X36" s="52">
        <f t="shared" si="105"/>
        <v>1663.0480490949035</v>
      </c>
      <c r="Y36" s="52">
        <f t="shared" si="105"/>
        <v>1646.3971962211151</v>
      </c>
      <c r="Z36" s="52">
        <f t="shared" si="105"/>
        <v>1626.1350090270187</v>
      </c>
      <c r="AA36" s="52">
        <f t="shared" si="105"/>
        <v>1604.846005785191</v>
      </c>
      <c r="AB36" s="52">
        <f t="shared" si="105"/>
        <v>1586.817864339846</v>
      </c>
      <c r="AC36" s="52">
        <f t="shared" si="105"/>
        <v>1573.5900345408227</v>
      </c>
      <c r="AD36" s="52">
        <f t="shared" si="105"/>
        <v>1563.3021304732304</v>
      </c>
      <c r="AE36" s="52">
        <f t="shared" si="105"/>
        <v>1554.9842695022635</v>
      </c>
      <c r="AF36" s="52">
        <f t="shared" si="105"/>
        <v>1554.1973649335787</v>
      </c>
      <c r="AG36" s="52">
        <f t="shared" si="105"/>
        <v>1551.4939357504477</v>
      </c>
      <c r="AH36" s="52">
        <f t="shared" si="105"/>
        <v>1540.5058209333845</v>
      </c>
      <c r="AI36" s="52">
        <f t="shared" si="105"/>
        <v>1528.1584155454495</v>
      </c>
      <c r="AJ36" s="52">
        <f t="shared" si="105"/>
        <v>1513.2067990183452</v>
      </c>
      <c r="AK36" s="52">
        <f t="shared" si="105"/>
        <v>1496.628799948546</v>
      </c>
      <c r="AL36" s="52">
        <f t="shared" si="105"/>
        <v>1478.357107382293</v>
      </c>
      <c r="AM36" s="52">
        <f t="shared" si="105"/>
        <v>1460.0513575070515</v>
      </c>
      <c r="AN36" s="52">
        <f t="shared" si="105"/>
        <v>1441.5246749938524</v>
      </c>
      <c r="AO36" s="52">
        <f t="shared" si="105"/>
        <v>1422.3020768339006</v>
      </c>
      <c r="AP36" s="52">
        <f t="shared" si="105"/>
        <v>1402.7047492751622</v>
      </c>
      <c r="AQ36" s="52">
        <f t="shared" si="105"/>
        <v>1382.0385141690615</v>
      </c>
      <c r="AR36" s="52">
        <f t="shared" si="105"/>
        <v>1362.0606143122109</v>
      </c>
      <c r="AS36" s="52">
        <f t="shared" si="105"/>
        <v>1343.7615870729915</v>
      </c>
      <c r="AT36" s="52">
        <f t="shared" si="105"/>
        <v>1325.7852463573865</v>
      </c>
      <c r="AU36" s="52">
        <f t="shared" si="105"/>
        <v>1308.2978754923531</v>
      </c>
      <c r="AV36" s="52">
        <f t="shared" ref="AV36:AX36" si="106">+AV34</f>
        <v>1292.8536689143912</v>
      </c>
      <c r="AW36" s="52">
        <f t="shared" si="106"/>
        <v>1280.3450949328583</v>
      </c>
      <c r="AX36" s="52">
        <f t="shared" si="106"/>
        <v>1272.0204701893038</v>
      </c>
    </row>
    <row r="37" spans="1:50">
      <c r="A37" s="98" t="s">
        <v>93</v>
      </c>
      <c r="B37" s="71"/>
      <c r="C37" s="71"/>
      <c r="D37" s="72"/>
      <c r="F37" s="72"/>
      <c r="G37" s="72"/>
      <c r="H37" s="72"/>
      <c r="I37" s="72"/>
      <c r="J37" s="72"/>
      <c r="K37" s="72"/>
      <c r="L37" s="72"/>
      <c r="P37" s="126">
        <f t="shared" ref="P37:U37" si="107">+P35/P36</f>
        <v>5.1761759957183413</v>
      </c>
      <c r="Q37" s="126">
        <f t="shared" si="107"/>
        <v>4.2589212232261202</v>
      </c>
      <c r="R37" s="126">
        <f t="shared" si="107"/>
        <v>3.8877692418919447</v>
      </c>
      <c r="S37" s="126">
        <f t="shared" si="107"/>
        <v>3.4694873508400859</v>
      </c>
      <c r="T37" s="126">
        <f t="shared" si="107"/>
        <v>3.1950024413929037</v>
      </c>
      <c r="U37" s="126">
        <f t="shared" si="107"/>
        <v>2.9571145606303508</v>
      </c>
      <c r="V37" s="126">
        <f t="shared" ref="V37:AU37" si="108">+V35/V36</f>
        <v>3.0464613923444954</v>
      </c>
      <c r="W37" s="126">
        <f t="shared" si="108"/>
        <v>3.1715481095155322</v>
      </c>
      <c r="X37" s="126">
        <f t="shared" si="108"/>
        <v>3.2723687667529751</v>
      </c>
      <c r="Y37" s="126">
        <f t="shared" si="108"/>
        <v>3.3581051740695647</v>
      </c>
      <c r="Z37" s="126">
        <f t="shared" si="108"/>
        <v>3.4144162817996442</v>
      </c>
      <c r="AA37" s="126">
        <f t="shared" si="108"/>
        <v>3.4434830418519469</v>
      </c>
      <c r="AB37" s="126">
        <f t="shared" si="108"/>
        <v>3.3253883219629126</v>
      </c>
      <c r="AC37" s="126">
        <f t="shared" si="108"/>
        <v>3.3488673930609152</v>
      </c>
      <c r="AD37" s="126">
        <f t="shared" si="108"/>
        <v>3.3605060449153785</v>
      </c>
      <c r="AE37" s="126">
        <f t="shared" si="108"/>
        <v>3.3894553583640472</v>
      </c>
      <c r="AF37" s="126">
        <f t="shared" si="108"/>
        <v>3.4347790042871327</v>
      </c>
      <c r="AG37" s="126">
        <f t="shared" si="108"/>
        <v>3.4834910780099433</v>
      </c>
      <c r="AH37" s="126">
        <f t="shared" si="108"/>
        <v>3.5370302658607002</v>
      </c>
      <c r="AI37" s="126">
        <f t="shared" si="108"/>
        <v>3.5882969022208466</v>
      </c>
      <c r="AJ37" s="126">
        <f t="shared" si="108"/>
        <v>3.6260760685274072</v>
      </c>
      <c r="AK37" s="126">
        <f t="shared" si="108"/>
        <v>3.6780771943160353</v>
      </c>
      <c r="AL37" s="126">
        <f t="shared" si="108"/>
        <v>3.7224016086458054</v>
      </c>
      <c r="AM37" s="126">
        <f t="shared" si="108"/>
        <v>3.7741042802921299</v>
      </c>
      <c r="AN37" s="126">
        <f t="shared" si="108"/>
        <v>3.8115448243853449</v>
      </c>
      <c r="AO37" s="126">
        <f t="shared" si="108"/>
        <v>3.8658919981091353</v>
      </c>
      <c r="AP37" s="126">
        <f t="shared" si="108"/>
        <v>3.8850992636483705</v>
      </c>
      <c r="AQ37" s="126">
        <f t="shared" si="108"/>
        <v>3.910483246895708</v>
      </c>
      <c r="AR37" s="126">
        <f t="shared" si="108"/>
        <v>3.9306720836487403</v>
      </c>
      <c r="AS37" s="126">
        <f t="shared" si="108"/>
        <v>3.9560230787690913</v>
      </c>
      <c r="AT37" s="126">
        <f t="shared" si="108"/>
        <v>3.9581777405551613</v>
      </c>
      <c r="AU37" s="126">
        <f t="shared" si="108"/>
        <v>3.9619173208771983</v>
      </c>
      <c r="AV37" s="126">
        <f t="shared" ref="AV37:AX37" si="109">+AV35/AV36</f>
        <v>3.9543304604615899</v>
      </c>
      <c r="AW37" s="126">
        <f t="shared" si="109"/>
        <v>3.9452458979118039</v>
      </c>
      <c r="AX37" s="126">
        <f t="shared" si="109"/>
        <v>3.8936803460709282</v>
      </c>
    </row>
    <row r="38" spans="1:50">
      <c r="A38" s="1"/>
      <c r="B38" s="71"/>
      <c r="C38" s="71"/>
      <c r="D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</row>
    <row r="39" spans="1:50">
      <c r="A39" s="1" t="s">
        <v>91</v>
      </c>
      <c r="B39" s="71"/>
      <c r="C39" s="71"/>
      <c r="D39" s="72"/>
      <c r="F39" s="72"/>
      <c r="G39" s="72"/>
      <c r="H39" s="72"/>
      <c r="I39" s="72"/>
      <c r="J39" s="72"/>
      <c r="K39" s="72"/>
      <c r="L39" s="72"/>
      <c r="P39" s="52">
        <f t="shared" ref="P39:U39" si="110">+P31</f>
        <v>3046.1228539888161</v>
      </c>
      <c r="Q39" s="52">
        <f t="shared" si="110"/>
        <v>2852.4791468590211</v>
      </c>
      <c r="R39" s="52">
        <f t="shared" si="110"/>
        <v>2967.2656394298342</v>
      </c>
      <c r="S39" s="52">
        <f t="shared" si="110"/>
        <v>3008.5969305962162</v>
      </c>
      <c r="T39" s="52">
        <f t="shared" si="110"/>
        <v>3110.1542415585527</v>
      </c>
      <c r="U39" s="52">
        <f t="shared" si="110"/>
        <v>3161.1820519248649</v>
      </c>
      <c r="V39" s="52">
        <f t="shared" ref="V39:AU39" si="111">+V31</f>
        <v>3425.6827211777854</v>
      </c>
      <c r="W39" s="52">
        <f t="shared" si="111"/>
        <v>3634.8797988010374</v>
      </c>
      <c r="X39" s="52">
        <f t="shared" si="111"/>
        <v>3779.0584443727271</v>
      </c>
      <c r="Y39" s="52">
        <f t="shared" si="111"/>
        <v>3882.3777469826355</v>
      </c>
      <c r="Z39" s="52">
        <f t="shared" si="111"/>
        <v>3926.1668421992454</v>
      </c>
      <c r="AA39" s="52">
        <f t="shared" si="111"/>
        <v>3921.413999919946</v>
      </c>
      <c r="AB39" s="52">
        <f t="shared" si="111"/>
        <v>3689.9677308180071</v>
      </c>
      <c r="AC39" s="52">
        <f t="shared" si="111"/>
        <v>3696.1543221785378</v>
      </c>
      <c r="AD39" s="52">
        <f t="shared" si="111"/>
        <v>3690.1841290111506</v>
      </c>
      <c r="AE39" s="52">
        <f t="shared" si="111"/>
        <v>3715.5654949339869</v>
      </c>
      <c r="AF39" s="52">
        <f t="shared" si="111"/>
        <v>3784.1271126586644</v>
      </c>
      <c r="AG39" s="52">
        <f t="shared" si="111"/>
        <v>3853.121347022769</v>
      </c>
      <c r="AH39" s="52">
        <f t="shared" si="111"/>
        <v>3908.3098924425803</v>
      </c>
      <c r="AI39" s="52">
        <f t="shared" si="111"/>
        <v>3955.3276930590046</v>
      </c>
      <c r="AJ39" s="52">
        <f t="shared" si="111"/>
        <v>3973.7961616350385</v>
      </c>
      <c r="AK39" s="52">
        <f t="shared" si="111"/>
        <v>4008.0874574987774</v>
      </c>
      <c r="AL39" s="52">
        <f t="shared" si="111"/>
        <v>4024.6817672905136</v>
      </c>
      <c r="AM39" s="52">
        <f t="shared" si="111"/>
        <v>4050.334720306646</v>
      </c>
      <c r="AN39" s="52">
        <f t="shared" si="111"/>
        <v>4052.9112392027318</v>
      </c>
      <c r="AO39" s="52">
        <f t="shared" si="111"/>
        <v>4076.1641408922801</v>
      </c>
      <c r="AP39" s="52">
        <f t="shared" si="111"/>
        <v>4046.9424392498427</v>
      </c>
      <c r="AQ39" s="52">
        <f t="shared" si="111"/>
        <v>4022.3999420536902</v>
      </c>
      <c r="AR39" s="52">
        <f t="shared" si="111"/>
        <v>3991.75301860225</v>
      </c>
      <c r="AS39" s="52">
        <f t="shared" si="111"/>
        <v>3972.1902637511448</v>
      </c>
      <c r="AT39" s="52">
        <f t="shared" si="111"/>
        <v>3921.9084045308618</v>
      </c>
      <c r="AU39" s="52">
        <f t="shared" si="111"/>
        <v>3875.0701382876405</v>
      </c>
      <c r="AV39" s="52">
        <f t="shared" ref="AV39:AX39" si="112">+AV31</f>
        <v>3819.5169749933093</v>
      </c>
      <c r="AW39" s="52">
        <f t="shared" si="112"/>
        <v>3770.9311387625003</v>
      </c>
      <c r="AX39" s="52">
        <f t="shared" si="112"/>
        <v>3680.8206343866896</v>
      </c>
    </row>
    <row r="40" spans="1:50">
      <c r="A40" s="48" t="s">
        <v>22</v>
      </c>
      <c r="B40" s="72"/>
      <c r="C40" s="72"/>
      <c r="D40" s="72"/>
      <c r="F40" s="72"/>
      <c r="G40" s="72"/>
      <c r="H40" s="72"/>
      <c r="I40" s="72"/>
      <c r="J40" s="72"/>
      <c r="K40" s="72"/>
      <c r="L40" s="72"/>
      <c r="P40" s="52">
        <f t="shared" ref="P40:T40" si="113">-P16</f>
        <v>-1943.6825610802609</v>
      </c>
      <c r="Q40" s="52">
        <f t="shared" si="113"/>
        <v>-1982.1172000873437</v>
      </c>
      <c r="R40" s="52">
        <f t="shared" si="113"/>
        <v>-2022.1430269162474</v>
      </c>
      <c r="S40" s="52">
        <f t="shared" si="113"/>
        <v>-2115.8970243167773</v>
      </c>
      <c r="T40" s="52">
        <f t="shared" si="113"/>
        <v>-2180.9387496728582</v>
      </c>
      <c r="U40" s="52">
        <f>-U16</f>
        <v>-2371.2202624705315</v>
      </c>
      <c r="V40" s="52">
        <f t="shared" ref="V40:AU40" si="114">-V16</f>
        <v>-2470.2066426687961</v>
      </c>
      <c r="W40" s="52">
        <f t="shared" si="114"/>
        <v>-2559.5713755327247</v>
      </c>
      <c r="X40" s="52">
        <f t="shared" si="114"/>
        <v>-2647.1270695894946</v>
      </c>
      <c r="Y40" s="52">
        <f t="shared" si="114"/>
        <v>-2733.1793778945366</v>
      </c>
      <c r="Z40" s="52">
        <f t="shared" si="114"/>
        <v>-2802.429753006963</v>
      </c>
      <c r="AA40" s="52">
        <f t="shared" si="114"/>
        <v>-2836.7053430969377</v>
      </c>
      <c r="AB40" s="52">
        <f t="shared" si="114"/>
        <v>-2884.4531739771628</v>
      </c>
      <c r="AC40" s="52">
        <f t="shared" si="114"/>
        <v>-2897.4992771541179</v>
      </c>
      <c r="AD40" s="52">
        <f t="shared" si="114"/>
        <v>-2952.1270964435603</v>
      </c>
      <c r="AE40" s="52">
        <f t="shared" si="114"/>
        <v>-3036.3157543600687</v>
      </c>
      <c r="AF40" s="52">
        <f t="shared" si="114"/>
        <v>-3135.1733791364909</v>
      </c>
      <c r="AG40" s="52">
        <f t="shared" si="114"/>
        <v>-3224.5096453183037</v>
      </c>
      <c r="AH40" s="52">
        <f t="shared" si="114"/>
        <v>-3311.1124313304249</v>
      </c>
      <c r="AI40" s="52">
        <f t="shared" si="114"/>
        <v>-3399.0702497389452</v>
      </c>
      <c r="AJ40" s="52">
        <f t="shared" si="114"/>
        <v>-3487.4833934554235</v>
      </c>
      <c r="AK40" s="52">
        <f t="shared" si="114"/>
        <v>-3584.5787279505789</v>
      </c>
      <c r="AL40" s="52">
        <f t="shared" si="114"/>
        <v>-3692.02507992244</v>
      </c>
      <c r="AM40" s="52">
        <f t="shared" si="114"/>
        <v>-3810.6583874592088</v>
      </c>
      <c r="AN40" s="52">
        <f t="shared" si="114"/>
        <v>-3932.0145609509973</v>
      </c>
      <c r="AO40" s="52">
        <f t="shared" si="114"/>
        <v>-4059.5816447576653</v>
      </c>
      <c r="AP40" s="52">
        <f t="shared" si="114"/>
        <v>-4186.0976865285211</v>
      </c>
      <c r="AQ40" s="52">
        <f t="shared" si="114"/>
        <v>-4311.0467151382327</v>
      </c>
      <c r="AR40" s="52">
        <f t="shared" si="114"/>
        <v>-4439.0495453556632</v>
      </c>
      <c r="AS40" s="52">
        <f t="shared" si="114"/>
        <v>-4569.0407130455924</v>
      </c>
      <c r="AT40" s="52">
        <f t="shared" si="114"/>
        <v>-4691.7302225108842</v>
      </c>
      <c r="AU40" s="52">
        <f t="shared" si="114"/>
        <v>-4818.4196555411545</v>
      </c>
      <c r="AV40" s="52">
        <f t="shared" ref="AV40:AX40" si="115">-AV16</f>
        <v>-4936.6697473839686</v>
      </c>
      <c r="AW40" s="52">
        <f t="shared" si="115"/>
        <v>-5047.972837530263</v>
      </c>
      <c r="AX40" s="52">
        <f t="shared" si="115"/>
        <v>-5167.7743751659309</v>
      </c>
    </row>
    <row r="41" spans="1:50">
      <c r="A41" s="48" t="s">
        <v>58</v>
      </c>
      <c r="B41" s="72"/>
      <c r="C41" s="72"/>
      <c r="D41" s="72"/>
      <c r="F41" s="72"/>
      <c r="G41" s="72"/>
      <c r="H41" s="72"/>
      <c r="I41" s="72"/>
      <c r="J41" s="72"/>
      <c r="K41" s="72"/>
      <c r="L41" s="72"/>
      <c r="P41" s="52">
        <f>+P17</f>
        <v>-1614.9193601569823</v>
      </c>
      <c r="Q41" s="52">
        <f t="shared" ref="Q41:AX41" si="116">+Q17</f>
        <v>5.3744783394322022</v>
      </c>
      <c r="R41" s="52">
        <f t="shared" si="116"/>
        <v>323.40266263087</v>
      </c>
      <c r="S41" s="52">
        <f t="shared" si="116"/>
        <v>248.80713352852032</v>
      </c>
      <c r="T41" s="52">
        <f t="shared" si="116"/>
        <v>-131.3732579696804</v>
      </c>
      <c r="U41" s="52">
        <f t="shared" si="116"/>
        <v>-24.935568477522274</v>
      </c>
      <c r="V41" s="52">
        <f t="shared" si="116"/>
        <v>-161.85701519923762</v>
      </c>
      <c r="W41" s="52">
        <f t="shared" si="116"/>
        <v>-281.62080022972799</v>
      </c>
      <c r="X41" s="52">
        <f t="shared" si="116"/>
        <v>-343.32668058785947</v>
      </c>
      <c r="Y41" s="52">
        <f t="shared" si="116"/>
        <v>-368.44925721752821</v>
      </c>
      <c r="Z41" s="52">
        <f t="shared" si="116"/>
        <v>-352.58130508443287</v>
      </c>
      <c r="AA41" s="52">
        <f t="shared" si="116"/>
        <v>-323.64556841775965</v>
      </c>
      <c r="AB41" s="52">
        <f t="shared" si="116"/>
        <v>-53.047873114193401</v>
      </c>
      <c r="AC41" s="52">
        <f t="shared" si="116"/>
        <v>-52.481173546386607</v>
      </c>
      <c r="AD41" s="52">
        <f t="shared" si="116"/>
        <v>3.2172007342029429</v>
      </c>
      <c r="AE41" s="52">
        <f t="shared" si="116"/>
        <v>58.07380500081269</v>
      </c>
      <c r="AF41" s="52">
        <f t="shared" si="116"/>
        <v>87.89372930341581</v>
      </c>
      <c r="AG41" s="52">
        <f t="shared" si="116"/>
        <v>107.08493922979629</v>
      </c>
      <c r="AH41" s="52">
        <f t="shared" si="116"/>
        <v>133.27933207338674</v>
      </c>
      <c r="AI41" s="52">
        <f t="shared" si="116"/>
        <v>168.39494074913981</v>
      </c>
      <c r="AJ41" s="52">
        <f t="shared" si="116"/>
        <v>231.25871891142504</v>
      </c>
      <c r="AK41" s="52">
        <f t="shared" si="116"/>
        <v>286.2182207655232</v>
      </c>
      <c r="AL41" s="52">
        <f t="shared" si="116"/>
        <v>368.41619726334892</v>
      </c>
      <c r="AM41" s="52">
        <f t="shared" si="116"/>
        <v>452.70861175043166</v>
      </c>
      <c r="AN41" s="52">
        <f t="shared" si="116"/>
        <v>562.71602948976545</v>
      </c>
      <c r="AO41" s="52">
        <f t="shared" si="116"/>
        <v>657.91449783261271</v>
      </c>
      <c r="AP41" s="52">
        <f t="shared" si="116"/>
        <v>804.36769052551745</v>
      </c>
      <c r="AQ41" s="52">
        <f t="shared" si="116"/>
        <v>944.06916125146347</v>
      </c>
      <c r="AR41" s="52">
        <f t="shared" si="116"/>
        <v>1093.2282754201649</v>
      </c>
      <c r="AS41" s="52">
        <f t="shared" si="116"/>
        <v>1234.1000523551511</v>
      </c>
      <c r="AT41" s="52">
        <f t="shared" si="116"/>
        <v>1398.5495769481213</v>
      </c>
      <c r="AU41" s="52">
        <f t="shared" si="116"/>
        <v>1563.7775351926111</v>
      </c>
      <c r="AV41" s="52">
        <f t="shared" si="116"/>
        <v>1730.2368256219561</v>
      </c>
      <c r="AW41" s="52">
        <f t="shared" si="116"/>
        <v>1884.1735872732493</v>
      </c>
      <c r="AX41" s="52">
        <f t="shared" si="116"/>
        <v>2090.0990598635394</v>
      </c>
    </row>
    <row r="42" spans="1:50">
      <c r="A42" s="1" t="s">
        <v>25</v>
      </c>
      <c r="B42" s="71"/>
      <c r="C42" s="71"/>
      <c r="D42" s="72"/>
      <c r="F42" s="72"/>
      <c r="G42" s="72"/>
      <c r="H42" s="72"/>
      <c r="I42" s="72"/>
      <c r="J42" s="72"/>
      <c r="K42" s="72"/>
      <c r="L42" s="72"/>
      <c r="P42" s="52">
        <f t="shared" ref="P42:U42" si="117">-P30</f>
        <v>729.40480887584204</v>
      </c>
      <c r="Q42" s="52">
        <f t="shared" si="117"/>
        <v>875.28324604153886</v>
      </c>
      <c r="R42" s="52">
        <f t="shared" si="117"/>
        <v>1027.5286530463241</v>
      </c>
      <c r="S42" s="52">
        <f t="shared" si="117"/>
        <v>1218.308297701032</v>
      </c>
      <c r="T42" s="52">
        <f t="shared" si="117"/>
        <v>1416.9251855523735</v>
      </c>
      <c r="U42" s="52">
        <f t="shared" si="117"/>
        <v>1615.2258613347121</v>
      </c>
      <c r="V42" s="52">
        <f t="shared" ref="V42:AU42" si="118">-V30</f>
        <v>1673.9542382733189</v>
      </c>
      <c r="W42" s="52">
        <f t="shared" si="118"/>
        <v>1673.8656550473436</v>
      </c>
      <c r="X42" s="52">
        <f t="shared" si="118"/>
        <v>1663.0480490949035</v>
      </c>
      <c r="Y42" s="52">
        <f t="shared" si="118"/>
        <v>1646.3971962211151</v>
      </c>
      <c r="Z42" s="52">
        <f t="shared" si="118"/>
        <v>1626.1350090270187</v>
      </c>
      <c r="AA42" s="52">
        <f t="shared" si="118"/>
        <v>1604.846005785191</v>
      </c>
      <c r="AB42" s="52">
        <f t="shared" si="118"/>
        <v>1586.817864339846</v>
      </c>
      <c r="AC42" s="52">
        <f t="shared" si="118"/>
        <v>1573.5900345408227</v>
      </c>
      <c r="AD42" s="52">
        <f t="shared" si="118"/>
        <v>1563.3021304732304</v>
      </c>
      <c r="AE42" s="52">
        <f t="shared" si="118"/>
        <v>1554.9842695022635</v>
      </c>
      <c r="AF42" s="52">
        <f t="shared" si="118"/>
        <v>1554.1973649335787</v>
      </c>
      <c r="AG42" s="52">
        <f t="shared" si="118"/>
        <v>1551.4939357504477</v>
      </c>
      <c r="AH42" s="52">
        <f t="shared" si="118"/>
        <v>1540.5058209333845</v>
      </c>
      <c r="AI42" s="52">
        <f t="shared" si="118"/>
        <v>1528.1584155454495</v>
      </c>
      <c r="AJ42" s="52">
        <f t="shared" si="118"/>
        <v>1513.2067990183452</v>
      </c>
      <c r="AK42" s="52">
        <f t="shared" si="118"/>
        <v>1496.628799948546</v>
      </c>
      <c r="AL42" s="52">
        <f t="shared" si="118"/>
        <v>1478.357107382293</v>
      </c>
      <c r="AM42" s="52">
        <f t="shared" si="118"/>
        <v>1460.0513575070515</v>
      </c>
      <c r="AN42" s="52">
        <f t="shared" si="118"/>
        <v>1441.5246749938524</v>
      </c>
      <c r="AO42" s="52">
        <f t="shared" si="118"/>
        <v>1422.3020768339006</v>
      </c>
      <c r="AP42" s="52">
        <f t="shared" si="118"/>
        <v>1402.7047492751622</v>
      </c>
      <c r="AQ42" s="52">
        <f t="shared" si="118"/>
        <v>1382.0385141690615</v>
      </c>
      <c r="AR42" s="52">
        <f t="shared" si="118"/>
        <v>1362.0606143122109</v>
      </c>
      <c r="AS42" s="52">
        <f t="shared" si="118"/>
        <v>1343.7615870729915</v>
      </c>
      <c r="AT42" s="52">
        <f t="shared" si="118"/>
        <v>1325.7852463573865</v>
      </c>
      <c r="AU42" s="52">
        <f t="shared" si="118"/>
        <v>1308.2978754923531</v>
      </c>
      <c r="AV42" s="52">
        <f t="shared" ref="AV42:AX42" si="119">-AV30</f>
        <v>1292.8536689143912</v>
      </c>
      <c r="AW42" s="52">
        <f t="shared" si="119"/>
        <v>1280.3450949328583</v>
      </c>
      <c r="AX42" s="52">
        <f t="shared" si="119"/>
        <v>1272.0204701893038</v>
      </c>
    </row>
    <row r="43" spans="1:50">
      <c r="A43" s="1" t="s">
        <v>94</v>
      </c>
      <c r="B43" s="71"/>
      <c r="C43" s="71"/>
      <c r="D43" s="72"/>
      <c r="F43" s="72"/>
      <c r="G43" s="72"/>
      <c r="H43" s="72"/>
      <c r="I43" s="72"/>
      <c r="J43" s="72"/>
      <c r="K43" s="72"/>
      <c r="L43" s="72"/>
      <c r="P43" s="125">
        <f t="shared" ref="P43:U43" si="120">SUM(P39:P42)</f>
        <v>216.92574162741494</v>
      </c>
      <c r="Q43" s="125">
        <f t="shared" si="120"/>
        <v>1751.0196711526485</v>
      </c>
      <c r="R43" s="125">
        <f t="shared" si="120"/>
        <v>2296.0539281907809</v>
      </c>
      <c r="S43" s="125">
        <f t="shared" si="120"/>
        <v>2359.8153375089914</v>
      </c>
      <c r="T43" s="125">
        <f t="shared" si="120"/>
        <v>2214.7674194683877</v>
      </c>
      <c r="U43" s="125">
        <f t="shared" si="120"/>
        <v>2380.2520823115233</v>
      </c>
      <c r="V43" s="125">
        <f t="shared" ref="V43:AU43" si="121">SUM(V39:V42)</f>
        <v>2467.5733015830706</v>
      </c>
      <c r="W43" s="125">
        <f t="shared" si="121"/>
        <v>2467.5532780859285</v>
      </c>
      <c r="X43" s="125">
        <f t="shared" si="121"/>
        <v>2451.6527432902767</v>
      </c>
      <c r="Y43" s="125">
        <f t="shared" si="121"/>
        <v>2427.1463080916856</v>
      </c>
      <c r="Z43" s="125">
        <f t="shared" si="121"/>
        <v>2397.2907931348682</v>
      </c>
      <c r="AA43" s="125">
        <f t="shared" si="121"/>
        <v>2365.9090941904396</v>
      </c>
      <c r="AB43" s="125">
        <f t="shared" si="121"/>
        <v>2339.2845480664969</v>
      </c>
      <c r="AC43" s="125">
        <f t="shared" si="121"/>
        <v>2319.7639060188558</v>
      </c>
      <c r="AD43" s="125">
        <f t="shared" si="121"/>
        <v>2304.5763637750238</v>
      </c>
      <c r="AE43" s="125">
        <f t="shared" si="121"/>
        <v>2292.3078150769943</v>
      </c>
      <c r="AF43" s="125">
        <f t="shared" si="121"/>
        <v>2291.0448277591681</v>
      </c>
      <c r="AG43" s="125">
        <f t="shared" si="121"/>
        <v>2287.1905766847094</v>
      </c>
      <c r="AH43" s="125">
        <f t="shared" si="121"/>
        <v>2270.9826141189269</v>
      </c>
      <c r="AI43" s="125">
        <f t="shared" si="121"/>
        <v>2252.8107996146487</v>
      </c>
      <c r="AJ43" s="125">
        <f t="shared" si="121"/>
        <v>2230.7782861093851</v>
      </c>
      <c r="AK43" s="125">
        <f t="shared" si="121"/>
        <v>2206.355750262268</v>
      </c>
      <c r="AL43" s="125">
        <f t="shared" si="121"/>
        <v>2179.4299920137155</v>
      </c>
      <c r="AM43" s="125">
        <f t="shared" si="121"/>
        <v>2152.4363021049203</v>
      </c>
      <c r="AN43" s="125">
        <f t="shared" si="121"/>
        <v>2125.1373827353523</v>
      </c>
      <c r="AO43" s="125">
        <f t="shared" si="121"/>
        <v>2096.799070801128</v>
      </c>
      <c r="AP43" s="125">
        <f t="shared" si="121"/>
        <v>2067.9171925220012</v>
      </c>
      <c r="AQ43" s="125">
        <f t="shared" si="121"/>
        <v>2037.4609023359826</v>
      </c>
      <c r="AR43" s="125">
        <f t="shared" si="121"/>
        <v>2007.9923629789625</v>
      </c>
      <c r="AS43" s="125">
        <f t="shared" si="121"/>
        <v>1981.011190133695</v>
      </c>
      <c r="AT43" s="125">
        <f t="shared" si="121"/>
        <v>1954.5130053254854</v>
      </c>
      <c r="AU43" s="125">
        <f t="shared" si="121"/>
        <v>1928.7258934314502</v>
      </c>
      <c r="AV43" s="125">
        <f t="shared" ref="AV43:AX43" si="122">SUM(AV39:AV42)</f>
        <v>1905.937722145688</v>
      </c>
      <c r="AW43" s="125">
        <f t="shared" si="122"/>
        <v>1887.4769834383449</v>
      </c>
      <c r="AX43" s="125">
        <f t="shared" si="122"/>
        <v>1875.1657892736018</v>
      </c>
    </row>
    <row r="44" spans="1:50">
      <c r="A44" s="1" t="s">
        <v>25</v>
      </c>
      <c r="B44" s="71"/>
      <c r="C44" s="71"/>
      <c r="D44" s="72"/>
      <c r="F44" s="72"/>
      <c r="G44" s="72"/>
      <c r="H44" s="72"/>
      <c r="I44" s="72"/>
      <c r="J44" s="72"/>
      <c r="K44" s="72"/>
      <c r="L44" s="72"/>
      <c r="P44" s="52">
        <f t="shared" ref="P44:U44" si="123">+P42</f>
        <v>729.40480887584204</v>
      </c>
      <c r="Q44" s="52">
        <f t="shared" si="123"/>
        <v>875.28324604153886</v>
      </c>
      <c r="R44" s="52">
        <f t="shared" si="123"/>
        <v>1027.5286530463241</v>
      </c>
      <c r="S44" s="52">
        <f t="shared" si="123"/>
        <v>1218.308297701032</v>
      </c>
      <c r="T44" s="52">
        <f t="shared" si="123"/>
        <v>1416.9251855523735</v>
      </c>
      <c r="U44" s="52">
        <f t="shared" si="123"/>
        <v>1615.2258613347121</v>
      </c>
      <c r="V44" s="52">
        <f t="shared" ref="V44:AU44" si="124">+V42</f>
        <v>1673.9542382733189</v>
      </c>
      <c r="W44" s="52">
        <f t="shared" si="124"/>
        <v>1673.8656550473436</v>
      </c>
      <c r="X44" s="52">
        <f t="shared" si="124"/>
        <v>1663.0480490949035</v>
      </c>
      <c r="Y44" s="52">
        <f t="shared" si="124"/>
        <v>1646.3971962211151</v>
      </c>
      <c r="Z44" s="52">
        <f t="shared" si="124"/>
        <v>1626.1350090270187</v>
      </c>
      <c r="AA44" s="52">
        <f t="shared" si="124"/>
        <v>1604.846005785191</v>
      </c>
      <c r="AB44" s="52">
        <f t="shared" si="124"/>
        <v>1586.817864339846</v>
      </c>
      <c r="AC44" s="52">
        <f t="shared" si="124"/>
        <v>1573.5900345408227</v>
      </c>
      <c r="AD44" s="52">
        <f t="shared" si="124"/>
        <v>1563.3021304732304</v>
      </c>
      <c r="AE44" s="52">
        <f t="shared" si="124"/>
        <v>1554.9842695022635</v>
      </c>
      <c r="AF44" s="52">
        <f t="shared" si="124"/>
        <v>1554.1973649335787</v>
      </c>
      <c r="AG44" s="52">
        <f t="shared" si="124"/>
        <v>1551.4939357504477</v>
      </c>
      <c r="AH44" s="52">
        <f t="shared" si="124"/>
        <v>1540.5058209333845</v>
      </c>
      <c r="AI44" s="52">
        <f t="shared" si="124"/>
        <v>1528.1584155454495</v>
      </c>
      <c r="AJ44" s="52">
        <f t="shared" si="124"/>
        <v>1513.2067990183452</v>
      </c>
      <c r="AK44" s="52">
        <f t="shared" si="124"/>
        <v>1496.628799948546</v>
      </c>
      <c r="AL44" s="52">
        <f t="shared" si="124"/>
        <v>1478.357107382293</v>
      </c>
      <c r="AM44" s="52">
        <f t="shared" si="124"/>
        <v>1460.0513575070515</v>
      </c>
      <c r="AN44" s="52">
        <f t="shared" si="124"/>
        <v>1441.5246749938524</v>
      </c>
      <c r="AO44" s="52">
        <f t="shared" si="124"/>
        <v>1422.3020768339006</v>
      </c>
      <c r="AP44" s="52">
        <f t="shared" si="124"/>
        <v>1402.7047492751622</v>
      </c>
      <c r="AQ44" s="52">
        <f t="shared" si="124"/>
        <v>1382.0385141690615</v>
      </c>
      <c r="AR44" s="52">
        <f t="shared" si="124"/>
        <v>1362.0606143122109</v>
      </c>
      <c r="AS44" s="52">
        <f t="shared" si="124"/>
        <v>1343.7615870729915</v>
      </c>
      <c r="AT44" s="52">
        <f t="shared" si="124"/>
        <v>1325.7852463573865</v>
      </c>
      <c r="AU44" s="52">
        <f t="shared" si="124"/>
        <v>1308.2978754923531</v>
      </c>
      <c r="AV44" s="52">
        <f t="shared" ref="AV44:AX44" si="125">+AV42</f>
        <v>1292.8536689143912</v>
      </c>
      <c r="AW44" s="52">
        <f t="shared" si="125"/>
        <v>1280.3450949328583</v>
      </c>
      <c r="AX44" s="52">
        <f t="shared" si="125"/>
        <v>1272.0204701893038</v>
      </c>
    </row>
    <row r="45" spans="1:50">
      <c r="A45" s="98" t="s">
        <v>23</v>
      </c>
      <c r="B45" s="71"/>
      <c r="C45" s="71"/>
      <c r="D45" s="72"/>
      <c r="F45" s="72"/>
      <c r="G45" s="72"/>
      <c r="H45" s="72"/>
      <c r="I45" s="72"/>
      <c r="J45" s="72"/>
      <c r="K45" s="72"/>
      <c r="L45" s="72"/>
      <c r="P45" s="126">
        <f t="shared" ref="P45:U45" si="126">+P43/P44</f>
        <v>0.29740103024785464</v>
      </c>
      <c r="Q45" s="126">
        <f t="shared" si="126"/>
        <v>2.000517751335491</v>
      </c>
      <c r="R45" s="126">
        <f t="shared" si="126"/>
        <v>2.2345400504245285</v>
      </c>
      <c r="S45" s="126">
        <f t="shared" si="126"/>
        <v>1.9369607364260772</v>
      </c>
      <c r="T45" s="126">
        <f t="shared" si="126"/>
        <v>1.5630800003071326</v>
      </c>
      <c r="U45" s="126">
        <f t="shared" si="126"/>
        <v>1.4736342076300375</v>
      </c>
      <c r="V45" s="126">
        <f t="shared" ref="V45:AU45" si="127">+V43/V44</f>
        <v>1.4740984222653353</v>
      </c>
      <c r="W45" s="126">
        <f t="shared" si="127"/>
        <v>1.4741644711123105</v>
      </c>
      <c r="X45" s="126">
        <f t="shared" si="127"/>
        <v>1.4741923690205843</v>
      </c>
      <c r="Y45" s="126">
        <f t="shared" si="127"/>
        <v>1.4742167404454896</v>
      </c>
      <c r="Z45" s="126">
        <f t="shared" si="127"/>
        <v>1.4742261742272327</v>
      </c>
      <c r="AA45" s="126">
        <f t="shared" si="127"/>
        <v>1.4742281101499761</v>
      </c>
      <c r="AB45" s="126">
        <f t="shared" si="127"/>
        <v>1.4741985205968771</v>
      </c>
      <c r="AC45" s="126">
        <f t="shared" si="127"/>
        <v>1.4741856869319641</v>
      </c>
      <c r="AD45" s="126">
        <f t="shared" si="127"/>
        <v>1.474172086669773</v>
      </c>
      <c r="AE45" s="126">
        <f t="shared" si="127"/>
        <v>1.4741678485344045</v>
      </c>
      <c r="AF45" s="126">
        <f t="shared" si="127"/>
        <v>1.4741016034711139</v>
      </c>
      <c r="AG45" s="126">
        <f t="shared" si="127"/>
        <v>1.4741859597268809</v>
      </c>
      <c r="AH45" s="126">
        <f t="shared" si="127"/>
        <v>1.4741798331816431</v>
      </c>
      <c r="AI45" s="126">
        <f t="shared" si="127"/>
        <v>1.4741997797463604</v>
      </c>
      <c r="AJ45" s="126">
        <f t="shared" si="127"/>
        <v>1.4742058306614445</v>
      </c>
      <c r="AK45" s="126">
        <f t="shared" si="127"/>
        <v>1.4742170873219347</v>
      </c>
      <c r="AL45" s="126">
        <f t="shared" si="127"/>
        <v>1.4742243136861586</v>
      </c>
      <c r="AM45" s="126">
        <f t="shared" si="127"/>
        <v>1.4742195820974913</v>
      </c>
      <c r="AN45" s="126">
        <f t="shared" si="127"/>
        <v>1.474228932463064</v>
      </c>
      <c r="AO45" s="126">
        <f t="shared" si="127"/>
        <v>1.4742290719765268</v>
      </c>
      <c r="AP45" s="126">
        <f t="shared" si="127"/>
        <v>1.4742355392969069</v>
      </c>
      <c r="AQ45" s="126">
        <f t="shared" si="127"/>
        <v>1.4742432149663991</v>
      </c>
      <c r="AR45" s="126">
        <f t="shared" si="127"/>
        <v>1.4742312800762709</v>
      </c>
      <c r="AS45" s="126">
        <f t="shared" si="127"/>
        <v>1.4742281735026921</v>
      </c>
      <c r="AT45" s="126">
        <f t="shared" si="127"/>
        <v>1.4742304688451897</v>
      </c>
      <c r="AU45" s="126">
        <f t="shared" si="127"/>
        <v>1.4742253500225326</v>
      </c>
      <c r="AV45" s="126">
        <f t="shared" ref="AV45:AX45" si="128">+AV43/AV44</f>
        <v>1.4742099341730632</v>
      </c>
      <c r="AW45" s="126">
        <f t="shared" si="128"/>
        <v>1.4741939426396011</v>
      </c>
      <c r="AX45" s="126">
        <f t="shared" si="128"/>
        <v>1.4741632176678234</v>
      </c>
    </row>
    <row r="46" spans="1:50">
      <c r="A46" s="98"/>
      <c r="B46" s="71"/>
      <c r="C46" s="71"/>
      <c r="D46" s="72"/>
      <c r="F46" s="72"/>
      <c r="G46" s="72"/>
      <c r="H46" s="72"/>
      <c r="I46" s="72"/>
      <c r="J46" s="72"/>
      <c r="K46" s="72"/>
      <c r="L46" s="72"/>
      <c r="P46" s="127"/>
      <c r="Q46" s="127"/>
      <c r="R46" s="127"/>
      <c r="S46" s="127"/>
      <c r="T46" s="127"/>
      <c r="U46" s="127"/>
      <c r="V46" s="127"/>
      <c r="W46" s="127"/>
      <c r="X46" s="127"/>
      <c r="Y46" s="127"/>
      <c r="Z46" s="127"/>
      <c r="AA46" s="127"/>
      <c r="AB46" s="127"/>
      <c r="AC46" s="127"/>
      <c r="AD46" s="127"/>
      <c r="AE46" s="127"/>
      <c r="AF46" s="127"/>
      <c r="AG46" s="127"/>
      <c r="AH46" s="127"/>
      <c r="AI46" s="127"/>
      <c r="AJ46" s="127"/>
      <c r="AK46" s="127"/>
      <c r="AL46" s="127"/>
      <c r="AM46" s="127"/>
      <c r="AN46" s="127"/>
      <c r="AO46" s="127"/>
      <c r="AP46" s="127"/>
      <c r="AQ46" s="127"/>
      <c r="AR46" s="127"/>
      <c r="AS46" s="127"/>
      <c r="AT46" s="127"/>
      <c r="AU46" s="127"/>
      <c r="AV46" s="127"/>
      <c r="AW46" s="127"/>
      <c r="AX46" s="127"/>
    </row>
    <row r="47" spans="1:50">
      <c r="A47" s="106" t="s">
        <v>94</v>
      </c>
      <c r="B47" s="106"/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9">
        <f t="shared" ref="P47:U47" si="129">+P43</f>
        <v>216.92574162741494</v>
      </c>
      <c r="Q47" s="109">
        <f t="shared" si="129"/>
        <v>1751.0196711526485</v>
      </c>
      <c r="R47" s="109">
        <f t="shared" si="129"/>
        <v>2296.0539281907809</v>
      </c>
      <c r="S47" s="109">
        <f t="shared" si="129"/>
        <v>2359.8153375089914</v>
      </c>
      <c r="T47" s="109">
        <f t="shared" si="129"/>
        <v>2214.7674194683877</v>
      </c>
      <c r="U47" s="109">
        <f t="shared" si="129"/>
        <v>2380.2520823115233</v>
      </c>
      <c r="V47" s="109">
        <f t="shared" ref="V47:AU47" si="130">+V43</f>
        <v>2467.5733015830706</v>
      </c>
      <c r="W47" s="109">
        <f t="shared" si="130"/>
        <v>2467.5532780859285</v>
      </c>
      <c r="X47" s="109">
        <f t="shared" si="130"/>
        <v>2451.6527432902767</v>
      </c>
      <c r="Y47" s="109">
        <f t="shared" si="130"/>
        <v>2427.1463080916856</v>
      </c>
      <c r="Z47" s="109">
        <f t="shared" si="130"/>
        <v>2397.2907931348682</v>
      </c>
      <c r="AA47" s="109">
        <f t="shared" si="130"/>
        <v>2365.9090941904396</v>
      </c>
      <c r="AB47" s="109">
        <f t="shared" si="130"/>
        <v>2339.2845480664969</v>
      </c>
      <c r="AC47" s="109">
        <f t="shared" si="130"/>
        <v>2319.7639060188558</v>
      </c>
      <c r="AD47" s="109">
        <f t="shared" si="130"/>
        <v>2304.5763637750238</v>
      </c>
      <c r="AE47" s="109">
        <f t="shared" si="130"/>
        <v>2292.3078150769943</v>
      </c>
      <c r="AF47" s="109">
        <f t="shared" si="130"/>
        <v>2291.0448277591681</v>
      </c>
      <c r="AG47" s="109">
        <f t="shared" si="130"/>
        <v>2287.1905766847094</v>
      </c>
      <c r="AH47" s="109">
        <f t="shared" si="130"/>
        <v>2270.9826141189269</v>
      </c>
      <c r="AI47" s="109">
        <f t="shared" si="130"/>
        <v>2252.8107996146487</v>
      </c>
      <c r="AJ47" s="109">
        <f t="shared" si="130"/>
        <v>2230.7782861093851</v>
      </c>
      <c r="AK47" s="109">
        <f t="shared" si="130"/>
        <v>2206.355750262268</v>
      </c>
      <c r="AL47" s="109">
        <f t="shared" si="130"/>
        <v>2179.4299920137155</v>
      </c>
      <c r="AM47" s="109">
        <f t="shared" si="130"/>
        <v>2152.4363021049203</v>
      </c>
      <c r="AN47" s="109">
        <f t="shared" si="130"/>
        <v>2125.1373827353523</v>
      </c>
      <c r="AO47" s="109">
        <f t="shared" si="130"/>
        <v>2096.799070801128</v>
      </c>
      <c r="AP47" s="109">
        <f t="shared" si="130"/>
        <v>2067.9171925220012</v>
      </c>
      <c r="AQ47" s="109">
        <f t="shared" si="130"/>
        <v>2037.4609023359826</v>
      </c>
      <c r="AR47" s="109">
        <f t="shared" si="130"/>
        <v>2007.9923629789625</v>
      </c>
      <c r="AS47" s="109">
        <f t="shared" si="130"/>
        <v>1981.011190133695</v>
      </c>
      <c r="AT47" s="109">
        <f t="shared" si="130"/>
        <v>1954.5130053254854</v>
      </c>
      <c r="AU47" s="109">
        <f t="shared" si="130"/>
        <v>1928.7258934314502</v>
      </c>
      <c r="AV47" s="109">
        <f t="shared" ref="AV47:AX47" si="131">+AV43</f>
        <v>1905.937722145688</v>
      </c>
      <c r="AW47" s="109">
        <f t="shared" si="131"/>
        <v>1887.4769834383449</v>
      </c>
      <c r="AX47" s="109">
        <f t="shared" si="131"/>
        <v>1875.1657892736018</v>
      </c>
    </row>
    <row r="48" spans="1:50">
      <c r="A48" s="106" t="s">
        <v>213</v>
      </c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9">
        <f t="shared" ref="P48:U48" si="132">+O20*(P10/O10)-O20</f>
        <v>2661.5172607537097</v>
      </c>
      <c r="Q48" s="109">
        <f t="shared" si="132"/>
        <v>253.73613536250195</v>
      </c>
      <c r="R48" s="109">
        <f t="shared" si="132"/>
        <v>-335.75143378457142</v>
      </c>
      <c r="S48" s="109">
        <f t="shared" si="132"/>
        <v>79.149432069702016</v>
      </c>
      <c r="T48" s="109">
        <f t="shared" si="132"/>
        <v>885.02686318699125</v>
      </c>
      <c r="U48" s="109">
        <f t="shared" si="132"/>
        <v>1086.8970333334</v>
      </c>
      <c r="V48" s="109">
        <f t="shared" ref="V48" si="133">+U20*(V10/U10)-U20</f>
        <v>1163.5047240120766</v>
      </c>
      <c r="W48" s="109">
        <f t="shared" ref="W48" si="134">+V20*(W10/V10)-V20</f>
        <v>1168.7199200468895</v>
      </c>
      <c r="X48" s="109">
        <f t="shared" ref="X48" si="135">+W20*(X10/W10)-W20</f>
        <v>1163.3813060727116</v>
      </c>
      <c r="Y48" s="109">
        <f t="shared" ref="Y48" si="136">+X20*(Y10/X10)-X20</f>
        <v>1153.6483687373257</v>
      </c>
      <c r="Z48" s="109">
        <f t="shared" ref="Z48" si="137">+Y20*(Z10/Y10)-Y20</f>
        <v>1140.1826256494605</v>
      </c>
      <c r="AA48" s="109">
        <f t="shared" ref="AA48" si="138">+Z20*(AA10/Z10)-Z20</f>
        <v>1125.4182228730351</v>
      </c>
      <c r="AB48" s="109">
        <f t="shared" ref="AB48" si="139">+AA20*(AB10/AA10)-AA20</f>
        <v>1110.5218757479233</v>
      </c>
      <c r="AC48" s="109">
        <f t="shared" ref="AC48" si="140">+AB20*(AC10/AB10)-AB20</f>
        <v>1100.3006451017427</v>
      </c>
      <c r="AD48" s="109">
        <f t="shared" ref="AD48" si="141">+AC20*(AD10/AC10)-AC20</f>
        <v>1092.0922974838759</v>
      </c>
      <c r="AE48" s="109">
        <f t="shared" ref="AE48" si="142">+AD20*(AE10/AD10)-AD20</f>
        <v>1085.9670971148444</v>
      </c>
      <c r="AF48" s="109">
        <f t="shared" ref="AF48" si="143">+AE20*(AF10/AE10)-AE20</f>
        <v>1080.5034978029726</v>
      </c>
      <c r="AG48" s="109">
        <f t="shared" ref="AG48" si="144">+AF20*(AG10/AF10)-AF20</f>
        <v>1084.8707480118392</v>
      </c>
      <c r="AH48" s="109">
        <f t="shared" ref="AH48" si="145">+AG20*(AH10/AG10)-AG20</f>
        <v>1076.736964632466</v>
      </c>
      <c r="AI48" s="109">
        <f t="shared" ref="AI48" si="146">+AH20*(AI10/AH10)-AH20</f>
        <v>1069.5616364589805</v>
      </c>
      <c r="AJ48" s="109">
        <f t="shared" ref="AJ48" si="147">+AI20*(AJ10/AI10)-AI20</f>
        <v>1059.5340313159395</v>
      </c>
      <c r="AK48" s="109">
        <f t="shared" ref="AK48" si="148">+AJ20*(AK10/AJ10)-AJ20</f>
        <v>1048.7304047946091</v>
      </c>
      <c r="AL48" s="109">
        <f t="shared" ref="AL48" si="149">+AK20*(AL10/AK10)-AK20</f>
        <v>1036.4368539285497</v>
      </c>
      <c r="AM48" s="109">
        <f t="shared" ref="AM48" si="150">+AL20*(AM10/AL10)-AL20</f>
        <v>1023.2735011843615</v>
      </c>
      <c r="AN48" s="109">
        <f t="shared" ref="AN48" si="151">+AM20*(AN10/AM10)-AM20</f>
        <v>1010.9325002187106</v>
      </c>
      <c r="AO48" s="109">
        <f t="shared" ref="AO48" si="152">+AN20*(AO10/AN10)-AN20</f>
        <v>997.46133467346226</v>
      </c>
      <c r="AP48" s="109">
        <f t="shared" ref="AP48" si="153">+AO20*(AP10/AO10)-AO20</f>
        <v>984.15075426266412</v>
      </c>
      <c r="AQ48" s="109">
        <f t="shared" ref="AQ48" si="154">+AP20*(AQ10/AP10)-AP20</f>
        <v>970.15749969088938</v>
      </c>
      <c r="AR48" s="109">
        <f t="shared" ref="AR48" si="155">+AQ20*(AR10/AQ10)-AQ20</f>
        <v>955.3576715652016</v>
      </c>
      <c r="AS48" s="109">
        <f t="shared" ref="AS48" si="156">+AR20*(AS10/AR10)-AR20</f>
        <v>942.32343510454666</v>
      </c>
      <c r="AT48" s="109">
        <f t="shared" ref="AT48" si="157">+AS20*(AT10/AS10)-AS20</f>
        <v>929.86268411940546</v>
      </c>
      <c r="AU48" s="109">
        <f t="shared" ref="AU48" si="158">+AT20*(AU10/AT10)-AT20</f>
        <v>917.27802832557791</v>
      </c>
      <c r="AV48" s="109">
        <f t="shared" ref="AV48" si="159">+AU20*(AV10/AU10)-AU20</f>
        <v>905.49853105074726</v>
      </c>
      <c r="AW48" s="109">
        <f t="shared" ref="AW48" si="160">+AV20*(AW10/AV10)-AV20</f>
        <v>895.7604991330154</v>
      </c>
      <c r="AX48" s="109">
        <f t="shared" ref="AX48" si="161">+AW20*(AX10/AW10)-AW20</f>
        <v>888.07105075602885</v>
      </c>
    </row>
    <row r="49" spans="1:50">
      <c r="A49" s="106" t="s">
        <v>214</v>
      </c>
      <c r="B49" s="106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28">
        <f>+P47+P48</f>
        <v>2878.4430023811246</v>
      </c>
      <c r="Q49" s="128">
        <f t="shared" ref="Q49:U49" si="162">+Q47+Q48</f>
        <v>2004.7558065151504</v>
      </c>
      <c r="R49" s="128">
        <f t="shared" si="162"/>
        <v>1960.3024944062095</v>
      </c>
      <c r="S49" s="128">
        <f t="shared" si="162"/>
        <v>2438.9647695786934</v>
      </c>
      <c r="T49" s="128">
        <f t="shared" si="162"/>
        <v>3099.794282655379</v>
      </c>
      <c r="U49" s="128">
        <f t="shared" si="162"/>
        <v>3467.1491156449233</v>
      </c>
      <c r="V49" s="128">
        <f t="shared" ref="V49:AU49" si="163">+V47+V48</f>
        <v>3631.0780255951472</v>
      </c>
      <c r="W49" s="128">
        <f t="shared" si="163"/>
        <v>3636.2731981328179</v>
      </c>
      <c r="X49" s="128">
        <f t="shared" si="163"/>
        <v>3615.0340493629883</v>
      </c>
      <c r="Y49" s="128">
        <f t="shared" si="163"/>
        <v>3580.7946768290112</v>
      </c>
      <c r="Z49" s="128">
        <f t="shared" si="163"/>
        <v>3537.4734187843287</v>
      </c>
      <c r="AA49" s="128">
        <f t="shared" si="163"/>
        <v>3491.3273170634748</v>
      </c>
      <c r="AB49" s="128">
        <f t="shared" si="163"/>
        <v>3449.8064238144202</v>
      </c>
      <c r="AC49" s="128">
        <f t="shared" si="163"/>
        <v>3420.0645511205985</v>
      </c>
      <c r="AD49" s="128">
        <f t="shared" si="163"/>
        <v>3396.6686612588996</v>
      </c>
      <c r="AE49" s="128">
        <f t="shared" si="163"/>
        <v>3378.2749121918387</v>
      </c>
      <c r="AF49" s="128">
        <f t="shared" si="163"/>
        <v>3371.5483255621407</v>
      </c>
      <c r="AG49" s="128">
        <f t="shared" si="163"/>
        <v>3372.0613246965486</v>
      </c>
      <c r="AH49" s="128">
        <f t="shared" si="163"/>
        <v>3347.7195787513929</v>
      </c>
      <c r="AI49" s="128">
        <f t="shared" si="163"/>
        <v>3322.3724360736292</v>
      </c>
      <c r="AJ49" s="128">
        <f t="shared" si="163"/>
        <v>3290.3123174253246</v>
      </c>
      <c r="AK49" s="128">
        <f t="shared" si="163"/>
        <v>3255.086155056877</v>
      </c>
      <c r="AL49" s="128">
        <f t="shared" si="163"/>
        <v>3215.8668459422652</v>
      </c>
      <c r="AM49" s="128">
        <f t="shared" si="163"/>
        <v>3175.7098032892818</v>
      </c>
      <c r="AN49" s="128">
        <f t="shared" si="163"/>
        <v>3136.0698829540629</v>
      </c>
      <c r="AO49" s="128">
        <f t="shared" si="163"/>
        <v>3094.2604054745902</v>
      </c>
      <c r="AP49" s="128">
        <f t="shared" si="163"/>
        <v>3052.0679467846653</v>
      </c>
      <c r="AQ49" s="128">
        <f t="shared" si="163"/>
        <v>3007.618402026872</v>
      </c>
      <c r="AR49" s="128">
        <f t="shared" si="163"/>
        <v>2963.3500345441644</v>
      </c>
      <c r="AS49" s="128">
        <f t="shared" si="163"/>
        <v>2923.3346252382416</v>
      </c>
      <c r="AT49" s="128">
        <f t="shared" si="163"/>
        <v>2884.3756894448907</v>
      </c>
      <c r="AU49" s="128">
        <f t="shared" si="163"/>
        <v>2846.0039217570284</v>
      </c>
      <c r="AV49" s="128">
        <f t="shared" ref="AV49:AX49" si="164">+AV47+AV48</f>
        <v>2811.4362531964352</v>
      </c>
      <c r="AW49" s="128">
        <f t="shared" si="164"/>
        <v>2783.2374825713605</v>
      </c>
      <c r="AX49" s="128">
        <f t="shared" si="164"/>
        <v>2763.2368400296309</v>
      </c>
    </row>
    <row r="50" spans="1:50">
      <c r="A50" s="106" t="s">
        <v>25</v>
      </c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10">
        <f>+P44</f>
        <v>729.40480887584204</v>
      </c>
      <c r="Q50" s="110">
        <f t="shared" ref="Q50:U50" si="165">+Q44</f>
        <v>875.28324604153886</v>
      </c>
      <c r="R50" s="110">
        <f t="shared" si="165"/>
        <v>1027.5286530463241</v>
      </c>
      <c r="S50" s="110">
        <f t="shared" si="165"/>
        <v>1218.308297701032</v>
      </c>
      <c r="T50" s="110">
        <f t="shared" si="165"/>
        <v>1416.9251855523735</v>
      </c>
      <c r="U50" s="110">
        <f t="shared" si="165"/>
        <v>1615.2258613347121</v>
      </c>
      <c r="V50" s="110">
        <f t="shared" ref="V50:AU50" si="166">+V44</f>
        <v>1673.9542382733189</v>
      </c>
      <c r="W50" s="110">
        <f t="shared" si="166"/>
        <v>1673.8656550473436</v>
      </c>
      <c r="X50" s="110">
        <f t="shared" si="166"/>
        <v>1663.0480490949035</v>
      </c>
      <c r="Y50" s="110">
        <f t="shared" si="166"/>
        <v>1646.3971962211151</v>
      </c>
      <c r="Z50" s="110">
        <f t="shared" si="166"/>
        <v>1626.1350090270187</v>
      </c>
      <c r="AA50" s="110">
        <f t="shared" si="166"/>
        <v>1604.846005785191</v>
      </c>
      <c r="AB50" s="110">
        <f t="shared" si="166"/>
        <v>1586.817864339846</v>
      </c>
      <c r="AC50" s="110">
        <f t="shared" si="166"/>
        <v>1573.5900345408227</v>
      </c>
      <c r="AD50" s="110">
        <f t="shared" si="166"/>
        <v>1563.3021304732304</v>
      </c>
      <c r="AE50" s="110">
        <f t="shared" si="166"/>
        <v>1554.9842695022635</v>
      </c>
      <c r="AF50" s="110">
        <f t="shared" si="166"/>
        <v>1554.1973649335787</v>
      </c>
      <c r="AG50" s="110">
        <f t="shared" si="166"/>
        <v>1551.4939357504477</v>
      </c>
      <c r="AH50" s="110">
        <f t="shared" si="166"/>
        <v>1540.5058209333845</v>
      </c>
      <c r="AI50" s="110">
        <f t="shared" si="166"/>
        <v>1528.1584155454495</v>
      </c>
      <c r="AJ50" s="110">
        <f t="shared" si="166"/>
        <v>1513.2067990183452</v>
      </c>
      <c r="AK50" s="110">
        <f t="shared" si="166"/>
        <v>1496.628799948546</v>
      </c>
      <c r="AL50" s="110">
        <f t="shared" si="166"/>
        <v>1478.357107382293</v>
      </c>
      <c r="AM50" s="110">
        <f t="shared" si="166"/>
        <v>1460.0513575070515</v>
      </c>
      <c r="AN50" s="110">
        <f t="shared" si="166"/>
        <v>1441.5246749938524</v>
      </c>
      <c r="AO50" s="110">
        <f t="shared" si="166"/>
        <v>1422.3020768339006</v>
      </c>
      <c r="AP50" s="110">
        <f t="shared" si="166"/>
        <v>1402.7047492751622</v>
      </c>
      <c r="AQ50" s="110">
        <f t="shared" si="166"/>
        <v>1382.0385141690615</v>
      </c>
      <c r="AR50" s="110">
        <f t="shared" si="166"/>
        <v>1362.0606143122109</v>
      </c>
      <c r="AS50" s="110">
        <f t="shared" si="166"/>
        <v>1343.7615870729915</v>
      </c>
      <c r="AT50" s="110">
        <f t="shared" si="166"/>
        <v>1325.7852463573865</v>
      </c>
      <c r="AU50" s="110">
        <f t="shared" si="166"/>
        <v>1308.2978754923531</v>
      </c>
      <c r="AV50" s="110">
        <f t="shared" ref="AV50:AX50" si="167">+AV44</f>
        <v>1292.8536689143912</v>
      </c>
      <c r="AW50" s="110">
        <f t="shared" si="167"/>
        <v>1280.3450949328583</v>
      </c>
      <c r="AX50" s="110">
        <f t="shared" si="167"/>
        <v>1272.0204701893038</v>
      </c>
    </row>
    <row r="51" spans="1:50">
      <c r="A51" s="107" t="s">
        <v>215</v>
      </c>
      <c r="B51" s="106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29">
        <f>+P49/P50</f>
        <v>3.9462901359498548</v>
      </c>
      <c r="Q51" s="129">
        <f t="shared" ref="Q51:U51" si="168">+Q49/Q50</f>
        <v>2.2904080657108903</v>
      </c>
      <c r="R51" s="129">
        <f t="shared" si="168"/>
        <v>1.9077837767292249</v>
      </c>
      <c r="S51" s="129">
        <f t="shared" si="168"/>
        <v>2.0019274055516658</v>
      </c>
      <c r="T51" s="129">
        <f t="shared" si="168"/>
        <v>2.187690863471353</v>
      </c>
      <c r="U51" s="129">
        <f t="shared" si="168"/>
        <v>2.1465413591012643</v>
      </c>
      <c r="V51" s="129">
        <f t="shared" ref="V51:AU51" si="169">+V49/V50</f>
        <v>2.1691620610492905</v>
      </c>
      <c r="W51" s="129">
        <f t="shared" si="169"/>
        <v>2.172380553462022</v>
      </c>
      <c r="X51" s="129">
        <f t="shared" si="169"/>
        <v>2.1737399898520269</v>
      </c>
      <c r="Y51" s="129">
        <f t="shared" si="169"/>
        <v>2.1749275843325124</v>
      </c>
      <c r="Z51" s="129">
        <f t="shared" si="169"/>
        <v>2.1753872828191185</v>
      </c>
      <c r="AA51" s="129">
        <f t="shared" si="169"/>
        <v>2.1754905483004889</v>
      </c>
      <c r="AB51" s="129">
        <f t="shared" si="169"/>
        <v>2.1740405760113002</v>
      </c>
      <c r="AC51" s="129">
        <f t="shared" si="169"/>
        <v>2.1734152327156684</v>
      </c>
      <c r="AD51" s="129">
        <f t="shared" si="169"/>
        <v>2.1727525313553353</v>
      </c>
      <c r="AE51" s="129">
        <f t="shared" si="169"/>
        <v>2.1725460369275593</v>
      </c>
      <c r="AF51" s="129">
        <f t="shared" si="169"/>
        <v>2.1693180040272617</v>
      </c>
      <c r="AG51" s="129">
        <f t="shared" si="169"/>
        <v>2.1734286206317037</v>
      </c>
      <c r="AH51" s="129">
        <f t="shared" si="169"/>
        <v>2.1731301065276254</v>
      </c>
      <c r="AI51" s="129">
        <f t="shared" si="169"/>
        <v>2.1741021102761562</v>
      </c>
      <c r="AJ51" s="129">
        <f t="shared" si="169"/>
        <v>2.1743969955460365</v>
      </c>
      <c r="AK51" s="129">
        <f t="shared" si="169"/>
        <v>2.1749455544145526</v>
      </c>
      <c r="AL51" s="129">
        <f t="shared" si="169"/>
        <v>2.1752977206140383</v>
      </c>
      <c r="AM51" s="129">
        <f t="shared" si="169"/>
        <v>2.1750671899046155</v>
      </c>
      <c r="AN51" s="129">
        <f t="shared" si="169"/>
        <v>2.1755228594803189</v>
      </c>
      <c r="AO51" s="129">
        <f t="shared" si="169"/>
        <v>2.1755296964499506</v>
      </c>
      <c r="AP51" s="129">
        <f t="shared" si="169"/>
        <v>2.1758448799448353</v>
      </c>
      <c r="AQ51" s="129">
        <f t="shared" si="169"/>
        <v>2.176218948453239</v>
      </c>
      <c r="AR51" s="129">
        <f t="shared" si="169"/>
        <v>2.1756374154027971</v>
      </c>
      <c r="AS51" s="129">
        <f t="shared" si="169"/>
        <v>2.1754860783049379</v>
      </c>
      <c r="AT51" s="129">
        <f t="shared" si="169"/>
        <v>2.1755979691052931</v>
      </c>
      <c r="AU51" s="129">
        <f t="shared" si="169"/>
        <v>2.1753485770096423</v>
      </c>
      <c r="AV51" s="129">
        <f t="shared" ref="AV51:AX51" si="170">+AV49/AV50</f>
        <v>2.1745974202611786</v>
      </c>
      <c r="AW51" s="129">
        <f t="shared" si="170"/>
        <v>2.173818210095392</v>
      </c>
      <c r="AX51" s="129">
        <f t="shared" si="170"/>
        <v>2.1723210473322041</v>
      </c>
    </row>
    <row r="52" spans="1:50">
      <c r="A52" s="1"/>
      <c r="B52" s="71"/>
      <c r="C52" s="71"/>
      <c r="D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</row>
    <row r="53" spans="1:50">
      <c r="A53" s="1" t="s">
        <v>91</v>
      </c>
      <c r="B53" s="71"/>
      <c r="C53" s="71"/>
      <c r="D53" s="72"/>
      <c r="F53" s="72"/>
      <c r="G53" s="72"/>
      <c r="H53" s="72"/>
      <c r="I53" s="72"/>
      <c r="J53" s="72"/>
      <c r="K53" s="72"/>
      <c r="L53" s="72"/>
      <c r="P53" s="52">
        <f t="shared" ref="P53:U53" si="171">+P31</f>
        <v>3046.1228539888161</v>
      </c>
      <c r="Q53" s="52">
        <f t="shared" si="171"/>
        <v>2852.4791468590211</v>
      </c>
      <c r="R53" s="52">
        <f t="shared" si="171"/>
        <v>2967.2656394298342</v>
      </c>
      <c r="S53" s="52">
        <f t="shared" si="171"/>
        <v>3008.5969305962162</v>
      </c>
      <c r="T53" s="52">
        <f t="shared" si="171"/>
        <v>3110.1542415585527</v>
      </c>
      <c r="U53" s="52">
        <f t="shared" si="171"/>
        <v>3161.1820519248649</v>
      </c>
      <c r="V53" s="52">
        <f t="shared" ref="V53:AU53" si="172">+V31</f>
        <v>3425.6827211777854</v>
      </c>
      <c r="W53" s="52">
        <f t="shared" si="172"/>
        <v>3634.8797988010374</v>
      </c>
      <c r="X53" s="52">
        <f t="shared" si="172"/>
        <v>3779.0584443727271</v>
      </c>
      <c r="Y53" s="52">
        <f t="shared" si="172"/>
        <v>3882.3777469826355</v>
      </c>
      <c r="Z53" s="52">
        <f t="shared" si="172"/>
        <v>3926.1668421992454</v>
      </c>
      <c r="AA53" s="52">
        <f t="shared" si="172"/>
        <v>3921.413999919946</v>
      </c>
      <c r="AB53" s="52">
        <f t="shared" si="172"/>
        <v>3689.9677308180071</v>
      </c>
      <c r="AC53" s="52">
        <f t="shared" si="172"/>
        <v>3696.1543221785378</v>
      </c>
      <c r="AD53" s="52">
        <f t="shared" si="172"/>
        <v>3690.1841290111506</v>
      </c>
      <c r="AE53" s="52">
        <f t="shared" si="172"/>
        <v>3715.5654949339869</v>
      </c>
      <c r="AF53" s="52">
        <f t="shared" si="172"/>
        <v>3784.1271126586644</v>
      </c>
      <c r="AG53" s="52">
        <f t="shared" si="172"/>
        <v>3853.121347022769</v>
      </c>
      <c r="AH53" s="52">
        <f t="shared" si="172"/>
        <v>3908.3098924425803</v>
      </c>
      <c r="AI53" s="52">
        <f t="shared" si="172"/>
        <v>3955.3276930590046</v>
      </c>
      <c r="AJ53" s="52">
        <f t="shared" si="172"/>
        <v>3973.7961616350385</v>
      </c>
      <c r="AK53" s="52">
        <f t="shared" si="172"/>
        <v>4008.0874574987774</v>
      </c>
      <c r="AL53" s="52">
        <f t="shared" si="172"/>
        <v>4024.6817672905136</v>
      </c>
      <c r="AM53" s="52">
        <f t="shared" si="172"/>
        <v>4050.334720306646</v>
      </c>
      <c r="AN53" s="52">
        <f t="shared" si="172"/>
        <v>4052.9112392027318</v>
      </c>
      <c r="AO53" s="52">
        <f t="shared" si="172"/>
        <v>4076.1641408922801</v>
      </c>
      <c r="AP53" s="52">
        <f t="shared" si="172"/>
        <v>4046.9424392498427</v>
      </c>
      <c r="AQ53" s="52">
        <f t="shared" si="172"/>
        <v>4022.3999420536902</v>
      </c>
      <c r="AR53" s="52">
        <f t="shared" si="172"/>
        <v>3991.75301860225</v>
      </c>
      <c r="AS53" s="52">
        <f t="shared" si="172"/>
        <v>3972.1902637511448</v>
      </c>
      <c r="AT53" s="52">
        <f t="shared" si="172"/>
        <v>3921.9084045308618</v>
      </c>
      <c r="AU53" s="52">
        <f t="shared" si="172"/>
        <v>3875.0701382876405</v>
      </c>
      <c r="AV53" s="52">
        <f t="shared" ref="AV53:AX53" si="173">+AV31</f>
        <v>3819.5169749933093</v>
      </c>
      <c r="AW53" s="52">
        <f t="shared" si="173"/>
        <v>3770.9311387625003</v>
      </c>
      <c r="AX53" s="52">
        <f t="shared" si="173"/>
        <v>3680.8206343866896</v>
      </c>
    </row>
    <row r="54" spans="1:50">
      <c r="A54" s="1" t="s">
        <v>27</v>
      </c>
      <c r="B54" s="71"/>
      <c r="C54" s="71"/>
      <c r="D54" s="72"/>
      <c r="F54" s="72"/>
      <c r="G54" s="72"/>
      <c r="H54" s="72"/>
      <c r="I54" s="72"/>
      <c r="J54" s="72"/>
      <c r="K54" s="72"/>
      <c r="L54" s="72"/>
      <c r="P54" s="52">
        <f t="shared" ref="P54:U54" si="174">+P23</f>
        <v>21020.311494981037</v>
      </c>
      <c r="Q54" s="52">
        <f t="shared" si="174"/>
        <v>22913.173980144995</v>
      </c>
      <c r="R54" s="52">
        <f t="shared" si="174"/>
        <v>24640.974893197221</v>
      </c>
      <c r="S54" s="52">
        <f t="shared" si="174"/>
        <v>26953.723400465311</v>
      </c>
      <c r="T54" s="52">
        <f t="shared" si="174"/>
        <v>29094.973009288984</v>
      </c>
      <c r="U54" s="52">
        <f t="shared" si="174"/>
        <v>30943.024163500235</v>
      </c>
      <c r="V54" s="52">
        <f t="shared" ref="V54:AU54" si="175">+V23</f>
        <v>32068.088855810711</v>
      </c>
      <c r="W54" s="52">
        <f t="shared" si="175"/>
        <v>32066.391859144514</v>
      </c>
      <c r="X54" s="52">
        <f t="shared" si="175"/>
        <v>31859.158028638001</v>
      </c>
      <c r="Y54" s="52">
        <f t="shared" si="175"/>
        <v>31540.176172818301</v>
      </c>
      <c r="Z54" s="52">
        <f t="shared" si="175"/>
        <v>31152.011667184266</v>
      </c>
      <c r="AA54" s="52">
        <f t="shared" si="175"/>
        <v>30744.176356038144</v>
      </c>
      <c r="AB54" s="52">
        <f t="shared" si="175"/>
        <v>30398.809661682877</v>
      </c>
      <c r="AC54" s="52">
        <f t="shared" si="175"/>
        <v>30145.402960552161</v>
      </c>
      <c r="AD54" s="52">
        <f t="shared" si="175"/>
        <v>29948.316675732385</v>
      </c>
      <c r="AE54" s="52">
        <f t="shared" si="175"/>
        <v>29788.970680119994</v>
      </c>
      <c r="AF54" s="52">
        <f t="shared" si="175"/>
        <v>29773.895879953616</v>
      </c>
      <c r="AG54" s="52">
        <f t="shared" si="175"/>
        <v>29722.106048859154</v>
      </c>
      <c r="AH54" s="52">
        <f t="shared" si="175"/>
        <v>29511.605765007367</v>
      </c>
      <c r="AI54" s="52">
        <f t="shared" si="175"/>
        <v>29275.065431905165</v>
      </c>
      <c r="AJ54" s="52">
        <f t="shared" si="175"/>
        <v>28988.635996520024</v>
      </c>
      <c r="AK54" s="52">
        <f t="shared" si="175"/>
        <v>28671.049807443411</v>
      </c>
      <c r="AL54" s="52">
        <f t="shared" si="175"/>
        <v>28321.017382802547</v>
      </c>
      <c r="AM54" s="52">
        <f t="shared" si="175"/>
        <v>27970.332519292177</v>
      </c>
      <c r="AN54" s="52">
        <f t="shared" si="175"/>
        <v>27615.415229767288</v>
      </c>
      <c r="AO54" s="52">
        <f t="shared" si="175"/>
        <v>27247.166222871663</v>
      </c>
      <c r="AP54" s="52">
        <f t="shared" si="175"/>
        <v>26871.738491861346</v>
      </c>
      <c r="AQ54" s="52">
        <f t="shared" si="175"/>
        <v>26475.833604771295</v>
      </c>
      <c r="AR54" s="52">
        <f t="shared" si="175"/>
        <v>26093.115216709022</v>
      </c>
      <c r="AS54" s="52">
        <f t="shared" si="175"/>
        <v>25742.55913932934</v>
      </c>
      <c r="AT54" s="52">
        <f t="shared" si="175"/>
        <v>25398.184796118519</v>
      </c>
      <c r="AU54" s="52">
        <f t="shared" si="175"/>
        <v>25063.177691424393</v>
      </c>
      <c r="AV54" s="52">
        <f t="shared" ref="AV54:AX54" si="176">+AV23</f>
        <v>24767.311665026653</v>
      </c>
      <c r="AW54" s="52">
        <f t="shared" si="176"/>
        <v>24527.6838109743</v>
      </c>
      <c r="AX54" s="52">
        <f t="shared" si="176"/>
        <v>24368.208241174401</v>
      </c>
    </row>
    <row r="55" spans="1:50">
      <c r="A55" s="98" t="s">
        <v>96</v>
      </c>
      <c r="B55" s="71"/>
      <c r="C55" s="71"/>
      <c r="D55" s="72"/>
      <c r="F55" s="72"/>
      <c r="G55" s="72"/>
      <c r="H55" s="72"/>
      <c r="I55" s="72"/>
      <c r="J55" s="72"/>
      <c r="K55" s="72"/>
      <c r="L55" s="72"/>
      <c r="M55" s="73"/>
      <c r="N55" s="73"/>
      <c r="O55" s="73"/>
      <c r="P55" s="130">
        <f t="shared" ref="P55:U55" si="177">+P53/P54</f>
        <v>0.14491330705142647</v>
      </c>
      <c r="Q55" s="130">
        <f t="shared" si="177"/>
        <v>0.1244907907272378</v>
      </c>
      <c r="R55" s="130">
        <f t="shared" si="177"/>
        <v>0.12041997738689408</v>
      </c>
      <c r="S55" s="130">
        <f t="shared" si="177"/>
        <v>0.11162082825797187</v>
      </c>
      <c r="T55" s="130">
        <f t="shared" si="177"/>
        <v>0.10689661889583441</v>
      </c>
      <c r="U55" s="130">
        <f t="shared" si="177"/>
        <v>0.1021613800649043</v>
      </c>
      <c r="V55" s="130">
        <f t="shared" ref="V55:AU55" si="178">+V53/V54</f>
        <v>0.10682528468038265</v>
      </c>
      <c r="W55" s="130">
        <f t="shared" si="178"/>
        <v>0.1133548113167108</v>
      </c>
      <c r="X55" s="130">
        <f t="shared" si="178"/>
        <v>0.11861764962450529</v>
      </c>
      <c r="Y55" s="130">
        <f t="shared" si="178"/>
        <v>0.12309309008643125</v>
      </c>
      <c r="Z55" s="130">
        <f t="shared" si="178"/>
        <v>0.12603252990994143</v>
      </c>
      <c r="AA55" s="130">
        <f t="shared" si="178"/>
        <v>0.12754981478467162</v>
      </c>
      <c r="AB55" s="130">
        <f t="shared" si="178"/>
        <v>0.12138527040646402</v>
      </c>
      <c r="AC55" s="130">
        <f t="shared" si="178"/>
        <v>0.12261087791777976</v>
      </c>
      <c r="AD55" s="130">
        <f t="shared" si="178"/>
        <v>0.12321841554458277</v>
      </c>
      <c r="AE55" s="130">
        <f t="shared" si="178"/>
        <v>0.12472956970660325</v>
      </c>
      <c r="AF55" s="130">
        <f t="shared" si="178"/>
        <v>0.12709546402378832</v>
      </c>
      <c r="AG55" s="130">
        <f t="shared" si="178"/>
        <v>0.12963823427211904</v>
      </c>
      <c r="AH55" s="130">
        <f t="shared" si="178"/>
        <v>0.13243297987792854</v>
      </c>
      <c r="AI55" s="130">
        <f t="shared" si="178"/>
        <v>0.13510909829592821</v>
      </c>
      <c r="AJ55" s="130">
        <f t="shared" si="178"/>
        <v>0.13708117077713064</v>
      </c>
      <c r="AK55" s="130">
        <f t="shared" si="178"/>
        <v>0.13979562954329705</v>
      </c>
      <c r="AL55" s="130">
        <f t="shared" si="178"/>
        <v>0.14210936397131102</v>
      </c>
      <c r="AM55" s="130">
        <f t="shared" si="178"/>
        <v>0.14480824343124915</v>
      </c>
      <c r="AN55" s="130">
        <f t="shared" si="178"/>
        <v>0.14676263983291499</v>
      </c>
      <c r="AO55" s="130">
        <f t="shared" si="178"/>
        <v>0.14959956230129684</v>
      </c>
      <c r="AP55" s="130">
        <f t="shared" si="178"/>
        <v>0.15060218156244493</v>
      </c>
      <c r="AQ55" s="130">
        <f t="shared" si="178"/>
        <v>0.15192722548795595</v>
      </c>
      <c r="AR55" s="130">
        <f t="shared" si="178"/>
        <v>0.15298108276646422</v>
      </c>
      <c r="AS55" s="130">
        <f t="shared" si="178"/>
        <v>0.15430440471174656</v>
      </c>
      <c r="AT55" s="130">
        <f t="shared" si="178"/>
        <v>0.1544168780569794</v>
      </c>
      <c r="AU55" s="130">
        <f t="shared" si="178"/>
        <v>0.15461208414978972</v>
      </c>
      <c r="AV55" s="130">
        <f t="shared" ref="AV55:AX55" si="179">+AV53/AV54</f>
        <v>0.15421605003609498</v>
      </c>
      <c r="AW55" s="130">
        <f t="shared" si="179"/>
        <v>0.15374183587099616</v>
      </c>
      <c r="AX55" s="130">
        <f t="shared" si="179"/>
        <v>0.15105011406490246</v>
      </c>
    </row>
    <row r="56" spans="1:50">
      <c r="A56" s="1"/>
      <c r="B56" s="71"/>
      <c r="C56" s="71"/>
      <c r="D56" s="72"/>
      <c r="F56" s="72"/>
      <c r="G56" s="72"/>
      <c r="H56" s="72"/>
      <c r="I56" s="72"/>
      <c r="J56" s="72"/>
      <c r="K56" s="72"/>
      <c r="L56" s="72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K56" s="74"/>
      <c r="AL56" s="74"/>
      <c r="AM56" s="74"/>
      <c r="AN56" s="74"/>
      <c r="AO56" s="74"/>
      <c r="AP56" s="74"/>
      <c r="AQ56" s="74"/>
      <c r="AR56" s="74"/>
      <c r="AS56" s="74"/>
      <c r="AT56" s="74"/>
      <c r="AU56" s="74"/>
      <c r="AV56" s="74"/>
      <c r="AW56" s="74"/>
      <c r="AX56" s="74"/>
    </row>
    <row r="57" spans="1:50">
      <c r="A57" s="1" t="s">
        <v>95</v>
      </c>
      <c r="B57" s="71"/>
      <c r="C57" s="71"/>
      <c r="D57" s="72"/>
      <c r="F57" s="72"/>
      <c r="G57" s="72"/>
      <c r="H57" s="72"/>
      <c r="I57" s="72"/>
      <c r="J57" s="72"/>
      <c r="K57" s="72"/>
      <c r="L57" s="72"/>
      <c r="P57" s="52">
        <f t="shared" ref="P57:U57" si="180">+P54</f>
        <v>21020.311494981037</v>
      </c>
      <c r="Q57" s="52">
        <f t="shared" si="180"/>
        <v>22913.173980144995</v>
      </c>
      <c r="R57" s="52">
        <f t="shared" si="180"/>
        <v>24640.974893197221</v>
      </c>
      <c r="S57" s="52">
        <f t="shared" si="180"/>
        <v>26953.723400465311</v>
      </c>
      <c r="T57" s="52">
        <f t="shared" si="180"/>
        <v>29094.973009288984</v>
      </c>
      <c r="U57" s="52">
        <f t="shared" si="180"/>
        <v>30943.024163500235</v>
      </c>
      <c r="V57" s="52">
        <f t="shared" ref="V57:AU57" si="181">+V54</f>
        <v>32068.088855810711</v>
      </c>
      <c r="W57" s="52">
        <f t="shared" si="181"/>
        <v>32066.391859144514</v>
      </c>
      <c r="X57" s="52">
        <f t="shared" si="181"/>
        <v>31859.158028638001</v>
      </c>
      <c r="Y57" s="52">
        <f t="shared" si="181"/>
        <v>31540.176172818301</v>
      </c>
      <c r="Z57" s="52">
        <f t="shared" si="181"/>
        <v>31152.011667184266</v>
      </c>
      <c r="AA57" s="52">
        <f t="shared" si="181"/>
        <v>30744.176356038144</v>
      </c>
      <c r="AB57" s="52">
        <f t="shared" si="181"/>
        <v>30398.809661682877</v>
      </c>
      <c r="AC57" s="52">
        <f t="shared" si="181"/>
        <v>30145.402960552161</v>
      </c>
      <c r="AD57" s="52">
        <f t="shared" si="181"/>
        <v>29948.316675732385</v>
      </c>
      <c r="AE57" s="52">
        <f t="shared" si="181"/>
        <v>29788.970680119994</v>
      </c>
      <c r="AF57" s="52">
        <f t="shared" si="181"/>
        <v>29773.895879953616</v>
      </c>
      <c r="AG57" s="52">
        <f t="shared" si="181"/>
        <v>29722.106048859154</v>
      </c>
      <c r="AH57" s="52">
        <f t="shared" si="181"/>
        <v>29511.605765007367</v>
      </c>
      <c r="AI57" s="52">
        <f t="shared" si="181"/>
        <v>29275.065431905165</v>
      </c>
      <c r="AJ57" s="52">
        <f t="shared" si="181"/>
        <v>28988.635996520024</v>
      </c>
      <c r="AK57" s="52">
        <f t="shared" si="181"/>
        <v>28671.049807443411</v>
      </c>
      <c r="AL57" s="52">
        <f t="shared" si="181"/>
        <v>28321.017382802547</v>
      </c>
      <c r="AM57" s="52">
        <f t="shared" si="181"/>
        <v>27970.332519292177</v>
      </c>
      <c r="AN57" s="52">
        <f t="shared" si="181"/>
        <v>27615.415229767288</v>
      </c>
      <c r="AO57" s="52">
        <f t="shared" si="181"/>
        <v>27247.166222871663</v>
      </c>
      <c r="AP57" s="52">
        <f t="shared" si="181"/>
        <v>26871.738491861346</v>
      </c>
      <c r="AQ57" s="52">
        <f t="shared" si="181"/>
        <v>26475.833604771295</v>
      </c>
      <c r="AR57" s="52">
        <f t="shared" si="181"/>
        <v>26093.115216709022</v>
      </c>
      <c r="AS57" s="52">
        <f t="shared" si="181"/>
        <v>25742.55913932934</v>
      </c>
      <c r="AT57" s="52">
        <f t="shared" si="181"/>
        <v>25398.184796118519</v>
      </c>
      <c r="AU57" s="52">
        <f t="shared" si="181"/>
        <v>25063.177691424393</v>
      </c>
      <c r="AV57" s="52">
        <f t="shared" ref="AV57:AX57" si="182">+AV54</f>
        <v>24767.311665026653</v>
      </c>
      <c r="AW57" s="52">
        <f t="shared" si="182"/>
        <v>24527.6838109743</v>
      </c>
      <c r="AX57" s="52">
        <f t="shared" si="182"/>
        <v>24368.208241174401</v>
      </c>
    </row>
    <row r="58" spans="1:50">
      <c r="A58" s="1" t="s">
        <v>97</v>
      </c>
      <c r="B58" s="71"/>
      <c r="C58" s="71"/>
      <c r="D58" s="72"/>
      <c r="F58" s="72"/>
      <c r="G58" s="72"/>
      <c r="H58" s="72"/>
      <c r="I58" s="72"/>
      <c r="J58" s="72"/>
      <c r="K58" s="72"/>
      <c r="L58" s="72"/>
      <c r="P58" s="52">
        <f t="shared" ref="P58:U58" si="183">+P21</f>
        <v>38218.748172692794</v>
      </c>
      <c r="Q58" s="52">
        <f t="shared" si="183"/>
        <v>41660.316327536348</v>
      </c>
      <c r="R58" s="52">
        <f t="shared" si="183"/>
        <v>44801.772533085852</v>
      </c>
      <c r="S58" s="52">
        <f t="shared" si="183"/>
        <v>49006.769819027832</v>
      </c>
      <c r="T58" s="52">
        <f t="shared" si="183"/>
        <v>52899.950925979967</v>
      </c>
      <c r="U58" s="52">
        <f t="shared" si="183"/>
        <v>56260.043933636785</v>
      </c>
      <c r="V58" s="52">
        <f t="shared" ref="V58:AU58" si="184">+V21</f>
        <v>58305.616101474014</v>
      </c>
      <c r="W58" s="52">
        <f t="shared" si="184"/>
        <v>58302.530652990019</v>
      </c>
      <c r="X58" s="52">
        <f t="shared" si="184"/>
        <v>57925.741870250909</v>
      </c>
      <c r="Y58" s="52">
        <f t="shared" si="184"/>
        <v>57345.774859669633</v>
      </c>
      <c r="Z58" s="52">
        <f t="shared" si="184"/>
        <v>56640.021213062297</v>
      </c>
      <c r="AA58" s="52">
        <f t="shared" si="184"/>
        <v>55898.502465523896</v>
      </c>
      <c r="AB58" s="52">
        <f t="shared" si="184"/>
        <v>55270.563021241593</v>
      </c>
      <c r="AC58" s="52">
        <f t="shared" si="184"/>
        <v>54809.82356464029</v>
      </c>
      <c r="AD58" s="52">
        <f t="shared" si="184"/>
        <v>54451.48486496797</v>
      </c>
      <c r="AE58" s="52">
        <f t="shared" si="184"/>
        <v>54161.764872945438</v>
      </c>
      <c r="AF58" s="52">
        <f t="shared" si="184"/>
        <v>54134.356145370206</v>
      </c>
      <c r="AG58" s="52">
        <f t="shared" si="184"/>
        <v>54040.192816107548</v>
      </c>
      <c r="AH58" s="52">
        <f t="shared" si="184"/>
        <v>53657.465027286118</v>
      </c>
      <c r="AI58" s="52">
        <f t="shared" si="184"/>
        <v>53227.391694373022</v>
      </c>
      <c r="AJ58" s="52">
        <f t="shared" si="184"/>
        <v>52706.610902763678</v>
      </c>
      <c r="AK58" s="52">
        <f t="shared" si="184"/>
        <v>52129.181468078925</v>
      </c>
      <c r="AL58" s="52">
        <f t="shared" si="184"/>
        <v>51492.758877822809</v>
      </c>
      <c r="AM58" s="52">
        <f t="shared" si="184"/>
        <v>50855.15003507668</v>
      </c>
      <c r="AN58" s="52">
        <f t="shared" si="184"/>
        <v>50209.845872304155</v>
      </c>
      <c r="AO58" s="52">
        <f t="shared" si="184"/>
        <v>49540.302223403021</v>
      </c>
      <c r="AP58" s="52">
        <f t="shared" si="184"/>
        <v>48857.706348838808</v>
      </c>
      <c r="AQ58" s="52">
        <f t="shared" si="184"/>
        <v>48137.879281402347</v>
      </c>
      <c r="AR58" s="52">
        <f t="shared" si="184"/>
        <v>47442.02766674367</v>
      </c>
      <c r="AS58" s="52">
        <f t="shared" si="184"/>
        <v>46804.652980598796</v>
      </c>
      <c r="AT58" s="52">
        <f t="shared" si="184"/>
        <v>46178.517811124577</v>
      </c>
      <c r="AU58" s="52">
        <f t="shared" si="184"/>
        <v>45569.413984407984</v>
      </c>
      <c r="AV58" s="52">
        <f t="shared" ref="AV58:AX58" si="185">+AV21</f>
        <v>45031.475754593914</v>
      </c>
      <c r="AW58" s="52">
        <f t="shared" si="185"/>
        <v>44595.788747225997</v>
      </c>
      <c r="AX58" s="52">
        <f t="shared" si="185"/>
        <v>44305.833165771634</v>
      </c>
    </row>
    <row r="59" spans="1:50">
      <c r="A59" s="98" t="s">
        <v>98</v>
      </c>
      <c r="B59" s="71"/>
      <c r="C59" s="71"/>
      <c r="D59" s="72"/>
      <c r="F59" s="72"/>
      <c r="G59" s="72"/>
      <c r="H59" s="72"/>
      <c r="I59" s="72"/>
      <c r="J59" s="72"/>
      <c r="K59" s="72"/>
      <c r="L59" s="72"/>
      <c r="M59" s="73"/>
      <c r="N59" s="73"/>
      <c r="O59" s="73"/>
      <c r="P59" s="130">
        <f t="shared" ref="P59:U59" si="186">+P57/P58</f>
        <v>0.55000000000000004</v>
      </c>
      <c r="Q59" s="130">
        <f t="shared" si="186"/>
        <v>0.55000000000000004</v>
      </c>
      <c r="R59" s="130">
        <f t="shared" si="186"/>
        <v>0.55000000000000004</v>
      </c>
      <c r="S59" s="130">
        <f t="shared" si="186"/>
        <v>0.55000000000000004</v>
      </c>
      <c r="T59" s="130">
        <f t="shared" si="186"/>
        <v>0.55000000000000004</v>
      </c>
      <c r="U59" s="130">
        <f t="shared" si="186"/>
        <v>0.55000000000000004</v>
      </c>
      <c r="V59" s="130">
        <f t="shared" ref="V59:AU59" si="187">+V57/V58</f>
        <v>0.55000000000000004</v>
      </c>
      <c r="W59" s="130">
        <f t="shared" si="187"/>
        <v>0.55000000000000004</v>
      </c>
      <c r="X59" s="130">
        <f t="shared" si="187"/>
        <v>0.55000000000000004</v>
      </c>
      <c r="Y59" s="130">
        <f t="shared" si="187"/>
        <v>0.55000000000000004</v>
      </c>
      <c r="Z59" s="130">
        <f t="shared" si="187"/>
        <v>0.55000000000000004</v>
      </c>
      <c r="AA59" s="130">
        <f t="shared" si="187"/>
        <v>0.55000000000000004</v>
      </c>
      <c r="AB59" s="130">
        <f t="shared" si="187"/>
        <v>0.55000000000000004</v>
      </c>
      <c r="AC59" s="130">
        <f t="shared" si="187"/>
        <v>0.55000000000000004</v>
      </c>
      <c r="AD59" s="130">
        <f t="shared" si="187"/>
        <v>0.55000000000000004</v>
      </c>
      <c r="AE59" s="130">
        <f t="shared" si="187"/>
        <v>0.55000000000000004</v>
      </c>
      <c r="AF59" s="130">
        <f t="shared" si="187"/>
        <v>0.55000000000000004</v>
      </c>
      <c r="AG59" s="130">
        <f t="shared" si="187"/>
        <v>0.55000000000000004</v>
      </c>
      <c r="AH59" s="130">
        <f t="shared" si="187"/>
        <v>0.55000000000000004</v>
      </c>
      <c r="AI59" s="130">
        <f t="shared" si="187"/>
        <v>0.55000000000000004</v>
      </c>
      <c r="AJ59" s="130">
        <f t="shared" si="187"/>
        <v>0.55000000000000004</v>
      </c>
      <c r="AK59" s="130">
        <f t="shared" si="187"/>
        <v>0.55000000000000004</v>
      </c>
      <c r="AL59" s="130">
        <f t="shared" si="187"/>
        <v>0.55000000000000004</v>
      </c>
      <c r="AM59" s="130">
        <f t="shared" si="187"/>
        <v>0.55000000000000004</v>
      </c>
      <c r="AN59" s="130">
        <f t="shared" si="187"/>
        <v>0.55000000000000004</v>
      </c>
      <c r="AO59" s="130">
        <f t="shared" si="187"/>
        <v>0.55000000000000004</v>
      </c>
      <c r="AP59" s="130">
        <f t="shared" si="187"/>
        <v>0.55000000000000004</v>
      </c>
      <c r="AQ59" s="130">
        <f t="shared" si="187"/>
        <v>0.55000000000000004</v>
      </c>
      <c r="AR59" s="130">
        <f t="shared" si="187"/>
        <v>0.55000000000000004</v>
      </c>
      <c r="AS59" s="130">
        <f t="shared" si="187"/>
        <v>0.55000000000000004</v>
      </c>
      <c r="AT59" s="130">
        <f t="shared" si="187"/>
        <v>0.55000000000000004</v>
      </c>
      <c r="AU59" s="130">
        <f t="shared" si="187"/>
        <v>0.55000000000000004</v>
      </c>
      <c r="AV59" s="130">
        <f t="shared" ref="AV59:AX59" si="188">+AV57/AV58</f>
        <v>0.55000000000000004</v>
      </c>
      <c r="AW59" s="130">
        <f t="shared" si="188"/>
        <v>0.55000000000000004</v>
      </c>
      <c r="AX59" s="130">
        <f t="shared" si="188"/>
        <v>0.55000000000000004</v>
      </c>
    </row>
    <row r="60" spans="1:50">
      <c r="A60" s="1"/>
      <c r="B60" s="71"/>
      <c r="C60" s="71"/>
      <c r="D60" s="72"/>
      <c r="F60" s="72"/>
      <c r="G60" s="72"/>
      <c r="H60" s="72"/>
      <c r="I60" s="72"/>
      <c r="J60" s="72"/>
      <c r="K60" s="72"/>
      <c r="L60" s="72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4"/>
      <c r="AH60" s="74"/>
      <c r="AI60" s="74"/>
      <c r="AJ60" s="74"/>
      <c r="AK60" s="74"/>
      <c r="AL60" s="74"/>
      <c r="AM60" s="74"/>
      <c r="AN60" s="74"/>
      <c r="AO60" s="74"/>
      <c r="AP60" s="74"/>
      <c r="AQ60" s="74"/>
      <c r="AR60" s="74"/>
      <c r="AS60" s="74"/>
      <c r="AT60" s="74"/>
      <c r="AU60" s="74"/>
      <c r="AV60" s="74"/>
      <c r="AW60" s="74"/>
      <c r="AX60" s="74"/>
    </row>
    <row r="61" spans="1:50" s="95" customFormat="1">
      <c r="A61" s="98" t="s">
        <v>99</v>
      </c>
      <c r="B61" s="99"/>
      <c r="C61" s="99"/>
      <c r="D61" s="100"/>
      <c r="E61" s="97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>
        <f>+P1</f>
        <v>2023</v>
      </c>
      <c r="Q61" s="100">
        <f t="shared" ref="Q61:AX61" si="189">+Q1</f>
        <v>2024</v>
      </c>
      <c r="R61" s="100">
        <f t="shared" si="189"/>
        <v>2025</v>
      </c>
      <c r="S61" s="100">
        <f t="shared" si="189"/>
        <v>2026</v>
      </c>
      <c r="T61" s="100">
        <f t="shared" si="189"/>
        <v>2027</v>
      </c>
      <c r="U61" s="100">
        <f t="shared" si="189"/>
        <v>2028</v>
      </c>
      <c r="V61" s="100">
        <f t="shared" si="189"/>
        <v>2029</v>
      </c>
      <c r="W61" s="100">
        <f t="shared" si="189"/>
        <v>2030</v>
      </c>
      <c r="X61" s="100">
        <f t="shared" si="189"/>
        <v>2031</v>
      </c>
      <c r="Y61" s="100">
        <f t="shared" si="189"/>
        <v>2032</v>
      </c>
      <c r="Z61" s="100">
        <f t="shared" si="189"/>
        <v>2033</v>
      </c>
      <c r="AA61" s="100">
        <f t="shared" si="189"/>
        <v>2034</v>
      </c>
      <c r="AB61" s="100">
        <f t="shared" si="189"/>
        <v>2035</v>
      </c>
      <c r="AC61" s="100">
        <f t="shared" si="189"/>
        <v>2036</v>
      </c>
      <c r="AD61" s="100">
        <f t="shared" si="189"/>
        <v>2037</v>
      </c>
      <c r="AE61" s="100">
        <f t="shared" si="189"/>
        <v>2038</v>
      </c>
      <c r="AF61" s="100">
        <f t="shared" si="189"/>
        <v>2039</v>
      </c>
      <c r="AG61" s="100">
        <f t="shared" si="189"/>
        <v>2040</v>
      </c>
      <c r="AH61" s="100">
        <f t="shared" si="189"/>
        <v>2041</v>
      </c>
      <c r="AI61" s="100">
        <f t="shared" si="189"/>
        <v>2042</v>
      </c>
      <c r="AJ61" s="100">
        <f t="shared" si="189"/>
        <v>2043</v>
      </c>
      <c r="AK61" s="100">
        <f t="shared" si="189"/>
        <v>2044</v>
      </c>
      <c r="AL61" s="100">
        <f t="shared" si="189"/>
        <v>2045</v>
      </c>
      <c r="AM61" s="100">
        <f t="shared" si="189"/>
        <v>2046</v>
      </c>
      <c r="AN61" s="100">
        <f t="shared" si="189"/>
        <v>2047</v>
      </c>
      <c r="AO61" s="100">
        <f t="shared" si="189"/>
        <v>2048</v>
      </c>
      <c r="AP61" s="100">
        <f t="shared" si="189"/>
        <v>2049</v>
      </c>
      <c r="AQ61" s="100">
        <f t="shared" si="189"/>
        <v>2050</v>
      </c>
      <c r="AR61" s="100">
        <f t="shared" si="189"/>
        <v>2051</v>
      </c>
      <c r="AS61" s="100">
        <f t="shared" si="189"/>
        <v>2052</v>
      </c>
      <c r="AT61" s="100">
        <f t="shared" si="189"/>
        <v>2053</v>
      </c>
      <c r="AU61" s="100">
        <f t="shared" si="189"/>
        <v>2054</v>
      </c>
      <c r="AV61" s="100">
        <f t="shared" si="189"/>
        <v>2055</v>
      </c>
      <c r="AW61" s="100">
        <f t="shared" si="189"/>
        <v>2056</v>
      </c>
      <c r="AX61" s="100">
        <f t="shared" si="189"/>
        <v>2057</v>
      </c>
    </row>
    <row r="62" spans="1:50">
      <c r="A62" s="1" t="s">
        <v>93</v>
      </c>
      <c r="B62" s="71"/>
      <c r="C62" s="71"/>
      <c r="D62" s="72"/>
      <c r="F62" s="72"/>
      <c r="G62" s="72"/>
      <c r="H62" s="72"/>
      <c r="I62" s="72"/>
      <c r="J62" s="72"/>
      <c r="K62" s="72"/>
      <c r="L62" s="72"/>
      <c r="O62" s="142" t="str">
        <f>+A62</f>
        <v>FFO Interest Cover</v>
      </c>
      <c r="P62" s="127">
        <f t="shared" ref="P62:U62" si="190">+P37</f>
        <v>5.1761759957183413</v>
      </c>
      <c r="Q62" s="127">
        <f t="shared" si="190"/>
        <v>4.2589212232261202</v>
      </c>
      <c r="R62" s="127">
        <f t="shared" si="190"/>
        <v>3.8877692418919447</v>
      </c>
      <c r="S62" s="127">
        <f t="shared" si="190"/>
        <v>3.4694873508400859</v>
      </c>
      <c r="T62" s="127">
        <f t="shared" si="190"/>
        <v>3.1950024413929037</v>
      </c>
      <c r="U62" s="127">
        <f t="shared" si="190"/>
        <v>2.9571145606303508</v>
      </c>
      <c r="V62" s="127">
        <f t="shared" ref="V62:AU62" si="191">+V37</f>
        <v>3.0464613923444954</v>
      </c>
      <c r="W62" s="127">
        <f t="shared" si="191"/>
        <v>3.1715481095155322</v>
      </c>
      <c r="X62" s="127">
        <f t="shared" si="191"/>
        <v>3.2723687667529751</v>
      </c>
      <c r="Y62" s="127">
        <f t="shared" si="191"/>
        <v>3.3581051740695647</v>
      </c>
      <c r="Z62" s="127">
        <f t="shared" si="191"/>
        <v>3.4144162817996442</v>
      </c>
      <c r="AA62" s="127">
        <f t="shared" si="191"/>
        <v>3.4434830418519469</v>
      </c>
      <c r="AB62" s="127">
        <f t="shared" si="191"/>
        <v>3.3253883219629126</v>
      </c>
      <c r="AC62" s="127">
        <f t="shared" si="191"/>
        <v>3.3488673930609152</v>
      </c>
      <c r="AD62" s="127">
        <f t="shared" si="191"/>
        <v>3.3605060449153785</v>
      </c>
      <c r="AE62" s="127">
        <f t="shared" si="191"/>
        <v>3.3894553583640472</v>
      </c>
      <c r="AF62" s="127">
        <f t="shared" si="191"/>
        <v>3.4347790042871327</v>
      </c>
      <c r="AG62" s="127">
        <f t="shared" si="191"/>
        <v>3.4834910780099433</v>
      </c>
      <c r="AH62" s="127">
        <f t="shared" si="191"/>
        <v>3.5370302658607002</v>
      </c>
      <c r="AI62" s="127">
        <f t="shared" si="191"/>
        <v>3.5882969022208466</v>
      </c>
      <c r="AJ62" s="127">
        <f t="shared" si="191"/>
        <v>3.6260760685274072</v>
      </c>
      <c r="AK62" s="127">
        <f t="shared" si="191"/>
        <v>3.6780771943160353</v>
      </c>
      <c r="AL62" s="127">
        <f t="shared" si="191"/>
        <v>3.7224016086458054</v>
      </c>
      <c r="AM62" s="127">
        <f t="shared" si="191"/>
        <v>3.7741042802921299</v>
      </c>
      <c r="AN62" s="127">
        <f t="shared" si="191"/>
        <v>3.8115448243853449</v>
      </c>
      <c r="AO62" s="127">
        <f t="shared" si="191"/>
        <v>3.8658919981091353</v>
      </c>
      <c r="AP62" s="127">
        <f t="shared" si="191"/>
        <v>3.8850992636483705</v>
      </c>
      <c r="AQ62" s="127">
        <f t="shared" si="191"/>
        <v>3.910483246895708</v>
      </c>
      <c r="AR62" s="127">
        <f t="shared" si="191"/>
        <v>3.9306720836487403</v>
      </c>
      <c r="AS62" s="127">
        <f t="shared" si="191"/>
        <v>3.9560230787690913</v>
      </c>
      <c r="AT62" s="127">
        <f t="shared" si="191"/>
        <v>3.9581777405551613</v>
      </c>
      <c r="AU62" s="127">
        <f t="shared" si="191"/>
        <v>3.9619173208771983</v>
      </c>
      <c r="AV62" s="127">
        <f t="shared" ref="AV62:AX62" si="192">+AV37</f>
        <v>3.9543304604615899</v>
      </c>
      <c r="AW62" s="127">
        <f t="shared" si="192"/>
        <v>3.9452458979118039</v>
      </c>
      <c r="AX62" s="127">
        <f t="shared" si="192"/>
        <v>3.8936803460709282</v>
      </c>
    </row>
    <row r="63" spans="1:50">
      <c r="A63" s="1" t="s">
        <v>23</v>
      </c>
      <c r="B63" s="71"/>
      <c r="C63" s="71"/>
      <c r="D63" s="72"/>
      <c r="F63" s="72"/>
      <c r="G63" s="72"/>
      <c r="H63" s="72"/>
      <c r="I63" s="72"/>
      <c r="J63" s="72"/>
      <c r="K63" s="72"/>
      <c r="L63" s="72"/>
      <c r="O63" s="142" t="str">
        <f t="shared" ref="O63:O66" si="193">+A63</f>
        <v>PMICR</v>
      </c>
      <c r="P63" s="127">
        <f t="shared" ref="P63:U63" si="194">+P45</f>
        <v>0.29740103024785464</v>
      </c>
      <c r="Q63" s="127">
        <f t="shared" si="194"/>
        <v>2.000517751335491</v>
      </c>
      <c r="R63" s="127">
        <f t="shared" si="194"/>
        <v>2.2345400504245285</v>
      </c>
      <c r="S63" s="127">
        <f t="shared" si="194"/>
        <v>1.9369607364260772</v>
      </c>
      <c r="T63" s="127">
        <f t="shared" si="194"/>
        <v>1.5630800003071326</v>
      </c>
      <c r="U63" s="127">
        <f t="shared" si="194"/>
        <v>1.4736342076300375</v>
      </c>
      <c r="V63" s="127">
        <f t="shared" ref="V63:AU63" si="195">+V45</f>
        <v>1.4740984222653353</v>
      </c>
      <c r="W63" s="127">
        <f t="shared" si="195"/>
        <v>1.4741644711123105</v>
      </c>
      <c r="X63" s="127">
        <f t="shared" si="195"/>
        <v>1.4741923690205843</v>
      </c>
      <c r="Y63" s="127">
        <f t="shared" si="195"/>
        <v>1.4742167404454896</v>
      </c>
      <c r="Z63" s="127">
        <f t="shared" si="195"/>
        <v>1.4742261742272327</v>
      </c>
      <c r="AA63" s="127">
        <f t="shared" si="195"/>
        <v>1.4742281101499761</v>
      </c>
      <c r="AB63" s="127">
        <f t="shared" si="195"/>
        <v>1.4741985205968771</v>
      </c>
      <c r="AC63" s="127">
        <f t="shared" si="195"/>
        <v>1.4741856869319641</v>
      </c>
      <c r="AD63" s="127">
        <f t="shared" si="195"/>
        <v>1.474172086669773</v>
      </c>
      <c r="AE63" s="127">
        <f t="shared" si="195"/>
        <v>1.4741678485344045</v>
      </c>
      <c r="AF63" s="127">
        <f t="shared" si="195"/>
        <v>1.4741016034711139</v>
      </c>
      <c r="AG63" s="127">
        <f t="shared" si="195"/>
        <v>1.4741859597268809</v>
      </c>
      <c r="AH63" s="127">
        <f t="shared" si="195"/>
        <v>1.4741798331816431</v>
      </c>
      <c r="AI63" s="127">
        <f t="shared" si="195"/>
        <v>1.4741997797463604</v>
      </c>
      <c r="AJ63" s="127">
        <f t="shared" si="195"/>
        <v>1.4742058306614445</v>
      </c>
      <c r="AK63" s="127">
        <f t="shared" si="195"/>
        <v>1.4742170873219347</v>
      </c>
      <c r="AL63" s="127">
        <f t="shared" si="195"/>
        <v>1.4742243136861586</v>
      </c>
      <c r="AM63" s="127">
        <f t="shared" si="195"/>
        <v>1.4742195820974913</v>
      </c>
      <c r="AN63" s="127">
        <f t="shared" si="195"/>
        <v>1.474228932463064</v>
      </c>
      <c r="AO63" s="127">
        <f t="shared" si="195"/>
        <v>1.4742290719765268</v>
      </c>
      <c r="AP63" s="127">
        <f t="shared" si="195"/>
        <v>1.4742355392969069</v>
      </c>
      <c r="AQ63" s="127">
        <f t="shared" si="195"/>
        <v>1.4742432149663991</v>
      </c>
      <c r="AR63" s="127">
        <f t="shared" si="195"/>
        <v>1.4742312800762709</v>
      </c>
      <c r="AS63" s="127">
        <f t="shared" si="195"/>
        <v>1.4742281735026921</v>
      </c>
      <c r="AT63" s="127">
        <f t="shared" si="195"/>
        <v>1.4742304688451897</v>
      </c>
      <c r="AU63" s="127">
        <f t="shared" si="195"/>
        <v>1.4742253500225326</v>
      </c>
      <c r="AV63" s="127">
        <f t="shared" ref="AV63:AX63" si="196">+AV45</f>
        <v>1.4742099341730632</v>
      </c>
      <c r="AW63" s="127">
        <f t="shared" si="196"/>
        <v>1.4741939426396011</v>
      </c>
      <c r="AX63" s="127">
        <f t="shared" si="196"/>
        <v>1.4741632176678234</v>
      </c>
    </row>
    <row r="64" spans="1:50" s="111" customFormat="1">
      <c r="A64" s="106" t="s">
        <v>215</v>
      </c>
      <c r="B64" s="108"/>
      <c r="C64" s="108"/>
      <c r="D64" s="109"/>
      <c r="E64" s="93"/>
      <c r="F64" s="109"/>
      <c r="G64" s="109"/>
      <c r="H64" s="109"/>
      <c r="I64" s="109"/>
      <c r="J64" s="109"/>
      <c r="K64" s="109"/>
      <c r="L64" s="109"/>
      <c r="M64" s="110"/>
      <c r="N64" s="110"/>
      <c r="O64" s="142" t="str">
        <f t="shared" si="193"/>
        <v>Nominal PMICR</v>
      </c>
      <c r="P64" s="137">
        <f>+P51</f>
        <v>3.9462901359498548</v>
      </c>
      <c r="Q64" s="137">
        <f t="shared" ref="Q64:U64" si="197">+Q51</f>
        <v>2.2904080657108903</v>
      </c>
      <c r="R64" s="137">
        <f t="shared" si="197"/>
        <v>1.9077837767292249</v>
      </c>
      <c r="S64" s="137">
        <f t="shared" si="197"/>
        <v>2.0019274055516658</v>
      </c>
      <c r="T64" s="137">
        <f t="shared" si="197"/>
        <v>2.187690863471353</v>
      </c>
      <c r="U64" s="137">
        <f t="shared" si="197"/>
        <v>2.1465413591012643</v>
      </c>
      <c r="V64" s="137">
        <f t="shared" ref="V64:AU64" si="198">+V51</f>
        <v>2.1691620610492905</v>
      </c>
      <c r="W64" s="137">
        <f t="shared" si="198"/>
        <v>2.172380553462022</v>
      </c>
      <c r="X64" s="137">
        <f t="shared" si="198"/>
        <v>2.1737399898520269</v>
      </c>
      <c r="Y64" s="137">
        <f t="shared" si="198"/>
        <v>2.1749275843325124</v>
      </c>
      <c r="Z64" s="137">
        <f t="shared" si="198"/>
        <v>2.1753872828191185</v>
      </c>
      <c r="AA64" s="137">
        <f t="shared" si="198"/>
        <v>2.1754905483004889</v>
      </c>
      <c r="AB64" s="137">
        <f t="shared" si="198"/>
        <v>2.1740405760113002</v>
      </c>
      <c r="AC64" s="137">
        <f t="shared" si="198"/>
        <v>2.1734152327156684</v>
      </c>
      <c r="AD64" s="137">
        <f t="shared" si="198"/>
        <v>2.1727525313553353</v>
      </c>
      <c r="AE64" s="137">
        <f t="shared" si="198"/>
        <v>2.1725460369275593</v>
      </c>
      <c r="AF64" s="137">
        <f t="shared" si="198"/>
        <v>2.1693180040272617</v>
      </c>
      <c r="AG64" s="137">
        <f t="shared" si="198"/>
        <v>2.1734286206317037</v>
      </c>
      <c r="AH64" s="137">
        <f t="shared" si="198"/>
        <v>2.1731301065276254</v>
      </c>
      <c r="AI64" s="137">
        <f t="shared" si="198"/>
        <v>2.1741021102761562</v>
      </c>
      <c r="AJ64" s="137">
        <f t="shared" si="198"/>
        <v>2.1743969955460365</v>
      </c>
      <c r="AK64" s="137">
        <f t="shared" si="198"/>
        <v>2.1749455544145526</v>
      </c>
      <c r="AL64" s="137">
        <f t="shared" si="198"/>
        <v>2.1752977206140383</v>
      </c>
      <c r="AM64" s="137">
        <f t="shared" si="198"/>
        <v>2.1750671899046155</v>
      </c>
      <c r="AN64" s="137">
        <f t="shared" si="198"/>
        <v>2.1755228594803189</v>
      </c>
      <c r="AO64" s="137">
        <f t="shared" si="198"/>
        <v>2.1755296964499506</v>
      </c>
      <c r="AP64" s="137">
        <f t="shared" si="198"/>
        <v>2.1758448799448353</v>
      </c>
      <c r="AQ64" s="137">
        <f t="shared" si="198"/>
        <v>2.176218948453239</v>
      </c>
      <c r="AR64" s="137">
        <f t="shared" si="198"/>
        <v>2.1756374154027971</v>
      </c>
      <c r="AS64" s="137">
        <f t="shared" si="198"/>
        <v>2.1754860783049379</v>
      </c>
      <c r="AT64" s="137">
        <f t="shared" si="198"/>
        <v>2.1755979691052931</v>
      </c>
      <c r="AU64" s="137">
        <f t="shared" si="198"/>
        <v>2.1753485770096423</v>
      </c>
      <c r="AV64" s="137">
        <f t="shared" ref="AV64:AX64" si="199">+AV51</f>
        <v>2.1745974202611786</v>
      </c>
      <c r="AW64" s="137">
        <f t="shared" si="199"/>
        <v>2.173818210095392</v>
      </c>
      <c r="AX64" s="137">
        <f t="shared" si="199"/>
        <v>2.1723210473322041</v>
      </c>
    </row>
    <row r="65" spans="1:50">
      <c r="A65" s="1" t="s">
        <v>96</v>
      </c>
      <c r="B65" s="71"/>
      <c r="C65" s="71"/>
      <c r="D65" s="72"/>
      <c r="F65" s="72"/>
      <c r="G65" s="72"/>
      <c r="H65" s="72"/>
      <c r="I65" s="72"/>
      <c r="J65" s="72"/>
      <c r="K65" s="72"/>
      <c r="L65" s="72"/>
      <c r="M65" s="73"/>
      <c r="N65" s="73"/>
      <c r="O65" s="142" t="str">
        <f t="shared" si="193"/>
        <v>FFO / Net Debt</v>
      </c>
      <c r="P65" s="131">
        <f t="shared" ref="P65:U65" si="200">+P55</f>
        <v>0.14491330705142647</v>
      </c>
      <c r="Q65" s="131">
        <f t="shared" si="200"/>
        <v>0.1244907907272378</v>
      </c>
      <c r="R65" s="131">
        <f t="shared" si="200"/>
        <v>0.12041997738689408</v>
      </c>
      <c r="S65" s="131">
        <f t="shared" si="200"/>
        <v>0.11162082825797187</v>
      </c>
      <c r="T65" s="131">
        <f t="shared" si="200"/>
        <v>0.10689661889583441</v>
      </c>
      <c r="U65" s="131">
        <f t="shared" si="200"/>
        <v>0.1021613800649043</v>
      </c>
      <c r="V65" s="131">
        <f t="shared" ref="V65:AU65" si="201">+V55</f>
        <v>0.10682528468038265</v>
      </c>
      <c r="W65" s="131">
        <f t="shared" si="201"/>
        <v>0.1133548113167108</v>
      </c>
      <c r="X65" s="131">
        <f t="shared" si="201"/>
        <v>0.11861764962450529</v>
      </c>
      <c r="Y65" s="131">
        <f t="shared" si="201"/>
        <v>0.12309309008643125</v>
      </c>
      <c r="Z65" s="131">
        <f t="shared" si="201"/>
        <v>0.12603252990994143</v>
      </c>
      <c r="AA65" s="131">
        <f t="shared" si="201"/>
        <v>0.12754981478467162</v>
      </c>
      <c r="AB65" s="131">
        <f t="shared" si="201"/>
        <v>0.12138527040646402</v>
      </c>
      <c r="AC65" s="131">
        <f t="shared" si="201"/>
        <v>0.12261087791777976</v>
      </c>
      <c r="AD65" s="131">
        <f t="shared" si="201"/>
        <v>0.12321841554458277</v>
      </c>
      <c r="AE65" s="131">
        <f t="shared" si="201"/>
        <v>0.12472956970660325</v>
      </c>
      <c r="AF65" s="131">
        <f t="shared" si="201"/>
        <v>0.12709546402378832</v>
      </c>
      <c r="AG65" s="131">
        <f t="shared" si="201"/>
        <v>0.12963823427211904</v>
      </c>
      <c r="AH65" s="131">
        <f t="shared" si="201"/>
        <v>0.13243297987792854</v>
      </c>
      <c r="AI65" s="131">
        <f t="shared" si="201"/>
        <v>0.13510909829592821</v>
      </c>
      <c r="AJ65" s="131">
        <f t="shared" si="201"/>
        <v>0.13708117077713064</v>
      </c>
      <c r="AK65" s="131">
        <f t="shared" si="201"/>
        <v>0.13979562954329705</v>
      </c>
      <c r="AL65" s="131">
        <f t="shared" si="201"/>
        <v>0.14210936397131102</v>
      </c>
      <c r="AM65" s="131">
        <f t="shared" si="201"/>
        <v>0.14480824343124915</v>
      </c>
      <c r="AN65" s="131">
        <f t="shared" si="201"/>
        <v>0.14676263983291499</v>
      </c>
      <c r="AO65" s="131">
        <f t="shared" si="201"/>
        <v>0.14959956230129684</v>
      </c>
      <c r="AP65" s="131">
        <f t="shared" si="201"/>
        <v>0.15060218156244493</v>
      </c>
      <c r="AQ65" s="131">
        <f t="shared" si="201"/>
        <v>0.15192722548795595</v>
      </c>
      <c r="AR65" s="131">
        <f t="shared" si="201"/>
        <v>0.15298108276646422</v>
      </c>
      <c r="AS65" s="131">
        <f t="shared" si="201"/>
        <v>0.15430440471174656</v>
      </c>
      <c r="AT65" s="131">
        <f t="shared" si="201"/>
        <v>0.1544168780569794</v>
      </c>
      <c r="AU65" s="131">
        <f t="shared" si="201"/>
        <v>0.15461208414978972</v>
      </c>
      <c r="AV65" s="131">
        <f t="shared" ref="AV65:AX65" si="202">+AV55</f>
        <v>0.15421605003609498</v>
      </c>
      <c r="AW65" s="131">
        <f t="shared" si="202"/>
        <v>0.15374183587099616</v>
      </c>
      <c r="AX65" s="131">
        <f t="shared" si="202"/>
        <v>0.15105011406490246</v>
      </c>
    </row>
    <row r="66" spans="1:50">
      <c r="A66" s="1" t="s">
        <v>98</v>
      </c>
      <c r="B66" s="71"/>
      <c r="C66" s="71"/>
      <c r="D66" s="72"/>
      <c r="F66" s="72"/>
      <c r="G66" s="72"/>
      <c r="H66" s="72"/>
      <c r="I66" s="72"/>
      <c r="J66" s="72"/>
      <c r="K66" s="72"/>
      <c r="L66" s="72"/>
      <c r="M66" s="73"/>
      <c r="N66" s="73"/>
      <c r="O66" s="142" t="str">
        <f t="shared" si="193"/>
        <v>Gearing</v>
      </c>
      <c r="P66" s="131">
        <f t="shared" ref="P66:U66" si="203">+P59</f>
        <v>0.55000000000000004</v>
      </c>
      <c r="Q66" s="131">
        <f t="shared" si="203"/>
        <v>0.55000000000000004</v>
      </c>
      <c r="R66" s="131">
        <f t="shared" si="203"/>
        <v>0.55000000000000004</v>
      </c>
      <c r="S66" s="131">
        <f t="shared" si="203"/>
        <v>0.55000000000000004</v>
      </c>
      <c r="T66" s="131">
        <f t="shared" si="203"/>
        <v>0.55000000000000004</v>
      </c>
      <c r="U66" s="131">
        <f t="shared" si="203"/>
        <v>0.55000000000000004</v>
      </c>
      <c r="V66" s="131">
        <f t="shared" ref="V66:AU66" si="204">+V59</f>
        <v>0.55000000000000004</v>
      </c>
      <c r="W66" s="131">
        <f t="shared" si="204"/>
        <v>0.55000000000000004</v>
      </c>
      <c r="X66" s="131">
        <f t="shared" si="204"/>
        <v>0.55000000000000004</v>
      </c>
      <c r="Y66" s="131">
        <f t="shared" si="204"/>
        <v>0.55000000000000004</v>
      </c>
      <c r="Z66" s="131">
        <f t="shared" si="204"/>
        <v>0.55000000000000004</v>
      </c>
      <c r="AA66" s="131">
        <f t="shared" si="204"/>
        <v>0.55000000000000004</v>
      </c>
      <c r="AB66" s="131">
        <f t="shared" si="204"/>
        <v>0.55000000000000004</v>
      </c>
      <c r="AC66" s="131">
        <f t="shared" si="204"/>
        <v>0.55000000000000004</v>
      </c>
      <c r="AD66" s="131">
        <f t="shared" si="204"/>
        <v>0.55000000000000004</v>
      </c>
      <c r="AE66" s="131">
        <f t="shared" si="204"/>
        <v>0.55000000000000004</v>
      </c>
      <c r="AF66" s="131">
        <f t="shared" si="204"/>
        <v>0.55000000000000004</v>
      </c>
      <c r="AG66" s="131">
        <f t="shared" si="204"/>
        <v>0.55000000000000004</v>
      </c>
      <c r="AH66" s="131">
        <f t="shared" si="204"/>
        <v>0.55000000000000004</v>
      </c>
      <c r="AI66" s="131">
        <f t="shared" si="204"/>
        <v>0.55000000000000004</v>
      </c>
      <c r="AJ66" s="131">
        <f t="shared" si="204"/>
        <v>0.55000000000000004</v>
      </c>
      <c r="AK66" s="131">
        <f t="shared" si="204"/>
        <v>0.55000000000000004</v>
      </c>
      <c r="AL66" s="131">
        <f t="shared" si="204"/>
        <v>0.55000000000000004</v>
      </c>
      <c r="AM66" s="131">
        <f t="shared" si="204"/>
        <v>0.55000000000000004</v>
      </c>
      <c r="AN66" s="131">
        <f t="shared" si="204"/>
        <v>0.55000000000000004</v>
      </c>
      <c r="AO66" s="131">
        <f t="shared" si="204"/>
        <v>0.55000000000000004</v>
      </c>
      <c r="AP66" s="131">
        <f t="shared" si="204"/>
        <v>0.55000000000000004</v>
      </c>
      <c r="AQ66" s="131">
        <f t="shared" si="204"/>
        <v>0.55000000000000004</v>
      </c>
      <c r="AR66" s="131">
        <f t="shared" si="204"/>
        <v>0.55000000000000004</v>
      </c>
      <c r="AS66" s="131">
        <f t="shared" si="204"/>
        <v>0.55000000000000004</v>
      </c>
      <c r="AT66" s="131">
        <f t="shared" si="204"/>
        <v>0.55000000000000004</v>
      </c>
      <c r="AU66" s="131">
        <f t="shared" si="204"/>
        <v>0.55000000000000004</v>
      </c>
      <c r="AV66" s="131">
        <f t="shared" ref="AV66:AX66" si="205">+AV59</f>
        <v>0.55000000000000004</v>
      </c>
      <c r="AW66" s="131">
        <f t="shared" si="205"/>
        <v>0.55000000000000004</v>
      </c>
      <c r="AX66" s="131">
        <f t="shared" si="205"/>
        <v>0.55000000000000004</v>
      </c>
    </row>
    <row r="68" spans="1:50">
      <c r="U68" s="140"/>
      <c r="V68" s="101"/>
      <c r="W68" s="101"/>
      <c r="X68" s="101"/>
      <c r="Y68" s="101"/>
      <c r="Z68" s="101"/>
      <c r="AA68" s="101"/>
      <c r="AB68" s="101"/>
      <c r="AC68" s="101"/>
      <c r="AD68" s="101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1"/>
      <c r="AP68" s="101"/>
      <c r="AQ68" s="101"/>
      <c r="AR68" s="101"/>
      <c r="AS68" s="101"/>
      <c r="AT68" s="101"/>
      <c r="AU68" s="101"/>
      <c r="AV68" s="101"/>
      <c r="AW68" s="101"/>
      <c r="AX68" s="101"/>
    </row>
    <row r="69" spans="1:50">
      <c r="A69" s="1"/>
      <c r="U69" s="127"/>
      <c r="V69" s="127"/>
      <c r="W69" s="127"/>
      <c r="X69" s="127"/>
      <c r="Y69" s="127"/>
      <c r="Z69" s="127"/>
      <c r="AA69" s="127"/>
      <c r="AB69" s="127"/>
      <c r="AC69" s="127"/>
      <c r="AD69" s="127"/>
      <c r="AE69" s="127"/>
      <c r="AF69" s="127"/>
      <c r="AG69" s="127"/>
      <c r="AH69" s="127"/>
      <c r="AI69" s="127"/>
      <c r="AJ69" s="127"/>
      <c r="AK69" s="127"/>
      <c r="AL69" s="127"/>
      <c r="AM69" s="127"/>
      <c r="AN69" s="127"/>
      <c r="AO69" s="127"/>
      <c r="AP69" s="127"/>
      <c r="AQ69" s="127"/>
      <c r="AR69" s="127"/>
      <c r="AS69" s="127"/>
      <c r="AT69" s="127"/>
      <c r="AU69" s="127"/>
      <c r="AV69" s="127"/>
      <c r="AW69" s="127"/>
      <c r="AX69" s="127"/>
    </row>
    <row r="70" spans="1:50">
      <c r="A70" s="1"/>
      <c r="U70" s="127"/>
      <c r="V70" s="127"/>
      <c r="W70" s="127"/>
      <c r="X70" s="127"/>
      <c r="Y70" s="127"/>
      <c r="Z70" s="127"/>
      <c r="AA70" s="127"/>
      <c r="AB70" s="127"/>
      <c r="AC70" s="127"/>
      <c r="AD70" s="127"/>
      <c r="AE70" s="127"/>
      <c r="AF70" s="127"/>
      <c r="AG70" s="127"/>
      <c r="AH70" s="127"/>
      <c r="AI70" s="127"/>
      <c r="AJ70" s="127"/>
      <c r="AK70" s="127"/>
      <c r="AL70" s="127"/>
      <c r="AM70" s="127"/>
      <c r="AN70" s="127"/>
      <c r="AO70" s="127"/>
      <c r="AP70" s="127"/>
      <c r="AQ70" s="127"/>
      <c r="AR70" s="127"/>
      <c r="AS70" s="127"/>
      <c r="AT70" s="127"/>
      <c r="AU70" s="127"/>
      <c r="AV70" s="127"/>
      <c r="AW70" s="127"/>
      <c r="AX70" s="127"/>
    </row>
    <row r="71" spans="1:50">
      <c r="A71" s="1"/>
      <c r="U71" s="136"/>
      <c r="V71" s="136"/>
      <c r="W71" s="136"/>
      <c r="X71" s="136"/>
      <c r="Y71" s="136"/>
      <c r="Z71" s="136"/>
      <c r="AA71" s="136"/>
      <c r="AB71" s="136"/>
      <c r="AC71" s="136"/>
      <c r="AD71" s="136"/>
      <c r="AE71" s="136"/>
      <c r="AF71" s="136"/>
      <c r="AG71" s="136"/>
      <c r="AH71" s="136"/>
      <c r="AI71" s="136"/>
      <c r="AJ71" s="136"/>
      <c r="AK71" s="136"/>
      <c r="AL71" s="136"/>
      <c r="AM71" s="136"/>
      <c r="AN71" s="136"/>
      <c r="AO71" s="136"/>
      <c r="AP71" s="136"/>
      <c r="AQ71" s="136"/>
      <c r="AR71" s="136"/>
      <c r="AS71" s="136"/>
      <c r="AT71" s="136"/>
      <c r="AU71" s="136"/>
      <c r="AV71" s="136"/>
      <c r="AW71" s="136"/>
      <c r="AX71" s="136"/>
    </row>
    <row r="72" spans="1:50">
      <c r="A72" s="1"/>
      <c r="U72" s="131"/>
      <c r="V72" s="131"/>
      <c r="W72" s="131"/>
      <c r="X72" s="131"/>
      <c r="Y72" s="131"/>
      <c r="Z72" s="131"/>
      <c r="AA72" s="131"/>
      <c r="AB72" s="131"/>
      <c r="AC72" s="131"/>
      <c r="AD72" s="131"/>
      <c r="AE72" s="131"/>
      <c r="AF72" s="131"/>
      <c r="AG72" s="131"/>
      <c r="AH72" s="131"/>
      <c r="AI72" s="131"/>
      <c r="AJ72" s="131"/>
      <c r="AK72" s="131"/>
      <c r="AL72" s="131"/>
      <c r="AM72" s="131"/>
      <c r="AN72" s="131"/>
      <c r="AO72" s="131"/>
      <c r="AP72" s="131"/>
      <c r="AQ72" s="131"/>
      <c r="AR72" s="131"/>
      <c r="AS72" s="131"/>
      <c r="AT72" s="131"/>
      <c r="AU72" s="131"/>
      <c r="AV72" s="131"/>
      <c r="AW72" s="131"/>
      <c r="AX72" s="131"/>
    </row>
    <row r="73" spans="1:50">
      <c r="A73" s="1"/>
      <c r="U73" s="131"/>
      <c r="V73" s="131"/>
      <c r="W73" s="131"/>
      <c r="X73" s="131"/>
      <c r="Y73" s="131"/>
      <c r="Z73" s="131"/>
      <c r="AA73" s="131"/>
      <c r="AB73" s="131"/>
      <c r="AC73" s="131"/>
      <c r="AD73" s="131"/>
      <c r="AE73" s="131"/>
      <c r="AF73" s="131"/>
      <c r="AG73" s="131"/>
      <c r="AH73" s="131"/>
      <c r="AI73" s="131"/>
      <c r="AJ73" s="131"/>
      <c r="AK73" s="131"/>
      <c r="AL73" s="131"/>
      <c r="AM73" s="131"/>
      <c r="AN73" s="131"/>
      <c r="AO73" s="131"/>
      <c r="AP73" s="131"/>
      <c r="AQ73" s="131"/>
      <c r="AR73" s="131"/>
      <c r="AS73" s="131"/>
      <c r="AT73" s="131"/>
      <c r="AU73" s="131"/>
      <c r="AV73" s="131"/>
      <c r="AW73" s="131"/>
      <c r="AX73" s="131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"/>
  <dimension ref="A1:AY43"/>
  <sheetViews>
    <sheetView zoomScaleNormal="100" workbookViewId="0">
      <pane xSplit="15" ySplit="1" topLeftCell="P2" activePane="bottomRight" state="frozen"/>
      <selection pane="topRight" activeCell="P1" sqref="P1"/>
      <selection pane="bottomLeft" activeCell="A2" sqref="A2"/>
      <selection pane="bottomRight" activeCell="V9" sqref="V9"/>
    </sheetView>
  </sheetViews>
  <sheetFormatPr defaultColWidth="8.54296875" defaultRowHeight="13"/>
  <cols>
    <col min="1" max="1" width="19.54296875" style="102" bestFit="1" customWidth="1"/>
    <col min="2" max="2" width="18.54296875" style="102" bestFit="1" customWidth="1"/>
    <col min="3" max="3" width="4.453125" style="103" bestFit="1" customWidth="1"/>
    <col min="4" max="15" width="4.453125" style="93" hidden="1" customWidth="1"/>
    <col min="16" max="21" width="5.54296875" style="93" bestFit="1" customWidth="1"/>
    <col min="22" max="50" width="5.54296875" style="102" bestFit="1" customWidth="1"/>
    <col min="51" max="16384" width="8.54296875" style="102"/>
  </cols>
  <sheetData>
    <row r="1" spans="1:22" s="92" customFormat="1">
      <c r="B1" s="32"/>
      <c r="V1" s="36"/>
    </row>
    <row r="2" spans="1:22">
      <c r="B2" s="28"/>
      <c r="C2" s="29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pans="1:22">
      <c r="A3" s="92" t="s">
        <v>239</v>
      </c>
      <c r="B3" s="92" t="s">
        <v>145</v>
      </c>
      <c r="C3" s="30" t="s">
        <v>299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6">
        <f>+Inputs!P1</f>
        <v>2023</v>
      </c>
      <c r="Q3" s="36">
        <f>+Inputs!Q1</f>
        <v>2024</v>
      </c>
      <c r="R3" s="36">
        <f>+Inputs!R1</f>
        <v>2025</v>
      </c>
      <c r="S3" s="36">
        <f>+Inputs!S1</f>
        <v>2026</v>
      </c>
      <c r="T3" s="36">
        <f>+Inputs!T1</f>
        <v>2027</v>
      </c>
      <c r="U3" s="36">
        <f>+Inputs!U1</f>
        <v>2028</v>
      </c>
    </row>
    <row r="4" spans="1:22" ht="15">
      <c r="A4" s="93" t="s">
        <v>240</v>
      </c>
      <c r="B4" s="134" t="s">
        <v>251</v>
      </c>
      <c r="P4" s="132">
        <f>+'Pi''s Calc'!P3</f>
        <v>5.5000000000000005E-3</v>
      </c>
      <c r="Q4" s="132">
        <f>+'Pi''s Calc'!Q3</f>
        <v>4.2800000000000005E-2</v>
      </c>
      <c r="R4" s="132">
        <f>+'Pi''s Calc'!R3</f>
        <v>5.28E-2</v>
      </c>
      <c r="S4" s="132">
        <f>+'Pi''s Calc'!S3</f>
        <v>4.9299999999999997E-2</v>
      </c>
      <c r="T4" s="132">
        <f>+'Pi''s Calc'!T3</f>
        <v>4.24E-2</v>
      </c>
      <c r="U4" s="132">
        <f>+'Pi''s Calc'!U3</f>
        <v>4.2800000000000005E-2</v>
      </c>
    </row>
    <row r="5" spans="1:22">
      <c r="A5" s="93" t="s">
        <v>241</v>
      </c>
      <c r="B5" s="134" t="s">
        <v>142</v>
      </c>
      <c r="C5" s="93">
        <f>+'Pi''s Calc'!U1</f>
        <v>2028</v>
      </c>
    </row>
    <row r="6" spans="1:22">
      <c r="A6" s="93" t="s">
        <v>242</v>
      </c>
      <c r="B6" s="134" t="s">
        <v>141</v>
      </c>
      <c r="C6" s="93">
        <f>+'Pi''s Calc'!O1</f>
        <v>2022</v>
      </c>
    </row>
    <row r="7" spans="1:22">
      <c r="A7" s="93" t="s">
        <v>243</v>
      </c>
      <c r="B7" s="134" t="s">
        <v>143</v>
      </c>
      <c r="C7" s="93">
        <f>+'Pi''s Calc'!AX1</f>
        <v>2057</v>
      </c>
    </row>
    <row r="8" spans="1:22">
      <c r="A8" s="93" t="s">
        <v>244</v>
      </c>
      <c r="B8" s="134" t="s">
        <v>237</v>
      </c>
      <c r="C8" s="133">
        <f>+Inputs!M32</f>
        <v>108.9</v>
      </c>
    </row>
    <row r="9" spans="1:22" ht="15">
      <c r="A9" s="93" t="s">
        <v>245</v>
      </c>
      <c r="B9" s="135" t="s">
        <v>252</v>
      </c>
      <c r="C9" s="133">
        <v>0.5</v>
      </c>
    </row>
    <row r="10" spans="1:22">
      <c r="A10" s="93" t="s">
        <v>246</v>
      </c>
      <c r="B10" s="135" t="s">
        <v>253</v>
      </c>
      <c r="C10" s="93">
        <v>5</v>
      </c>
    </row>
    <row r="11" spans="1:22">
      <c r="A11" s="102" t="s">
        <v>247</v>
      </c>
      <c r="B11" s="135" t="s">
        <v>254</v>
      </c>
      <c r="C11" s="93">
        <v>0</v>
      </c>
    </row>
    <row r="12" spans="1:22">
      <c r="A12" s="102" t="s">
        <v>248</v>
      </c>
      <c r="B12" s="135" t="s">
        <v>255</v>
      </c>
      <c r="C12" s="93">
        <v>0</v>
      </c>
    </row>
    <row r="13" spans="1:22">
      <c r="A13" s="93" t="s">
        <v>249</v>
      </c>
      <c r="B13" s="135" t="s">
        <v>256</v>
      </c>
      <c r="C13" s="93">
        <v>0</v>
      </c>
    </row>
    <row r="14" spans="1:22">
      <c r="A14" s="93" t="s">
        <v>250</v>
      </c>
      <c r="B14" s="135" t="s">
        <v>257</v>
      </c>
      <c r="C14" s="93">
        <v>33</v>
      </c>
    </row>
    <row r="15" spans="1:22" ht="15">
      <c r="A15" s="102" t="s">
        <v>262</v>
      </c>
      <c r="B15" s="135" t="s">
        <v>259</v>
      </c>
      <c r="C15" s="93">
        <v>0</v>
      </c>
    </row>
    <row r="16" spans="1:22" ht="15">
      <c r="A16" s="102" t="s">
        <v>262</v>
      </c>
      <c r="B16" s="134" t="s">
        <v>260</v>
      </c>
      <c r="C16" s="93">
        <v>0</v>
      </c>
    </row>
    <row r="17" spans="1:51" ht="15">
      <c r="A17" s="102" t="s">
        <v>262</v>
      </c>
      <c r="B17" s="134" t="s">
        <v>261</v>
      </c>
      <c r="C17" s="93">
        <v>0</v>
      </c>
    </row>
    <row r="18" spans="1:51" ht="15">
      <c r="A18" s="102" t="s">
        <v>262</v>
      </c>
      <c r="B18" s="135" t="s">
        <v>258</v>
      </c>
      <c r="C18" s="133">
        <v>0.4</v>
      </c>
    </row>
    <row r="19" spans="1:51">
      <c r="P19" s="133"/>
    </row>
    <row r="20" spans="1:51">
      <c r="B20" s="92" t="s">
        <v>146</v>
      </c>
      <c r="C20" s="30" t="s">
        <v>151</v>
      </c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>
        <f>+Inputs!P1</f>
        <v>2023</v>
      </c>
      <c r="Q20" s="36">
        <f>+Inputs!Q1</f>
        <v>2024</v>
      </c>
      <c r="R20" s="36">
        <f>+Inputs!R1</f>
        <v>2025</v>
      </c>
      <c r="S20" s="36">
        <f>+Inputs!S1</f>
        <v>2026</v>
      </c>
      <c r="T20" s="36">
        <f>+Inputs!T1</f>
        <v>2027</v>
      </c>
      <c r="U20" s="36">
        <f>+Inputs!U1</f>
        <v>2028</v>
      </c>
      <c r="V20" s="36">
        <f>+Inputs!V1</f>
        <v>2029</v>
      </c>
      <c r="W20" s="36">
        <f>+Inputs!W1</f>
        <v>2030</v>
      </c>
      <c r="X20" s="36">
        <f>+Inputs!X1</f>
        <v>2031</v>
      </c>
      <c r="Y20" s="36">
        <f>+Inputs!Y1</f>
        <v>2032</v>
      </c>
      <c r="Z20" s="36">
        <f>+Inputs!Z1</f>
        <v>2033</v>
      </c>
      <c r="AA20" s="36">
        <f>+Inputs!AA1</f>
        <v>2034</v>
      </c>
      <c r="AB20" s="36">
        <f>+Inputs!AB1</f>
        <v>2035</v>
      </c>
      <c r="AC20" s="36">
        <f>+Inputs!AC1</f>
        <v>2036</v>
      </c>
      <c r="AD20" s="36">
        <f>+Inputs!AD1</f>
        <v>2037</v>
      </c>
      <c r="AE20" s="36">
        <f>+Inputs!AE1</f>
        <v>2038</v>
      </c>
      <c r="AF20" s="36">
        <f>+Inputs!AF1</f>
        <v>2039</v>
      </c>
      <c r="AG20" s="36">
        <f>+Inputs!AG1</f>
        <v>2040</v>
      </c>
      <c r="AH20" s="36">
        <f>+Inputs!AH1</f>
        <v>2041</v>
      </c>
      <c r="AI20" s="36">
        <f>+Inputs!AI1</f>
        <v>2042</v>
      </c>
      <c r="AJ20" s="36">
        <f>+Inputs!AJ1</f>
        <v>2043</v>
      </c>
      <c r="AK20" s="36">
        <f>+Inputs!AK1</f>
        <v>2044</v>
      </c>
      <c r="AL20" s="36">
        <f>+Inputs!AL1</f>
        <v>2045</v>
      </c>
      <c r="AM20" s="36">
        <f>+Inputs!AM1</f>
        <v>2046</v>
      </c>
      <c r="AN20" s="36">
        <f>+Inputs!AN1</f>
        <v>2047</v>
      </c>
      <c r="AO20" s="36">
        <f>+Inputs!AO1</f>
        <v>2048</v>
      </c>
      <c r="AP20" s="36">
        <f>+Inputs!AP1</f>
        <v>2049</v>
      </c>
      <c r="AQ20" s="36">
        <f>+Inputs!AQ1</f>
        <v>2050</v>
      </c>
      <c r="AR20" s="36">
        <f>+Inputs!AR1</f>
        <v>2051</v>
      </c>
      <c r="AS20" s="36">
        <f>+Inputs!AS1</f>
        <v>2052</v>
      </c>
      <c r="AT20" s="36">
        <f>+Inputs!AT1</f>
        <v>2053</v>
      </c>
      <c r="AU20" s="36">
        <f>+Inputs!AU1</f>
        <v>2054</v>
      </c>
      <c r="AV20" s="36">
        <f>+Inputs!AV1</f>
        <v>2055</v>
      </c>
      <c r="AW20" s="36">
        <f>+Inputs!AW1</f>
        <v>2056</v>
      </c>
      <c r="AX20" s="36">
        <f>+Inputs!AX1</f>
        <v>2057</v>
      </c>
      <c r="AY20" s="36"/>
    </row>
    <row r="21" spans="1:51" ht="15">
      <c r="A21" s="102" t="s">
        <v>263</v>
      </c>
      <c r="B21" s="134" t="s">
        <v>264</v>
      </c>
      <c r="C21" s="135" t="s">
        <v>147</v>
      </c>
      <c r="P21" s="93">
        <f>+'Pi''s Calc'!P10</f>
        <v>1071.1012499999999</v>
      </c>
      <c r="Q21" s="93">
        <f>+'Pi''s Calc'!Q10</f>
        <v>1273.6179</v>
      </c>
      <c r="R21" s="93">
        <f>+'Pi''s Calc'!R10</f>
        <v>1576.2671639999994</v>
      </c>
      <c r="S21" s="93">
        <f>+'Pi''s Calc'!S10</f>
        <v>1924.0857599999993</v>
      </c>
      <c r="T21" s="93">
        <f>+'Pi''s Calc'!T10</f>
        <v>2248.4471999999987</v>
      </c>
      <c r="U21" s="93">
        <f>+'Pi''s Calc'!U10</f>
        <v>2567.0246582399973</v>
      </c>
      <c r="V21" s="93">
        <f>+'Pi''s Calc'!V10</f>
        <v>2848.5541422206875</v>
      </c>
      <c r="W21" s="93">
        <f>+'Pi''s Calc'!W10</f>
        <v>3070.0778648275864</v>
      </c>
      <c r="X21" s="93">
        <f>+'Pi''s Calc'!X10</f>
        <v>3259.608910344828</v>
      </c>
      <c r="Y21" s="93">
        <f>+'Pi''s Calc'!Y10</f>
        <v>3438.6694179310343</v>
      </c>
      <c r="Z21" s="93">
        <f>+'Pi''s Calc'!Z10</f>
        <v>3608.7995420689667</v>
      </c>
      <c r="AA21" s="93">
        <f>+'Pi''s Calc'!AA10</f>
        <v>3774.1503724137942</v>
      </c>
      <c r="AB21" s="93">
        <f>+'Pi''s Calc'!AB10</f>
        <v>3935.5203227586221</v>
      </c>
      <c r="AC21" s="93">
        <f>+'Pi''s Calc'!AC10</f>
        <v>4099.8110896551743</v>
      </c>
      <c r="AD21" s="93">
        <f>+'Pi''s Calc'!AD10</f>
        <v>4267.7406041379318</v>
      </c>
      <c r="AE21" s="93">
        <f>+'Pi''s Calc'!AE10</f>
        <v>4425.9481241379326</v>
      </c>
      <c r="AF21" s="93">
        <f>+'Pi''s Calc'!AF10</f>
        <v>4567.9748896551737</v>
      </c>
      <c r="AG21" s="93">
        <f>+'Pi''s Calc'!AG10</f>
        <v>4699.1662675862081</v>
      </c>
      <c r="AH21" s="93">
        <f>+'Pi''s Calc'!AH10</f>
        <v>4821.4727627586217</v>
      </c>
      <c r="AI21" s="93">
        <f>+'Pi''s Calc'!AI10</f>
        <v>4931.3892165517245</v>
      </c>
      <c r="AJ21" s="93">
        <f>+'Pi''s Calc'!AJ10</f>
        <v>5035.2130427586235</v>
      </c>
      <c r="AK21" s="93">
        <f>+'Pi''s Calc'!AK10</f>
        <v>5135.2154482758642</v>
      </c>
      <c r="AL21" s="93">
        <f>+'Pi''s Calc'!AL10</f>
        <v>5224.9690179310364</v>
      </c>
      <c r="AM21" s="93">
        <f>+'Pi''s Calc'!AM10</f>
        <v>5307.1582344827611</v>
      </c>
      <c r="AN21" s="93">
        <f>+'Pi''s Calc'!AN10</f>
        <v>5385.5775393103486</v>
      </c>
      <c r="AO21" s="93">
        <f>+'Pi''s Calc'!AO10</f>
        <v>5459.66327172414</v>
      </c>
      <c r="AP21" s="93">
        <f>+'Pi''s Calc'!AP10</f>
        <v>5530.0032000000028</v>
      </c>
      <c r="AQ21" s="93">
        <f>+'Pi''s Calc'!AQ10</f>
        <v>5597.6649931034499</v>
      </c>
      <c r="AR21" s="93">
        <f>+'Pi''s Calc'!AR10</f>
        <v>5665.2731751724186</v>
      </c>
      <c r="AS21" s="93">
        <f>+'Pi''s Calc'!AS10</f>
        <v>5733.2151393103486</v>
      </c>
      <c r="AT21" s="93">
        <f>+'Pi''s Calc'!AT10</f>
        <v>5796.1262606896598</v>
      </c>
      <c r="AU21" s="93">
        <f>+'Pi''s Calc'!AU10</f>
        <v>5852.9024689655207</v>
      </c>
      <c r="AV21" s="93">
        <f>+'Pi''s Calc'!AV10</f>
        <v>5907.4582303448315</v>
      </c>
      <c r="AW21" s="93">
        <f>+'Pi''s Calc'!AW10</f>
        <v>5960.8618262069012</v>
      </c>
      <c r="AX21" s="93">
        <f>+'Pi''s Calc'!AX10</f>
        <v>6011.1190800000049</v>
      </c>
      <c r="AY21" s="93"/>
    </row>
    <row r="22" spans="1:51" ht="15">
      <c r="A22" s="102" t="s">
        <v>263</v>
      </c>
      <c r="B22" s="134" t="s">
        <v>264</v>
      </c>
      <c r="C22" s="135" t="s">
        <v>148</v>
      </c>
      <c r="P22" s="93">
        <f>+'Pi''s Calc'!P11</f>
        <v>137.91249999999999</v>
      </c>
      <c r="Q22" s="93">
        <f>+'Pi''s Calc'!Q11</f>
        <v>234.267</v>
      </c>
      <c r="R22" s="93">
        <f>+'Pi''s Calc'!R11</f>
        <v>389.19375000000002</v>
      </c>
      <c r="S22" s="93">
        <f>+'Pi''s Calc'!S11</f>
        <v>641.52</v>
      </c>
      <c r="T22" s="93">
        <f>+'Pi''s Calc'!T11</f>
        <v>942.48</v>
      </c>
      <c r="U22" s="93">
        <f>+'Pi''s Calc'!U11</f>
        <v>1227.5999999999999</v>
      </c>
      <c r="V22" s="93">
        <f>+'Pi''s Calc'!V11</f>
        <v>1465.6551724137933</v>
      </c>
      <c r="W22" s="93">
        <f>+'Pi''s Calc'!W11</f>
        <v>1650.0910344827587</v>
      </c>
      <c r="X22" s="93">
        <f>+'Pi''s Calc'!X11</f>
        <v>1779.6331034482762</v>
      </c>
      <c r="Y22" s="93">
        <f>+'Pi''s Calc'!Y11</f>
        <v>1863.2937931034485</v>
      </c>
      <c r="Z22" s="93">
        <f>+'Pi''s Calc'!Z11</f>
        <v>1927.4958620689658</v>
      </c>
      <c r="AA22" s="93">
        <f>+'Pi''s Calc'!AA11</f>
        <v>1982.7310344827592</v>
      </c>
      <c r="AB22" s="93">
        <f>+'Pi''s Calc'!AB11</f>
        <v>2034.16551724138</v>
      </c>
      <c r="AC22" s="93">
        <f>+'Pi''s Calc'!AC11</f>
        <v>2084.3255172413801</v>
      </c>
      <c r="AD22" s="93">
        <f>+'Pi''s Calc'!AD11</f>
        <v>2133.2110344827593</v>
      </c>
      <c r="AE22" s="93">
        <f>+'Pi''s Calc'!AE11</f>
        <v>2180.8220689655182</v>
      </c>
      <c r="AF22" s="93">
        <f>+'Pi''s Calc'!AF11</f>
        <v>2227.1586206896563</v>
      </c>
      <c r="AG22" s="93">
        <f>+'Pi''s Calc'!AG11</f>
        <v>2272.2206896551734</v>
      </c>
      <c r="AH22" s="93">
        <f>+'Pi''s Calc'!AH11</f>
        <v>2316.0082758620701</v>
      </c>
      <c r="AI22" s="93">
        <f>+'Pi''s Calc'!AI11</f>
        <v>2358.5213793103462</v>
      </c>
      <c r="AJ22" s="93">
        <f>+'Pi''s Calc'!AJ11</f>
        <v>2399.7600000000016</v>
      </c>
      <c r="AK22" s="93">
        <f>+'Pi''s Calc'!AK11</f>
        <v>2439.7241379310362</v>
      </c>
      <c r="AL22" s="93">
        <f>+'Pi''s Calc'!AL11</f>
        <v>2478.4137931034502</v>
      </c>
      <c r="AM22" s="93">
        <f>+'Pi''s Calc'!AM11</f>
        <v>2515.8289655172434</v>
      </c>
      <c r="AN22" s="93">
        <f>+'Pi''s Calc'!AN11</f>
        <v>2551.969655172416</v>
      </c>
      <c r="AO22" s="93">
        <f>+'Pi''s Calc'!AO11</f>
        <v>2586.8358620689678</v>
      </c>
      <c r="AP22" s="93">
        <f>+'Pi''s Calc'!AP11</f>
        <v>2620.4275862068989</v>
      </c>
      <c r="AQ22" s="93">
        <f>+'Pi''s Calc'!AQ11</f>
        <v>2652.7448275862098</v>
      </c>
      <c r="AR22" s="93">
        <f>+'Pi''s Calc'!AR11</f>
        <v>2683.7875862068995</v>
      </c>
      <c r="AS22" s="93">
        <f>+'Pi''s Calc'!AS11</f>
        <v>2713.555862068969</v>
      </c>
      <c r="AT22" s="93">
        <f>+'Pi''s Calc'!AT11</f>
        <v>2742.0496551724168</v>
      </c>
      <c r="AU22" s="93">
        <f>+'Pi''s Calc'!AU11</f>
        <v>2769.2689655172449</v>
      </c>
      <c r="AV22" s="93">
        <f>+'Pi''s Calc'!AV11</f>
        <v>2795.2137931034517</v>
      </c>
      <c r="AW22" s="93">
        <f>+'Pi''s Calc'!AW11</f>
        <v>2819.8841379310388</v>
      </c>
      <c r="AX22" s="93">
        <f>+'Pi''s Calc'!AX11</f>
        <v>2843.2800000000043</v>
      </c>
      <c r="AY22" s="93"/>
    </row>
    <row r="23" spans="1:51" ht="15">
      <c r="A23" s="102" t="s">
        <v>263</v>
      </c>
      <c r="B23" s="134" t="s">
        <v>264</v>
      </c>
      <c r="C23" s="135" t="s">
        <v>149</v>
      </c>
      <c r="P23" s="93">
        <f>+'Pi''s Calc'!P12</f>
        <v>439.47723519051891</v>
      </c>
      <c r="Q23" s="93">
        <f>+'Pi''s Calc'!Q12</f>
        <v>557.76293116685054</v>
      </c>
      <c r="R23" s="93">
        <f>+'Pi''s Calc'!R12</f>
        <v>626.25808192815771</v>
      </c>
      <c r="S23" s="93">
        <f>+'Pi''s Calc'!S12</f>
        <v>729.98430134022874</v>
      </c>
      <c r="T23" s="93">
        <f>+'Pi''s Calc'!T12</f>
        <v>854.58789335400184</v>
      </c>
      <c r="U23" s="93">
        <f>+'Pi''s Calc'!U12</f>
        <v>878.56369780514603</v>
      </c>
      <c r="V23" s="93">
        <f>+'Pi''s Calc'!V12</f>
        <v>868.6101190731822</v>
      </c>
      <c r="W23" s="93">
        <f>+'Pi''s Calc'!W12</f>
        <v>861.05698760298071</v>
      </c>
      <c r="X23" s="93">
        <f>+'Pi''s Calc'!X12</f>
        <v>853.50385613277911</v>
      </c>
      <c r="Y23" s="93">
        <f>+'Pi''s Calc'!Y12</f>
        <v>848.26839788083078</v>
      </c>
      <c r="Z23" s="93">
        <f>+'Pi''s Calc'!Z12</f>
        <v>838.39759319237601</v>
      </c>
      <c r="AA23" s="93">
        <f>+'Pi''s Calc'!AA12</f>
        <v>830.8444617221744</v>
      </c>
      <c r="AB23" s="93">
        <f>+'Pi''s Calc'!AB12</f>
        <v>823.29133025197291</v>
      </c>
      <c r="AC23" s="93">
        <f>+'Pi''s Calc'!AC12</f>
        <v>817.97309795651552</v>
      </c>
      <c r="AD23" s="93">
        <f>+'Pi''s Calc'!AD12</f>
        <v>808.18506731156981</v>
      </c>
      <c r="AE23" s="93">
        <f>+'Pi''s Calc'!AE12</f>
        <v>800.63193584136832</v>
      </c>
      <c r="AF23" s="93">
        <f>+'Pi''s Calc'!AF12</f>
        <v>793.07880437116671</v>
      </c>
      <c r="AG23" s="93">
        <f>+'Pi''s Calc'!AG12</f>
        <v>787.67779803220026</v>
      </c>
      <c r="AH23" s="93">
        <f>+'Pi''s Calc'!AH12</f>
        <v>777.9725414307635</v>
      </c>
      <c r="AI23" s="93">
        <f>+'Pi''s Calc'!AI12</f>
        <v>770.41940996056201</v>
      </c>
      <c r="AJ23" s="93">
        <f>+'Pi''s Calc'!AJ12</f>
        <v>762.86627849036051</v>
      </c>
      <c r="AK23" s="93">
        <f>+'Pi''s Calc'!AK12</f>
        <v>757.382498107885</v>
      </c>
      <c r="AL23" s="93">
        <f>+'Pi''s Calc'!AL12</f>
        <v>747.76001554995742</v>
      </c>
      <c r="AM23" s="93">
        <f>+'Pi''s Calc'!AM12</f>
        <v>740.20688407975581</v>
      </c>
      <c r="AN23" s="93">
        <f>+'Pi''s Calc'!AN12</f>
        <v>732.65375260955432</v>
      </c>
      <c r="AO23" s="93">
        <f>+'Pi''s Calc'!AO12</f>
        <v>727.08719818356985</v>
      </c>
      <c r="AP23" s="93">
        <f>+'Pi''s Calc'!AP12</f>
        <v>717.54748966915122</v>
      </c>
      <c r="AQ23" s="93">
        <f>+'Pi''s Calc'!AQ12</f>
        <v>709.99435819894961</v>
      </c>
      <c r="AR23" s="93">
        <f>+'Pi''s Calc'!AR12</f>
        <v>702.44122672874812</v>
      </c>
      <c r="AS23" s="93">
        <f>+'Pi''s Calc'!AS12</f>
        <v>696.79189825925448</v>
      </c>
      <c r="AT23" s="93">
        <f>+'Pi''s Calc'!AT12</f>
        <v>687.33496378834502</v>
      </c>
      <c r="AU23" s="93">
        <f>+'Pi''s Calc'!AU12</f>
        <v>679.78183231814342</v>
      </c>
      <c r="AV23" s="93">
        <f>+'Pi''s Calc'!AV12</f>
        <v>672.22870084794192</v>
      </c>
      <c r="AW23" s="93">
        <f>+'Pi''s Calc'!AW12</f>
        <v>666.49659833493934</v>
      </c>
      <c r="AX23" s="93">
        <f>+'Pi''s Calc'!AX12</f>
        <v>657.12243790753882</v>
      </c>
      <c r="AY23" s="93"/>
    </row>
    <row r="24" spans="1:51" ht="15">
      <c r="A24" s="102" t="s">
        <v>263</v>
      </c>
      <c r="B24" s="134" t="s">
        <v>264</v>
      </c>
      <c r="C24" s="135" t="s">
        <v>150</v>
      </c>
      <c r="P24" s="93">
        <f>+'Pi''s Calc'!P13</f>
        <v>285.66528247421269</v>
      </c>
      <c r="Q24" s="93">
        <f>+'Pi''s Calc'!Q13</f>
        <v>286.44792708373114</v>
      </c>
      <c r="R24" s="93">
        <f>+'Pi''s Calc'!R13</f>
        <v>285.66528247421269</v>
      </c>
      <c r="S24" s="93">
        <f>+'Pi''s Calc'!S13</f>
        <v>285.66528247421269</v>
      </c>
      <c r="T24" s="93">
        <f>+'Pi''s Calc'!T13</f>
        <v>285.66528247421269</v>
      </c>
      <c r="U24" s="93">
        <f>+'Pi''s Calc'!U13</f>
        <v>286.44792708373114</v>
      </c>
      <c r="V24" s="93">
        <f>+'Pi''s Calc'!V13</f>
        <v>283.20265072874537</v>
      </c>
      <c r="W24" s="93">
        <f>+'Pi''s Calc'!W13</f>
        <v>280.74001898327799</v>
      </c>
      <c r="X24" s="93">
        <f>+'Pi''s Calc'!X13</f>
        <v>278.27738723781073</v>
      </c>
      <c r="Y24" s="93">
        <f>+'Pi''s Calc'!Y13</f>
        <v>276.57041235670602</v>
      </c>
      <c r="Z24" s="93">
        <f>+'Pi''s Calc'!Z13</f>
        <v>273.35212374687603</v>
      </c>
      <c r="AA24" s="93">
        <f>+'Pi''s Calc'!AA13</f>
        <v>270.88949200140866</v>
      </c>
      <c r="AB24" s="93">
        <f>+'Pi''s Calc'!AB13</f>
        <v>268.42686025594134</v>
      </c>
      <c r="AC24" s="93">
        <f>+'Pi''s Calc'!AC13</f>
        <v>266.69289762968083</v>
      </c>
      <c r="AD24" s="93">
        <f>+'Pi''s Calc'!AD13</f>
        <v>263.50159676500664</v>
      </c>
      <c r="AE24" s="93">
        <f>+'Pi''s Calc'!AE13</f>
        <v>261.03896501953926</v>
      </c>
      <c r="AF24" s="93">
        <f>+'Pi''s Calc'!AF13</f>
        <v>258.57633327407194</v>
      </c>
      <c r="AG24" s="93">
        <f>+'Pi''s Calc'!AG13</f>
        <v>256.81538290265564</v>
      </c>
      <c r="AH24" s="93">
        <f>+'Pi''s Calc'!AH13</f>
        <v>253.65106978313727</v>
      </c>
      <c r="AI24" s="93">
        <f>+'Pi''s Calc'!AI13</f>
        <v>251.18843803766993</v>
      </c>
      <c r="AJ24" s="93">
        <f>+'Pi''s Calc'!AJ13</f>
        <v>248.72580629220258</v>
      </c>
      <c r="AK24" s="93">
        <f>+'Pi''s Calc'!AK13</f>
        <v>246.93786817563048</v>
      </c>
      <c r="AL24" s="93">
        <f>+'Pi''s Calc'!AL13</f>
        <v>243.80054280126794</v>
      </c>
      <c r="AM24" s="93">
        <f>+'Pi''s Calc'!AM13</f>
        <v>241.33791105580059</v>
      </c>
      <c r="AN24" s="93">
        <f>+'Pi''s Calc'!AN13</f>
        <v>238.87527931033324</v>
      </c>
      <c r="AO24" s="93">
        <f>+'Pi''s Calc'!AO13</f>
        <v>237.0603534486053</v>
      </c>
      <c r="AP24" s="93">
        <f>+'Pi''s Calc'!AP13</f>
        <v>233.95001581939857</v>
      </c>
      <c r="AQ24" s="93">
        <f>+'Pi''s Calc'!AQ13</f>
        <v>231.48738407393122</v>
      </c>
      <c r="AR24" s="93">
        <f>+'Pi''s Calc'!AR13</f>
        <v>229.02475232846388</v>
      </c>
      <c r="AS24" s="93">
        <f>+'Pi''s Calc'!AS13</f>
        <v>227.18283872158017</v>
      </c>
      <c r="AT24" s="93">
        <f>+'Pi''s Calc'!AT13</f>
        <v>224.09948883752921</v>
      </c>
      <c r="AU24" s="93">
        <f>+'Pi''s Calc'!AU13</f>
        <v>221.63685709206186</v>
      </c>
      <c r="AV24" s="93">
        <f>+'Pi''s Calc'!AV13</f>
        <v>219.17422534659451</v>
      </c>
      <c r="AW24" s="93">
        <f>+'Pi''s Calc'!AW13</f>
        <v>217.30532399455498</v>
      </c>
      <c r="AX24" s="93">
        <f>+'Pi''s Calc'!AX13</f>
        <v>214.24896185565984</v>
      </c>
      <c r="AY24" s="93"/>
    </row>
    <row r="25" spans="1:51" ht="15">
      <c r="A25" s="102" t="s">
        <v>263</v>
      </c>
      <c r="B25" s="134" t="s">
        <v>264</v>
      </c>
      <c r="C25" s="135" t="s">
        <v>274</v>
      </c>
      <c r="P25" s="93">
        <f>+'Pi''s Calc'!P14</f>
        <v>12038.204325914199</v>
      </c>
      <c r="Q25" s="93">
        <f>+'Pi''s Calc'!Q14</f>
        <v>12196.340819885476</v>
      </c>
      <c r="R25" s="93">
        <f>+'Pi''s Calc'!R14</f>
        <v>12993.602907762361</v>
      </c>
      <c r="S25" s="93">
        <f>+'Pi''s Calc'!S14</f>
        <v>13504.379928413251</v>
      </c>
      <c r="T25" s="93">
        <f>+'Pi''s Calc'!T14</f>
        <v>13504.379928413251</v>
      </c>
      <c r="U25" s="93">
        <f>+'Pi''s Calc'!U14</f>
        <v>13541.378229586982</v>
      </c>
      <c r="V25" s="93">
        <f>+'Pi''s Calc'!V14</f>
        <v>13387.962860064863</v>
      </c>
      <c r="W25" s="93">
        <f>+'Pi''s Calc'!W14</f>
        <v>13271.545791716473</v>
      </c>
      <c r="X25" s="93">
        <f>+'Pi''s Calc'!X14</f>
        <v>13155.128723368081</v>
      </c>
      <c r="Y25" s="93">
        <f>+'Pi''s Calc'!Y14</f>
        <v>13074.434152704674</v>
      </c>
      <c r="Z25" s="93">
        <f>+'Pi''s Calc'!Z14</f>
        <v>12922.294586671303</v>
      </c>
      <c r="AA25" s="93">
        <f>+'Pi''s Calc'!AA14</f>
        <v>12805.877518322915</v>
      </c>
      <c r="AB25" s="93">
        <f>+'Pi''s Calc'!AB14</f>
        <v>12689.460449974524</v>
      </c>
      <c r="AC25" s="93">
        <f>+'Pi''s Calc'!AC14</f>
        <v>12607.490075822368</v>
      </c>
      <c r="AD25" s="93">
        <f>+'Pi''s Calc'!AD14</f>
        <v>12456.626313277746</v>
      </c>
      <c r="AE25" s="93">
        <f>+'Pi''s Calc'!AE14</f>
        <v>12340.209244929356</v>
      </c>
      <c r="AF25" s="93">
        <f>+'Pi''s Calc'!AF14</f>
        <v>12223.792176580966</v>
      </c>
      <c r="AG25" s="93">
        <f>+'Pi''s Calc'!AG14</f>
        <v>12140.545998940061</v>
      </c>
      <c r="AH25" s="93">
        <f>+'Pi''s Calc'!AH14</f>
        <v>11990.958039884188</v>
      </c>
      <c r="AI25" s="93">
        <f>+'Pi''s Calc'!AI14</f>
        <v>11874.540971535798</v>
      </c>
      <c r="AJ25" s="93">
        <f>+'Pi''s Calc'!AJ14</f>
        <v>11758.123903187407</v>
      </c>
      <c r="AK25" s="93">
        <f>+'Pi''s Calc'!AK14</f>
        <v>11673.601922057751</v>
      </c>
      <c r="AL25" s="93">
        <f>+'Pi''s Calc'!AL14</f>
        <v>11525.289766490629</v>
      </c>
      <c r="AM25" s="93">
        <f>+'Pi''s Calc'!AM14</f>
        <v>11408.872698142241</v>
      </c>
      <c r="AN25" s="93">
        <f>+'Pi''s Calc'!AN14</f>
        <v>11292.455629793849</v>
      </c>
      <c r="AO25" s="93">
        <f>+'Pi''s Calc'!AO14</f>
        <v>11206.657845175445</v>
      </c>
      <c r="AP25" s="93">
        <f>+'Pi''s Calc'!AP14</f>
        <v>11059.621493097071</v>
      </c>
      <c r="AQ25" s="93">
        <f>+'Pi''s Calc'!AQ14</f>
        <v>10943.204424748681</v>
      </c>
      <c r="AR25" s="93">
        <f>+'Pi''s Calc'!AR14</f>
        <v>10826.787356400291</v>
      </c>
      <c r="AS25" s="93">
        <f>+'Pi''s Calc'!AS14</f>
        <v>10739.713768293137</v>
      </c>
      <c r="AT25" s="93">
        <f>+'Pi''s Calc'!AT14</f>
        <v>10593.953219703511</v>
      </c>
      <c r="AU25" s="93">
        <f>+'Pi''s Calc'!AU14</f>
        <v>10477.536151355123</v>
      </c>
      <c r="AV25" s="93">
        <f>+'Pi''s Calc'!AV14</f>
        <v>10361.119083006732</v>
      </c>
      <c r="AW25" s="93">
        <f>+'Pi''s Calc'!AW14</f>
        <v>10272.769691410829</v>
      </c>
      <c r="AX25" s="93">
        <f>+'Pi''s Calc'!AX14</f>
        <v>10128.284946309954</v>
      </c>
      <c r="AY25" s="93"/>
    </row>
    <row r="26" spans="1:51" ht="15">
      <c r="A26" s="102" t="s">
        <v>263</v>
      </c>
      <c r="B26" s="134" t="s">
        <v>264</v>
      </c>
      <c r="C26" s="135" t="s">
        <v>275</v>
      </c>
      <c r="P26" s="93">
        <f>+'Pi''s Calc'!P15</f>
        <v>0</v>
      </c>
      <c r="Q26" s="93">
        <f>+'Pi''s Calc'!Q15</f>
        <v>0</v>
      </c>
      <c r="R26" s="93">
        <f>+'Pi''s Calc'!R15</f>
        <v>0</v>
      </c>
      <c r="S26" s="93">
        <f>+'Pi''s Calc'!S15</f>
        <v>0</v>
      </c>
      <c r="T26" s="93">
        <f>+'Pi''s Calc'!T15</f>
        <v>0</v>
      </c>
      <c r="U26" s="93">
        <f>+'Pi''s Calc'!U15</f>
        <v>0</v>
      </c>
      <c r="V26" s="93">
        <f>+'Pi''s Calc'!V15</f>
        <v>0</v>
      </c>
      <c r="W26" s="93">
        <f>+'Pi''s Calc'!W15</f>
        <v>0</v>
      </c>
      <c r="X26" s="93">
        <f>+'Pi''s Calc'!X15</f>
        <v>0</v>
      </c>
      <c r="Y26" s="93">
        <f>+'Pi''s Calc'!Y15</f>
        <v>0</v>
      </c>
      <c r="Z26" s="93">
        <f>+'Pi''s Calc'!Z15</f>
        <v>0</v>
      </c>
      <c r="AA26" s="93">
        <f>+'Pi''s Calc'!AA15</f>
        <v>0</v>
      </c>
      <c r="AB26" s="93">
        <f>+'Pi''s Calc'!AB15</f>
        <v>0</v>
      </c>
      <c r="AC26" s="93">
        <f>+'Pi''s Calc'!AC15</f>
        <v>0</v>
      </c>
      <c r="AD26" s="93">
        <f>+'Pi''s Calc'!AD15</f>
        <v>0</v>
      </c>
      <c r="AE26" s="93">
        <f>+'Pi''s Calc'!AE15</f>
        <v>0</v>
      </c>
      <c r="AF26" s="93">
        <f>+'Pi''s Calc'!AF15</f>
        <v>0</v>
      </c>
      <c r="AG26" s="93">
        <f>+'Pi''s Calc'!AG15</f>
        <v>0</v>
      </c>
      <c r="AH26" s="93">
        <f>+'Pi''s Calc'!AH15</f>
        <v>0</v>
      </c>
      <c r="AI26" s="93">
        <f>+'Pi''s Calc'!AI15</f>
        <v>0</v>
      </c>
      <c r="AJ26" s="93">
        <f>+'Pi''s Calc'!AJ15</f>
        <v>0</v>
      </c>
      <c r="AK26" s="93">
        <f>+'Pi''s Calc'!AK15</f>
        <v>0</v>
      </c>
      <c r="AL26" s="93">
        <f>+'Pi''s Calc'!AL15</f>
        <v>0</v>
      </c>
      <c r="AM26" s="93">
        <f>+'Pi''s Calc'!AM15</f>
        <v>0</v>
      </c>
      <c r="AN26" s="93">
        <f>+'Pi''s Calc'!AN15</f>
        <v>0</v>
      </c>
      <c r="AO26" s="93">
        <f>+'Pi''s Calc'!AO15</f>
        <v>0</v>
      </c>
      <c r="AP26" s="93">
        <f>+'Pi''s Calc'!AP15</f>
        <v>0</v>
      </c>
      <c r="AQ26" s="93">
        <f>+'Pi''s Calc'!AQ15</f>
        <v>0</v>
      </c>
      <c r="AR26" s="93">
        <f>+'Pi''s Calc'!AR15</f>
        <v>0</v>
      </c>
      <c r="AS26" s="93">
        <f>+'Pi''s Calc'!AS15</f>
        <v>0</v>
      </c>
      <c r="AT26" s="93">
        <f>+'Pi''s Calc'!AT15</f>
        <v>0</v>
      </c>
      <c r="AU26" s="93">
        <f>+'Pi''s Calc'!AU15</f>
        <v>0</v>
      </c>
      <c r="AV26" s="93">
        <f>+'Pi''s Calc'!AV15</f>
        <v>0</v>
      </c>
      <c r="AW26" s="93">
        <f>+'Pi''s Calc'!AW15</f>
        <v>0</v>
      </c>
      <c r="AX26" s="93">
        <f>+'Pi''s Calc'!AX15</f>
        <v>0</v>
      </c>
      <c r="AY26" s="93"/>
    </row>
    <row r="27" spans="1:51" ht="15">
      <c r="A27" s="102" t="s">
        <v>263</v>
      </c>
      <c r="B27" s="134" t="s">
        <v>264</v>
      </c>
      <c r="C27" s="135" t="s">
        <v>276</v>
      </c>
      <c r="P27" s="93">
        <f>+'Pi''s Calc'!P16</f>
        <v>11241.926339692429</v>
      </c>
      <c r="Q27" s="93">
        <f>+'Pi''s Calc'!Q16</f>
        <v>11241.926339692429</v>
      </c>
      <c r="R27" s="93">
        <f>+'Pi''s Calc'!R16</f>
        <v>11241.926339692429</v>
      </c>
      <c r="S27" s="93">
        <f>+'Pi''s Calc'!S16</f>
        <v>11241.926339692429</v>
      </c>
      <c r="T27" s="93">
        <f>+'Pi''s Calc'!T16</f>
        <v>11241.926339692429</v>
      </c>
      <c r="U27" s="93">
        <f>+'Pi''s Calc'!U16</f>
        <v>11241.926339692429</v>
      </c>
      <c r="V27" s="93">
        <f>+'Pi''s Calc'!V16</f>
        <v>11145.013181591632</v>
      </c>
      <c r="W27" s="93">
        <f>+'Pi''s Calc'!W16</f>
        <v>11048.100023490837</v>
      </c>
      <c r="X27" s="93">
        <f>+'Pi''s Calc'!X16</f>
        <v>10951.18686539004</v>
      </c>
      <c r="Y27" s="93">
        <f>+'Pi''s Calc'!Y16</f>
        <v>10854.273707289243</v>
      </c>
      <c r="Z27" s="93">
        <f>+'Pi''s Calc'!Z16</f>
        <v>10757.360549188446</v>
      </c>
      <c r="AA27" s="93">
        <f>+'Pi''s Calc'!AA16</f>
        <v>10660.447391087651</v>
      </c>
      <c r="AB27" s="93">
        <f>+'Pi''s Calc'!AB16</f>
        <v>10563.534232986854</v>
      </c>
      <c r="AC27" s="93">
        <f>+'Pi''s Calc'!AC16</f>
        <v>10466.621074886058</v>
      </c>
      <c r="AD27" s="93">
        <f>+'Pi''s Calc'!AD16</f>
        <v>10369.707916785261</v>
      </c>
      <c r="AE27" s="93">
        <f>+'Pi''s Calc'!AE16</f>
        <v>10272.794758684466</v>
      </c>
      <c r="AF27" s="93">
        <f>+'Pi''s Calc'!AF16</f>
        <v>10175.881600583669</v>
      </c>
      <c r="AG27" s="93">
        <f>+'Pi''s Calc'!AG16</f>
        <v>10078.968442482872</v>
      </c>
      <c r="AH27" s="93">
        <f>+'Pi''s Calc'!AH16</f>
        <v>9982.0552843820751</v>
      </c>
      <c r="AI27" s="93">
        <f>+'Pi''s Calc'!AI16</f>
        <v>9885.1421262812801</v>
      </c>
      <c r="AJ27" s="93">
        <f>+'Pi''s Calc'!AJ16</f>
        <v>9788.2289681804832</v>
      </c>
      <c r="AK27" s="93">
        <f>+'Pi''s Calc'!AK16</f>
        <v>9691.3158100796863</v>
      </c>
      <c r="AL27" s="93">
        <f>+'Pi''s Calc'!AL16</f>
        <v>9594.4026519788913</v>
      </c>
      <c r="AM27" s="93">
        <f>+'Pi''s Calc'!AM16</f>
        <v>9497.4894938780944</v>
      </c>
      <c r="AN27" s="93">
        <f>+'Pi''s Calc'!AN16</f>
        <v>9400.5763357772976</v>
      </c>
      <c r="AO27" s="93">
        <f>+'Pi''s Calc'!AO16</f>
        <v>9303.6631776765007</v>
      </c>
      <c r="AP27" s="93">
        <f>+'Pi''s Calc'!AP16</f>
        <v>9206.7500195757057</v>
      </c>
      <c r="AQ27" s="93">
        <f>+'Pi''s Calc'!AQ16</f>
        <v>9109.8368614749088</v>
      </c>
      <c r="AR27" s="93">
        <f>+'Pi''s Calc'!AR16</f>
        <v>9012.9237033741119</v>
      </c>
      <c r="AS27" s="93">
        <f>+'Pi''s Calc'!AS16</f>
        <v>8916.0105452733151</v>
      </c>
      <c r="AT27" s="93">
        <f>+'Pi''s Calc'!AT16</f>
        <v>8819.09738717252</v>
      </c>
      <c r="AU27" s="93">
        <f>+'Pi''s Calc'!AU16</f>
        <v>8722.1842290717232</v>
      </c>
      <c r="AV27" s="93">
        <f>+'Pi''s Calc'!AV16</f>
        <v>8625.2710709709263</v>
      </c>
      <c r="AW27" s="93">
        <f>+'Pi''s Calc'!AW16</f>
        <v>8528.3579128701294</v>
      </c>
      <c r="AX27" s="93">
        <f>+'Pi''s Calc'!AX16</f>
        <v>8431.4447547693344</v>
      </c>
      <c r="AY27" s="93"/>
    </row>
    <row r="28" spans="1:51" ht="15">
      <c r="A28" s="102" t="s">
        <v>265</v>
      </c>
      <c r="B28" s="134" t="s">
        <v>266</v>
      </c>
      <c r="P28" s="93">
        <f>+'Pi''s Calc'!P7</f>
        <v>4217.9400843879648</v>
      </c>
      <c r="Q28" s="93">
        <f>+'Pi''s Calc'!Q7</f>
        <v>3758.006338977033</v>
      </c>
      <c r="R28" s="93">
        <f>+'Pi''s Calc'!R7</f>
        <v>4677.375816999298</v>
      </c>
      <c r="S28" s="93">
        <f>+'Pi''s Calc'!S7</f>
        <v>5626.0419469285698</v>
      </c>
      <c r="T28" s="93">
        <f>+'Pi''s Calc'!T7</f>
        <v>3572.0569356295427</v>
      </c>
      <c r="U28" s="93">
        <f>+'Pi''s Calc'!U7</f>
        <v>4169.2738282653008</v>
      </c>
      <c r="V28" s="93">
        <f>+'Pi''s Calc'!V7</f>
        <v>1375.3154206352608</v>
      </c>
      <c r="W28" s="93">
        <f>+'Pi''s Calc'!W7</f>
        <v>1095.8996413116524</v>
      </c>
      <c r="X28" s="93">
        <f>+'Pi''s Calc'!X7</f>
        <v>1024.6360425663386</v>
      </c>
      <c r="Y28" s="93">
        <f>+'Pi''s Calc'!Y7</f>
        <v>955.28374867795935</v>
      </c>
      <c r="Z28" s="93">
        <f>+'Pi''s Calc'!Z7</f>
        <v>937.95983231835885</v>
      </c>
      <c r="AA28" s="93">
        <f>+'Pi''s Calc'!AA7</f>
        <v>929.29787413855865</v>
      </c>
      <c r="AB28" s="93">
        <f>+'Pi''s Calc'!AB7</f>
        <v>929.29787413855865</v>
      </c>
      <c r="AC28" s="93">
        <f>+'Pi''s Calc'!AC7</f>
        <v>996.47418171071683</v>
      </c>
      <c r="AD28" s="93">
        <f>+'Pi''s Calc'!AD7</f>
        <v>1052.4798504215169</v>
      </c>
      <c r="AE28" s="93">
        <f>+'Pi''s Calc'!AE7</f>
        <v>1077.452222164708</v>
      </c>
      <c r="AF28" s="93">
        <f>+'Pi''s Calc'!AF7</f>
        <v>1425.6225275963816</v>
      </c>
      <c r="AG28" s="93">
        <f>+'Pi''s Calc'!AG7</f>
        <v>1039.9436375457813</v>
      </c>
      <c r="AH28" s="93">
        <f>+'Pi''s Calc'!AH7</f>
        <v>1092.5857976382329</v>
      </c>
      <c r="AI28" s="93">
        <f>+'Pi''s Calc'!AI7</f>
        <v>1020.383366929987</v>
      </c>
      <c r="AJ28" s="93">
        <f>+'Pi''s Calc'!AJ7</f>
        <v>998.43258002732227</v>
      </c>
      <c r="AK28" s="93">
        <f>+'Pi''s Calc'!AK7</f>
        <v>966.11726845079693</v>
      </c>
      <c r="AL28" s="93">
        <f>+'Pi''s Calc'!AL7</f>
        <v>943.72785259161196</v>
      </c>
      <c r="AM28" s="93">
        <f>+'Pi''s Calc'!AM7</f>
        <v>975.55780653348017</v>
      </c>
      <c r="AN28" s="93">
        <f>+'Pi''s Calc'!AN7</f>
        <v>938.15484701761045</v>
      </c>
      <c r="AO28" s="93">
        <f>+'Pi''s Calc'!AO7</f>
        <v>949.16750025536021</v>
      </c>
      <c r="AP28" s="93">
        <f>+'Pi''s Calc'!AP7</f>
        <v>908.74108363708956</v>
      </c>
      <c r="AQ28" s="93">
        <f>+'Pi''s Calc'!AQ7</f>
        <v>869.36320290632614</v>
      </c>
      <c r="AR28" s="93">
        <f>+'Pi''s Calc'!AR7</f>
        <v>894.46030829464621</v>
      </c>
      <c r="AS28" s="93">
        <f>+'Pi''s Calc'!AS7</f>
        <v>892.46961092623428</v>
      </c>
      <c r="AT28" s="93">
        <f>+'Pi''s Calc'!AT7</f>
        <v>857.41991819622694</v>
      </c>
      <c r="AU28" s="93">
        <f>+'Pi''s Calc'!AU7</f>
        <v>847.54173662933044</v>
      </c>
      <c r="AV28" s="93">
        <f>+'Pi''s Calc'!AV7</f>
        <v>862.12042465562854</v>
      </c>
      <c r="AW28" s="93">
        <f>+'Pi''s Calc'!AW7</f>
        <v>877.61400946138053</v>
      </c>
      <c r="AX28" s="93">
        <f>+'Pi''s Calc'!AX7</f>
        <v>910.92717750896384</v>
      </c>
      <c r="AY28" s="93"/>
    </row>
    <row r="29" spans="1:51" ht="15">
      <c r="A29" s="102" t="s">
        <v>267</v>
      </c>
      <c r="B29" s="134" t="s">
        <v>268</v>
      </c>
      <c r="P29" s="93">
        <f>'Pi''s Calc'!P8</f>
        <v>3068.7589143826945</v>
      </c>
      <c r="Q29" s="93">
        <f>'Pi''s Calc'!Q8</f>
        <v>3367.4568702166835</v>
      </c>
      <c r="R29" s="93">
        <f>'Pi''s Calc'!R8</f>
        <v>3576.7605681749073</v>
      </c>
      <c r="S29" s="93">
        <f>'Pi''s Calc'!S8</f>
        <v>3855.3560758678741</v>
      </c>
      <c r="T29" s="93">
        <f>'Pi''s Calc'!T8</f>
        <v>4022.9638464735658</v>
      </c>
      <c r="U29" s="93">
        <f>'Pi''s Calc'!U8</f>
        <v>4203.1916331894672</v>
      </c>
      <c r="V29" s="93">
        <f>'Pi''s Calc'!V8</f>
        <v>4205.0809917086299</v>
      </c>
      <c r="W29" s="93">
        <f>'Pi''s Calc'!W8</f>
        <v>4261.3442862327356</v>
      </c>
      <c r="X29" s="93">
        <f>'Pi''s Calc'!X8</f>
        <v>4338.8843436145789</v>
      </c>
      <c r="Y29" s="93">
        <f>'Pi''s Calc'!Y8</f>
        <v>4437.5754439206112</v>
      </c>
      <c r="Z29" s="93">
        <f>'Pi''s Calc'!Z8</f>
        <v>4548.7759253482463</v>
      </c>
      <c r="AA29" s="93">
        <f>'Pi''s Calc'!AA8</f>
        <v>4659.7982854257334</v>
      </c>
      <c r="AB29" s="93">
        <f>'Pi''s Calc'!AB8</f>
        <v>4775.2466170745547</v>
      </c>
      <c r="AC29" s="93">
        <f>'Pi''s Calc'!AC8</f>
        <v>4895.5432138829328</v>
      </c>
      <c r="AD29" s="93">
        <f>'Pi''s Calc'!AD8</f>
        <v>5007.5968120495063</v>
      </c>
      <c r="AE29" s="93">
        <f>'Pi''s Calc'!AE8</f>
        <v>5096.2859556802459</v>
      </c>
      <c r="AF29" s="93">
        <f>'Pi''s Calc'!AF8</f>
        <v>5142.9343794044589</v>
      </c>
      <c r="AG29" s="93">
        <f>'Pi''s Calc'!AG8</f>
        <v>5187.9158997382592</v>
      </c>
      <c r="AH29" s="93">
        <f>'Pi''s Calc'!AH8</f>
        <v>5228.6746301999146</v>
      </c>
      <c r="AI29" s="93">
        <f>'Pi''s Calc'!AI8</f>
        <v>5280.2530357965288</v>
      </c>
      <c r="AJ29" s="93">
        <f>'Pi''s Calc'!AJ8</f>
        <v>5353.5539881922959</v>
      </c>
      <c r="AK29" s="93">
        <f>'Pi''s Calc'!AK8</f>
        <v>5421.8482406865096</v>
      </c>
      <c r="AL29" s="93">
        <f>'Pi''s Calc'!AL8</f>
        <v>5480.3441191368083</v>
      </c>
      <c r="AM29" s="93">
        <f>'Pi''s Calc'!AM8</f>
        <v>5537.8809300652574</v>
      </c>
      <c r="AN29" s="93">
        <f>'Pi''s Calc'!AN8</f>
        <v>5609.4487599280983</v>
      </c>
      <c r="AO29" s="93">
        <f>'Pi''s Calc'!AO8</f>
        <v>5672.3574525035783</v>
      </c>
      <c r="AP29" s="93">
        <f>'Pi''s Calc'!AP8</f>
        <v>5751.198703887595</v>
      </c>
      <c r="AQ29" s="93">
        <f>'Pi''s Calc'!AQ8</f>
        <v>5832.0504720092586</v>
      </c>
      <c r="AR29" s="93">
        <f>'Pi''s Calc'!AR8</f>
        <v>5915.1709622771277</v>
      </c>
      <c r="AS29" s="93">
        <f>'Pi''s Calc'!AS8</f>
        <v>5996.5249594701527</v>
      </c>
      <c r="AT29" s="93">
        <f>'Pi''s Calc'!AT8</f>
        <v>6075.3111779838391</v>
      </c>
      <c r="AU29" s="93">
        <f>'Pi''s Calc'!AU8</f>
        <v>6154.4942613035064</v>
      </c>
      <c r="AV29" s="93">
        <f>'Pi''s Calc'!AV8</f>
        <v>6234.873607169885</v>
      </c>
      <c r="AW29" s="93">
        <f>'Pi''s Calc'!AW8</f>
        <v>6314.8879101639686</v>
      </c>
      <c r="AX29" s="93">
        <f>'Pi''s Calc'!AX8</f>
        <v>6398.1774866229462</v>
      </c>
      <c r="AY29" s="93"/>
    </row>
    <row r="30" spans="1:51" ht="15">
      <c r="A30" s="102" t="s">
        <v>269</v>
      </c>
      <c r="B30" s="134" t="s">
        <v>270</v>
      </c>
      <c r="P30" s="93">
        <f>+'DAV Pi'!P59</f>
        <v>1636.1520776388161</v>
      </c>
      <c r="Q30" s="93">
        <f>+'DAV Pi'!Q59</f>
        <v>1658.0597910384417</v>
      </c>
      <c r="R30" s="93">
        <f>+'DAV Pi'!R59</f>
        <v>1704.8395221450585</v>
      </c>
      <c r="S30" s="93">
        <f>+'DAV Pi'!S59</f>
        <v>1780.8547075708143</v>
      </c>
      <c r="T30" s="93">
        <f>+'DAV Pi'!T59</f>
        <v>1804.5589681546817</v>
      </c>
      <c r="U30" s="93">
        <f>+'DAV Pi'!U59</f>
        <v>1923.5316428839703</v>
      </c>
      <c r="V30" s="93">
        <f>+'DAV Pi'!V59</f>
        <v>1964.5385306287542</v>
      </c>
      <c r="W30" s="93">
        <f>+'DAV Pi'!W59</f>
        <v>1995.6957788793316</v>
      </c>
      <c r="X30" s="93">
        <f>+'DAV Pi'!X59</f>
        <v>2023.4930238697718</v>
      </c>
      <c r="Y30" s="93">
        <f>+'DAV Pi'!Y59</f>
        <v>2048.3062294621163</v>
      </c>
      <c r="Z30" s="93">
        <f>+'DAV Pi'!Z59</f>
        <v>2059.0235504109837</v>
      </c>
      <c r="AA30" s="93">
        <f>+'DAV Pi'!AA59</f>
        <v>2043.3399857525005</v>
      </c>
      <c r="AB30" s="93">
        <f>+'DAV Pi'!AB59</f>
        <v>2036.9938992509485</v>
      </c>
      <c r="AC30" s="93">
        <f>+'DAV Pi'!AC59</f>
        <v>2006.0853195694019</v>
      </c>
      <c r="AD30" s="93">
        <f>+'DAV Pi'!AD59</f>
        <v>2003.8303158937463</v>
      </c>
      <c r="AE30" s="93">
        <f>+'DAV Pi'!AE59</f>
        <v>2020.5641952809744</v>
      </c>
      <c r="AF30" s="93">
        <f>+'DAV Pi'!AF59</f>
        <v>2045.4417259536401</v>
      </c>
      <c r="AG30" s="93">
        <f>+'DAV Pi'!AG59</f>
        <v>2062.4767276577777</v>
      </c>
      <c r="AH30" s="93">
        <f>+'DAV Pi'!AH59</f>
        <v>2076.3431645419469</v>
      </c>
      <c r="AI30" s="93">
        <f>+'DAV Pi'!AI59</f>
        <v>2089.7059212778804</v>
      </c>
      <c r="AJ30" s="93">
        <f>+'DAV Pi'!AJ59</f>
        <v>2102.0208013663964</v>
      </c>
      <c r="AK30" s="93">
        <f>+'DAV Pi'!AK59</f>
        <v>2118.1797538680294</v>
      </c>
      <c r="AL30" s="93">
        <f>+'DAV Pi'!AL59</f>
        <v>2138.8934974793738</v>
      </c>
      <c r="AM30" s="93">
        <f>+'DAV Pi'!AM59</f>
        <v>2164.3344058924231</v>
      </c>
      <c r="AN30" s="93">
        <f>+'DAV Pi'!AN59</f>
        <v>2189.4714754164197</v>
      </c>
      <c r="AO30" s="93">
        <f>+'DAV Pi'!AO59</f>
        <v>2216.1812823439118</v>
      </c>
      <c r="AP30" s="93">
        <f>+'DAV Pi'!AP59</f>
        <v>2240.4393375061527</v>
      </c>
      <c r="AQ30" s="93">
        <f>+'DAV Pi'!AQ59</f>
        <v>2262.0718110323492</v>
      </c>
      <c r="AR30" s="93">
        <f>+'DAV Pi'!AR59</f>
        <v>2283.5655331559201</v>
      </c>
      <c r="AS30" s="93">
        <f>+'DAV Pi'!AS59</f>
        <v>2304.349468986296</v>
      </c>
      <c r="AT30" s="93">
        <f>+'DAV Pi'!AT59</f>
        <v>2319.8300805031181</v>
      </c>
      <c r="AU30" s="93">
        <f>+'DAV Pi'!AU59</f>
        <v>2335.7566476661796</v>
      </c>
      <c r="AV30" s="93">
        <f>+'DAV Pi'!AV59</f>
        <v>2346.15594113917</v>
      </c>
      <c r="AW30" s="93">
        <f>+'DAV Pi'!AW59</f>
        <v>2352.0125655712077</v>
      </c>
      <c r="AX30" s="93">
        <f>+'DAV Pi'!AX59</f>
        <v>2360.6195560053993</v>
      </c>
      <c r="AY30" s="93"/>
    </row>
    <row r="31" spans="1:51" ht="15">
      <c r="A31" s="102" t="s">
        <v>24</v>
      </c>
      <c r="B31" s="134" t="s">
        <v>284</v>
      </c>
      <c r="P31" s="93">
        <f>-'Pi''s Calc'!P31</f>
        <v>0</v>
      </c>
      <c r="Q31" s="93">
        <f>-'Pi''s Calc'!Q31</f>
        <v>0</v>
      </c>
      <c r="R31" s="93">
        <f>-'Pi''s Calc'!R31</f>
        <v>0</v>
      </c>
      <c r="S31" s="93">
        <f>-'Pi''s Calc'!S31</f>
        <v>0</v>
      </c>
      <c r="T31" s="93">
        <f>-'Pi''s Calc'!T31</f>
        <v>0</v>
      </c>
      <c r="U31" s="93">
        <f>-'Pi''s Calc'!U31</f>
        <v>0</v>
      </c>
      <c r="V31" s="93">
        <f>-'Pi''s Calc'!V31</f>
        <v>0</v>
      </c>
      <c r="W31" s="93">
        <f>-'Pi''s Calc'!W31</f>
        <v>0</v>
      </c>
      <c r="X31" s="93">
        <f>-'Pi''s Calc'!X31</f>
        <v>0</v>
      </c>
      <c r="Y31" s="93">
        <f>-'Pi''s Calc'!Y31</f>
        <v>0</v>
      </c>
      <c r="Z31" s="93">
        <f>-'Pi''s Calc'!Z31</f>
        <v>0</v>
      </c>
      <c r="AA31" s="93">
        <f>-'Pi''s Calc'!AA31</f>
        <v>39.050764068215571</v>
      </c>
      <c r="AB31" s="93">
        <f>-'Pi''s Calc'!AB31</f>
        <v>225.44631413096386</v>
      </c>
      <c r="AC31" s="93">
        <f>-'Pi''s Calc'!AC31</f>
        <v>241.75263786814367</v>
      </c>
      <c r="AD31" s="93">
        <f>-'Pi''s Calc'!AD31</f>
        <v>251.53883976237213</v>
      </c>
      <c r="AE31" s="93">
        <f>-'Pi''s Calc'!AE31</f>
        <v>265.69417110373411</v>
      </c>
      <c r="AF31" s="93">
        <f>-'Pi''s Calc'!AF31</f>
        <v>279.55048309165522</v>
      </c>
      <c r="AG31" s="93">
        <f>-'Pi''s Calc'!AG31</f>
        <v>300.51160326348105</v>
      </c>
      <c r="AH31" s="93">
        <f>-'Pi''s Calc'!AH31</f>
        <v>315.26055116818299</v>
      </c>
      <c r="AI31" s="93">
        <f>-'Pi''s Calc'!AI31</f>
        <v>328.168024229732</v>
      </c>
      <c r="AJ31" s="93">
        <f>-'Pi''s Calc'!AJ31</f>
        <v>334.1370311183619</v>
      </c>
      <c r="AK31" s="93">
        <f>-'Pi''s Calc'!AK31</f>
        <v>342.58089762978119</v>
      </c>
      <c r="AL31" s="93">
        <f>-'Pi''s Calc'!AL31</f>
        <v>346.69372384334144</v>
      </c>
      <c r="AM31" s="93">
        <f>-'Pi''s Calc'!AM31</f>
        <v>350.63522484012367</v>
      </c>
      <c r="AN31" s="93">
        <f>-'Pi''s Calc'!AN31</f>
        <v>350.04931310164284</v>
      </c>
      <c r="AO31" s="93">
        <f>-'Pi''s Calc'!AO31</f>
        <v>352.10892934000805</v>
      </c>
      <c r="AP31" s="93">
        <f>-'Pi''s Calc'!AP31</f>
        <v>344.79273258525541</v>
      </c>
      <c r="AQ31" s="93">
        <f>-'Pi''s Calc'!AQ31</f>
        <v>338.6284535765945</v>
      </c>
      <c r="AR31" s="93">
        <f>-'Pi''s Calc'!AR31</f>
        <v>330.29626215783742</v>
      </c>
      <c r="AS31" s="93">
        <f>-'Pi''s Calc'!AS31</f>
        <v>323.47474713058682</v>
      </c>
      <c r="AT31" s="93">
        <f>-'Pi''s Calc'!AT31</f>
        <v>311.95104863946221</v>
      </c>
      <c r="AU31" s="93">
        <f>-'Pi''s Calc'!AU31</f>
        <v>300.97579313590086</v>
      </c>
      <c r="AV31" s="93">
        <f>-'Pi''s Calc'!AV31</f>
        <v>288.08691246782672</v>
      </c>
      <c r="AW31" s="93">
        <f>-'Pi''s Calc'!AW31</f>
        <v>275.86325778650212</v>
      </c>
      <c r="AX31" s="93">
        <f>-'Pi''s Calc'!AX31</f>
        <v>256.53857496754938</v>
      </c>
      <c r="AY31" s="93"/>
    </row>
    <row r="32" spans="1:51" ht="15">
      <c r="A32" s="102" t="s">
        <v>35</v>
      </c>
      <c r="B32" s="134" t="s">
        <v>271</v>
      </c>
      <c r="P32" s="93">
        <f>+'Pi''s Calc'!P32</f>
        <v>-1039.7784064102661</v>
      </c>
      <c r="Q32" s="93">
        <f>+'Pi''s Calc'!Q32</f>
        <v>-639.69782828891675</v>
      </c>
      <c r="R32" s="93">
        <f>+'Pi''s Calc'!R32</f>
        <v>-1309.4225604787662</v>
      </c>
      <c r="S32" s="93">
        <f>+'Pi''s Calc'!S32</f>
        <v>-2068.447230475168</v>
      </c>
      <c r="T32" s="93">
        <f>+'Pi''s Calc'!T32</f>
        <v>173.75288180205325</v>
      </c>
      <c r="U32" s="93">
        <f>+'Pi''s Calc'!U32</f>
        <v>-294.65622909556987</v>
      </c>
      <c r="V32" s="93">
        <f>+'Pi''s Calc'!V32</f>
        <v>2680.391144964573</v>
      </c>
      <c r="W32" s="93">
        <f>+'Pi''s Calc'!W32</f>
        <v>3043.3249939790858</v>
      </c>
      <c r="X32" s="93">
        <f>+'Pi''s Calc'!X32</f>
        <v>3135.3699696859721</v>
      </c>
      <c r="Y32" s="93">
        <f>+'Pi''s Calc'!Y32</f>
        <v>3188.1048079055663</v>
      </c>
      <c r="Z32" s="93">
        <f>+'Pi''s Calc'!Z32</f>
        <v>3141.4716889887077</v>
      </c>
      <c r="AA32" s="93">
        <f>+'Pi''s Calc'!AA32</f>
        <v>3051.3865075998374</v>
      </c>
      <c r="AB32" s="93">
        <f>+'Pi''s Calc'!AB32</f>
        <v>2797.1554508504892</v>
      </c>
      <c r="AC32" s="93">
        <f>+'Pi''s Calc'!AC32</f>
        <v>2652.0364259522935</v>
      </c>
      <c r="AD32" s="93">
        <f>+'Pi''s Calc'!AD32</f>
        <v>2513.4557426968568</v>
      </c>
      <c r="AE32" s="93">
        <f>+'Pi''s Calc'!AE32</f>
        <v>2429.9182440852883</v>
      </c>
      <c r="AF32" s="93">
        <f>+'Pi''s Calc'!AF32</f>
        <v>2057.1933726321413</v>
      </c>
      <c r="AG32" s="93">
        <f>+'Pi''s Calc'!AG32</f>
        <v>2416.9830063167424</v>
      </c>
      <c r="AH32" s="93">
        <f>+'Pi''s Calc'!AH32</f>
        <v>2324.2753211872259</v>
      </c>
      <c r="AI32" s="93">
        <f>+'Pi''s Calc'!AI32</f>
        <v>2350.7954012665964</v>
      </c>
      <c r="AJ32" s="93">
        <f>+'Pi''s Calc'!AJ32</f>
        <v>2308.7643663409835</v>
      </c>
      <c r="AK32" s="93">
        <f>+'Pi''s Calc'!AK32</f>
        <v>2286.6997243172518</v>
      </c>
      <c r="AL32" s="93">
        <f>+'Pi''s Calc'!AL32</f>
        <v>2244.3366603773698</v>
      </c>
      <c r="AM32" s="93">
        <f>+'Pi''s Calc'!AM32</f>
        <v>2154.1686187856385</v>
      </c>
      <c r="AN32" s="93">
        <f>+'Pi''s Calc'!AN32</f>
        <v>2121.3228325716545</v>
      </c>
      <c r="AO32" s="93">
        <f>+'Pi''s Calc'!AO32</f>
        <v>2052.5206192393425</v>
      </c>
      <c r="AP32" s="93">
        <f>+'Pi''s Calc'!AP32</f>
        <v>2007.9619971570189</v>
      </c>
      <c r="AQ32" s="93">
        <f>+'Pi''s Calc'!AQ32</f>
        <v>1966.4279119781386</v>
      </c>
      <c r="AR32" s="93">
        <f>+'Pi''s Calc'!AR32</f>
        <v>1859.6842996461762</v>
      </c>
      <c r="AS32" s="93">
        <f>+'Pi''s Calc'!AS32</f>
        <v>1788.5769550834007</v>
      </c>
      <c r="AT32" s="93">
        <f>+'Pi''s Calc'!AT32</f>
        <v>1737.3067814124895</v>
      </c>
      <c r="AU32" s="93">
        <f>+'Pi''s Calc'!AU32</f>
        <v>1665.125746544004</v>
      </c>
      <c r="AV32" s="93">
        <f>+'Pi''s Calc'!AV32</f>
        <v>1567.5375165308694</v>
      </c>
      <c r="AW32" s="93">
        <f>+'Pi''s Calc'!AW32</f>
        <v>1475.9377336501991</v>
      </c>
      <c r="AX32" s="93">
        <f>+'Pi''s Calc'!AX32</f>
        <v>1351.5117022517957</v>
      </c>
      <c r="AY32" s="93"/>
    </row>
    <row r="33" spans="1:51" ht="15">
      <c r="A33" s="102" t="s">
        <v>272</v>
      </c>
      <c r="B33" s="134" t="s">
        <v>273</v>
      </c>
      <c r="C33" s="135" t="s">
        <v>147</v>
      </c>
      <c r="P33" s="132">
        <f>+'Pi''s Calc'!P20</f>
        <v>0.47717360113087331</v>
      </c>
      <c r="Q33" s="132">
        <f>+'Pi''s Calc'!Q20</f>
        <v>0.47717360113087331</v>
      </c>
      <c r="R33" s="132">
        <f>+'Pi''s Calc'!R20</f>
        <v>0.47717360113087331</v>
      </c>
      <c r="S33" s="132">
        <f>+'Pi''s Calc'!S20</f>
        <v>0.47717360113087331</v>
      </c>
      <c r="T33" s="132">
        <f>+'Pi''s Calc'!T20</f>
        <v>0.47717360113087331</v>
      </c>
      <c r="U33" s="132">
        <f>+'Pi''s Calc'!U20</f>
        <v>0.47717360113087331</v>
      </c>
      <c r="V33" s="132">
        <f>+'Pi''s Calc'!V20</f>
        <v>0.47717360113087331</v>
      </c>
      <c r="W33" s="132">
        <f>+'Pi''s Calc'!W20</f>
        <v>0.47717360113087331</v>
      </c>
      <c r="X33" s="132">
        <f>+'Pi''s Calc'!X20</f>
        <v>0.47717360113087331</v>
      </c>
      <c r="Y33" s="132">
        <f>+'Pi''s Calc'!Y20</f>
        <v>0.47717360113087331</v>
      </c>
      <c r="Z33" s="132">
        <f>+'Pi''s Calc'!Z20</f>
        <v>0.47717360113087331</v>
      </c>
      <c r="AA33" s="132">
        <f>+'Pi''s Calc'!AA20</f>
        <v>0.47717360113087331</v>
      </c>
      <c r="AB33" s="132">
        <f>+'Pi''s Calc'!AB20</f>
        <v>0.47717360113087331</v>
      </c>
      <c r="AC33" s="132">
        <f>+'Pi''s Calc'!AC20</f>
        <v>0.47717360113087331</v>
      </c>
      <c r="AD33" s="132">
        <f>+'Pi''s Calc'!AD20</f>
        <v>0.47717360113087331</v>
      </c>
      <c r="AE33" s="132">
        <f>+'Pi''s Calc'!AE20</f>
        <v>0.47717360113087331</v>
      </c>
      <c r="AF33" s="132">
        <f>+'Pi''s Calc'!AF20</f>
        <v>0.47717360113087331</v>
      </c>
      <c r="AG33" s="132">
        <f>+'Pi''s Calc'!AG20</f>
        <v>0.47717360113087331</v>
      </c>
      <c r="AH33" s="132">
        <f>+'Pi''s Calc'!AH20</f>
        <v>0.47717360113087331</v>
      </c>
      <c r="AI33" s="132">
        <f>+'Pi''s Calc'!AI20</f>
        <v>0.47717360113087331</v>
      </c>
      <c r="AJ33" s="132">
        <f>+'Pi''s Calc'!AJ20</f>
        <v>0.47717360113087331</v>
      </c>
      <c r="AK33" s="132">
        <f>+'Pi''s Calc'!AK20</f>
        <v>0.47717360113087331</v>
      </c>
      <c r="AL33" s="132">
        <f>+'Pi''s Calc'!AL20</f>
        <v>0.47717360113087331</v>
      </c>
      <c r="AM33" s="132">
        <f>+'Pi''s Calc'!AM20</f>
        <v>0.47717360113087331</v>
      </c>
      <c r="AN33" s="132">
        <f>+'Pi''s Calc'!AN20</f>
        <v>0.47717360113087331</v>
      </c>
      <c r="AO33" s="132">
        <f>+'Pi''s Calc'!AO20</f>
        <v>0.47717360113087331</v>
      </c>
      <c r="AP33" s="132">
        <f>+'Pi''s Calc'!AP20</f>
        <v>0.47717360113087331</v>
      </c>
      <c r="AQ33" s="132">
        <f>+'Pi''s Calc'!AQ20</f>
        <v>0.47717360113087331</v>
      </c>
      <c r="AR33" s="132">
        <f>+'Pi''s Calc'!AR20</f>
        <v>0.47717360113087331</v>
      </c>
      <c r="AS33" s="132">
        <f>+'Pi''s Calc'!AS20</f>
        <v>0.47717360113087331</v>
      </c>
      <c r="AT33" s="132">
        <f>+'Pi''s Calc'!AT20</f>
        <v>0.47717360113087331</v>
      </c>
      <c r="AU33" s="132">
        <f>+'Pi''s Calc'!AU20</f>
        <v>0.47717360113087331</v>
      </c>
      <c r="AV33" s="132">
        <f>+'Pi''s Calc'!AV20</f>
        <v>0.47717360113087331</v>
      </c>
      <c r="AW33" s="132">
        <f>+'Pi''s Calc'!AW20</f>
        <v>0.47717360113087331</v>
      </c>
      <c r="AX33" s="132">
        <f>+'Pi''s Calc'!AX20</f>
        <v>0.47717360113087331</v>
      </c>
      <c r="AY33" s="132"/>
    </row>
    <row r="34" spans="1:51" ht="15">
      <c r="A34" s="102" t="s">
        <v>272</v>
      </c>
      <c r="B34" s="134" t="s">
        <v>273</v>
      </c>
      <c r="C34" s="135" t="s">
        <v>148</v>
      </c>
      <c r="P34" s="132">
        <f>+'Pi''s Calc'!P21</f>
        <v>0.47717360113087331</v>
      </c>
      <c r="Q34" s="132">
        <f>+'Pi''s Calc'!Q21</f>
        <v>0.47717360113087331</v>
      </c>
      <c r="R34" s="132">
        <f>+'Pi''s Calc'!R21</f>
        <v>0.47717360113087331</v>
      </c>
      <c r="S34" s="132">
        <f>+'Pi''s Calc'!S21</f>
        <v>0.47717360113087331</v>
      </c>
      <c r="T34" s="132">
        <f>+'Pi''s Calc'!T21</f>
        <v>0.47717360113087331</v>
      </c>
      <c r="U34" s="132">
        <f>+'Pi''s Calc'!U21</f>
        <v>0.47717360113087331</v>
      </c>
      <c r="V34" s="132">
        <f>+'Pi''s Calc'!V21</f>
        <v>0.47717360113087331</v>
      </c>
      <c r="W34" s="132">
        <f>+'Pi''s Calc'!W21</f>
        <v>0.47717360113087331</v>
      </c>
      <c r="X34" s="132">
        <f>+'Pi''s Calc'!X21</f>
        <v>0.47717360113087331</v>
      </c>
      <c r="Y34" s="132">
        <f>+'Pi''s Calc'!Y21</f>
        <v>0.47717360113087331</v>
      </c>
      <c r="Z34" s="132">
        <f>+'Pi''s Calc'!Z21</f>
        <v>0.47717360113087331</v>
      </c>
      <c r="AA34" s="132">
        <f>+'Pi''s Calc'!AA21</f>
        <v>0.47717360113087331</v>
      </c>
      <c r="AB34" s="132">
        <f>+'Pi''s Calc'!AB21</f>
        <v>0.47717360113087331</v>
      </c>
      <c r="AC34" s="132">
        <f>+'Pi''s Calc'!AC21</f>
        <v>0.47717360113087331</v>
      </c>
      <c r="AD34" s="132">
        <f>+'Pi''s Calc'!AD21</f>
        <v>0.47717360113087331</v>
      </c>
      <c r="AE34" s="132">
        <f>+'Pi''s Calc'!AE21</f>
        <v>0.47717360113087331</v>
      </c>
      <c r="AF34" s="132">
        <f>+'Pi''s Calc'!AF21</f>
        <v>0.47717360113087331</v>
      </c>
      <c r="AG34" s="132">
        <f>+'Pi''s Calc'!AG21</f>
        <v>0.47717360113087331</v>
      </c>
      <c r="AH34" s="132">
        <f>+'Pi''s Calc'!AH21</f>
        <v>0.47717360113087331</v>
      </c>
      <c r="AI34" s="132">
        <f>+'Pi''s Calc'!AI21</f>
        <v>0.47717360113087331</v>
      </c>
      <c r="AJ34" s="132">
        <f>+'Pi''s Calc'!AJ21</f>
        <v>0.47717360113087331</v>
      </c>
      <c r="AK34" s="132">
        <f>+'Pi''s Calc'!AK21</f>
        <v>0.47717360113087331</v>
      </c>
      <c r="AL34" s="132">
        <f>+'Pi''s Calc'!AL21</f>
        <v>0.47717360113087331</v>
      </c>
      <c r="AM34" s="132">
        <f>+'Pi''s Calc'!AM21</f>
        <v>0.47717360113087331</v>
      </c>
      <c r="AN34" s="132">
        <f>+'Pi''s Calc'!AN21</f>
        <v>0.47717360113087331</v>
      </c>
      <c r="AO34" s="132">
        <f>+'Pi''s Calc'!AO21</f>
        <v>0.47717360113087331</v>
      </c>
      <c r="AP34" s="132">
        <f>+'Pi''s Calc'!AP21</f>
        <v>0.47717360113087331</v>
      </c>
      <c r="AQ34" s="132">
        <f>+'Pi''s Calc'!AQ21</f>
        <v>0.47717360113087331</v>
      </c>
      <c r="AR34" s="132">
        <f>+'Pi''s Calc'!AR21</f>
        <v>0.47717360113087331</v>
      </c>
      <c r="AS34" s="132">
        <f>+'Pi''s Calc'!AS21</f>
        <v>0.47717360113087331</v>
      </c>
      <c r="AT34" s="132">
        <f>+'Pi''s Calc'!AT21</f>
        <v>0.47717360113087331</v>
      </c>
      <c r="AU34" s="132">
        <f>+'Pi''s Calc'!AU21</f>
        <v>0.47717360113087331</v>
      </c>
      <c r="AV34" s="132">
        <f>+'Pi''s Calc'!AV21</f>
        <v>0.47717360113087331</v>
      </c>
      <c r="AW34" s="132">
        <f>+'Pi''s Calc'!AW21</f>
        <v>0.47717360113087331</v>
      </c>
      <c r="AX34" s="132">
        <f>+'Pi''s Calc'!AX21</f>
        <v>0.47717360113087331</v>
      </c>
      <c r="AY34" s="132"/>
    </row>
    <row r="35" spans="1:51" ht="15">
      <c r="A35" s="102" t="s">
        <v>272</v>
      </c>
      <c r="B35" s="134" t="s">
        <v>273</v>
      </c>
      <c r="C35" s="135" t="s">
        <v>149</v>
      </c>
      <c r="P35" s="132">
        <f>+'Pi''s Calc'!P22</f>
        <v>0.46094969869242358</v>
      </c>
      <c r="Q35" s="132">
        <f>+'Pi''s Calc'!Q22</f>
        <v>0.46094969869242358</v>
      </c>
      <c r="R35" s="132">
        <f>+'Pi''s Calc'!R22</f>
        <v>0.46094969869242358</v>
      </c>
      <c r="S35" s="132">
        <f>+'Pi''s Calc'!S22</f>
        <v>0.46094969869242358</v>
      </c>
      <c r="T35" s="132">
        <f>+'Pi''s Calc'!T22</f>
        <v>0.46094969869242358</v>
      </c>
      <c r="U35" s="132">
        <f>+'Pi''s Calc'!U22</f>
        <v>0.46094969869242358</v>
      </c>
      <c r="V35" s="132">
        <f>+'Pi''s Calc'!V22</f>
        <v>0.46094969869242358</v>
      </c>
      <c r="W35" s="132">
        <f>+'Pi''s Calc'!W22</f>
        <v>0.46094969869242358</v>
      </c>
      <c r="X35" s="132">
        <f>+'Pi''s Calc'!X22</f>
        <v>0.46094969869242358</v>
      </c>
      <c r="Y35" s="132">
        <f>+'Pi''s Calc'!Y22</f>
        <v>0.46094969869242358</v>
      </c>
      <c r="Z35" s="132">
        <f>+'Pi''s Calc'!Z22</f>
        <v>0.46094969869242358</v>
      </c>
      <c r="AA35" s="132">
        <f>+'Pi''s Calc'!AA22</f>
        <v>0.46094969869242358</v>
      </c>
      <c r="AB35" s="132">
        <f>+'Pi''s Calc'!AB22</f>
        <v>0.46094969869242358</v>
      </c>
      <c r="AC35" s="132">
        <f>+'Pi''s Calc'!AC22</f>
        <v>0.46094969869242358</v>
      </c>
      <c r="AD35" s="132">
        <f>+'Pi''s Calc'!AD22</f>
        <v>0.46094969869242358</v>
      </c>
      <c r="AE35" s="132">
        <f>+'Pi''s Calc'!AE22</f>
        <v>0.46094969869242358</v>
      </c>
      <c r="AF35" s="132">
        <f>+'Pi''s Calc'!AF22</f>
        <v>0.46094969869242358</v>
      </c>
      <c r="AG35" s="132">
        <f>+'Pi''s Calc'!AG22</f>
        <v>0.46094969869242358</v>
      </c>
      <c r="AH35" s="132">
        <f>+'Pi''s Calc'!AH22</f>
        <v>0.46094969869242358</v>
      </c>
      <c r="AI35" s="132">
        <f>+'Pi''s Calc'!AI22</f>
        <v>0.46094969869242358</v>
      </c>
      <c r="AJ35" s="132">
        <f>+'Pi''s Calc'!AJ22</f>
        <v>0.46094969869242358</v>
      </c>
      <c r="AK35" s="132">
        <f>+'Pi''s Calc'!AK22</f>
        <v>0.46094969869242358</v>
      </c>
      <c r="AL35" s="132">
        <f>+'Pi''s Calc'!AL22</f>
        <v>0.46094969869242358</v>
      </c>
      <c r="AM35" s="132">
        <f>+'Pi''s Calc'!AM22</f>
        <v>0.46094969869242358</v>
      </c>
      <c r="AN35" s="132">
        <f>+'Pi''s Calc'!AN22</f>
        <v>0.46094969869242358</v>
      </c>
      <c r="AO35" s="132">
        <f>+'Pi''s Calc'!AO22</f>
        <v>0.46094969869242358</v>
      </c>
      <c r="AP35" s="132">
        <f>+'Pi''s Calc'!AP22</f>
        <v>0.46094969869242358</v>
      </c>
      <c r="AQ35" s="132">
        <f>+'Pi''s Calc'!AQ22</f>
        <v>0.46094969869242358</v>
      </c>
      <c r="AR35" s="132">
        <f>+'Pi''s Calc'!AR22</f>
        <v>0.46094969869242358</v>
      </c>
      <c r="AS35" s="132">
        <f>+'Pi''s Calc'!AS22</f>
        <v>0.46094969869242358</v>
      </c>
      <c r="AT35" s="132">
        <f>+'Pi''s Calc'!AT22</f>
        <v>0.46094969869242358</v>
      </c>
      <c r="AU35" s="132">
        <f>+'Pi''s Calc'!AU22</f>
        <v>0.46094969869242358</v>
      </c>
      <c r="AV35" s="132">
        <f>+'Pi''s Calc'!AV22</f>
        <v>0.46094969869242358</v>
      </c>
      <c r="AW35" s="132">
        <f>+'Pi''s Calc'!AW22</f>
        <v>0.46094969869242358</v>
      </c>
      <c r="AX35" s="132">
        <f>+'Pi''s Calc'!AX22</f>
        <v>0.46094969869242358</v>
      </c>
      <c r="AY35" s="132"/>
    </row>
    <row r="36" spans="1:51" ht="15">
      <c r="A36" s="102" t="s">
        <v>272</v>
      </c>
      <c r="B36" s="134" t="s">
        <v>273</v>
      </c>
      <c r="C36" s="135" t="s">
        <v>150</v>
      </c>
      <c r="P36" s="132">
        <f>+'Pi''s Calc'!P23</f>
        <v>0.26244548062198036</v>
      </c>
      <c r="Q36" s="132">
        <f>+'Pi''s Calc'!Q23</f>
        <v>0.26244548062198036</v>
      </c>
      <c r="R36" s="132">
        <f>+'Pi''s Calc'!R23</f>
        <v>0.26244548062198036</v>
      </c>
      <c r="S36" s="132">
        <f>+'Pi''s Calc'!S23</f>
        <v>0.26244548062198036</v>
      </c>
      <c r="T36" s="132">
        <f>+'Pi''s Calc'!T23</f>
        <v>0.26244548062198036</v>
      </c>
      <c r="U36" s="132">
        <f>+'Pi''s Calc'!U23</f>
        <v>0.26244548062198036</v>
      </c>
      <c r="V36" s="132">
        <f>+'Pi''s Calc'!V23</f>
        <v>0.26244548062198036</v>
      </c>
      <c r="W36" s="132">
        <f>+'Pi''s Calc'!W23</f>
        <v>0.26244548062198036</v>
      </c>
      <c r="X36" s="132">
        <f>+'Pi''s Calc'!X23</f>
        <v>0.26244548062198036</v>
      </c>
      <c r="Y36" s="132">
        <f>+'Pi''s Calc'!Y23</f>
        <v>0.26244548062198036</v>
      </c>
      <c r="Z36" s="132">
        <f>+'Pi''s Calc'!Z23</f>
        <v>0.26244548062198036</v>
      </c>
      <c r="AA36" s="132">
        <f>+'Pi''s Calc'!AA23</f>
        <v>0.26244548062198036</v>
      </c>
      <c r="AB36" s="132">
        <f>+'Pi''s Calc'!AB23</f>
        <v>0.26244548062198036</v>
      </c>
      <c r="AC36" s="132">
        <f>+'Pi''s Calc'!AC23</f>
        <v>0.26244548062198036</v>
      </c>
      <c r="AD36" s="132">
        <f>+'Pi''s Calc'!AD23</f>
        <v>0.26244548062198036</v>
      </c>
      <c r="AE36" s="132">
        <f>+'Pi''s Calc'!AE23</f>
        <v>0.26244548062198036</v>
      </c>
      <c r="AF36" s="132">
        <f>+'Pi''s Calc'!AF23</f>
        <v>0.26244548062198036</v>
      </c>
      <c r="AG36" s="132">
        <f>+'Pi''s Calc'!AG23</f>
        <v>0.26244548062198036</v>
      </c>
      <c r="AH36" s="132">
        <f>+'Pi''s Calc'!AH23</f>
        <v>0.26244548062198036</v>
      </c>
      <c r="AI36" s="132">
        <f>+'Pi''s Calc'!AI23</f>
        <v>0.26244548062198036</v>
      </c>
      <c r="AJ36" s="132">
        <f>+'Pi''s Calc'!AJ23</f>
        <v>0.26244548062198036</v>
      </c>
      <c r="AK36" s="132">
        <f>+'Pi''s Calc'!AK23</f>
        <v>0.26244548062198036</v>
      </c>
      <c r="AL36" s="132">
        <f>+'Pi''s Calc'!AL23</f>
        <v>0.26244548062198036</v>
      </c>
      <c r="AM36" s="132">
        <f>+'Pi''s Calc'!AM23</f>
        <v>0.26244548062198036</v>
      </c>
      <c r="AN36" s="132">
        <f>+'Pi''s Calc'!AN23</f>
        <v>0.26244548062198036</v>
      </c>
      <c r="AO36" s="132">
        <f>+'Pi''s Calc'!AO23</f>
        <v>0.26244548062198036</v>
      </c>
      <c r="AP36" s="132">
        <f>+'Pi''s Calc'!AP23</f>
        <v>0.26244548062198036</v>
      </c>
      <c r="AQ36" s="132">
        <f>+'Pi''s Calc'!AQ23</f>
        <v>0.26244548062198036</v>
      </c>
      <c r="AR36" s="132">
        <f>+'Pi''s Calc'!AR23</f>
        <v>0.26244548062198036</v>
      </c>
      <c r="AS36" s="132">
        <f>+'Pi''s Calc'!AS23</f>
        <v>0.26244548062198036</v>
      </c>
      <c r="AT36" s="132">
        <f>+'Pi''s Calc'!AT23</f>
        <v>0.26244548062198036</v>
      </c>
      <c r="AU36" s="132">
        <f>+'Pi''s Calc'!AU23</f>
        <v>0.26244548062198036</v>
      </c>
      <c r="AV36" s="132">
        <f>+'Pi''s Calc'!AV23</f>
        <v>0.26244548062198036</v>
      </c>
      <c r="AW36" s="132">
        <f>+'Pi''s Calc'!AW23</f>
        <v>0.26244548062198036</v>
      </c>
      <c r="AX36" s="132">
        <f>+'Pi''s Calc'!AX23</f>
        <v>0.26244548062198036</v>
      </c>
      <c r="AY36" s="132"/>
    </row>
    <row r="37" spans="1:51" ht="15">
      <c r="A37" s="102" t="s">
        <v>272</v>
      </c>
      <c r="B37" s="134" t="s">
        <v>273</v>
      </c>
      <c r="C37" s="135" t="s">
        <v>274</v>
      </c>
      <c r="P37" s="132">
        <f>+'Pi''s Calc'!P24</f>
        <v>0.26244548062198036</v>
      </c>
      <c r="Q37" s="132">
        <f>+'Pi''s Calc'!Q24</f>
        <v>0.26244548062198036</v>
      </c>
      <c r="R37" s="132">
        <f>+'Pi''s Calc'!R24</f>
        <v>0.26244548062198036</v>
      </c>
      <c r="S37" s="132">
        <f>+'Pi''s Calc'!S24</f>
        <v>0.26244548062198036</v>
      </c>
      <c r="T37" s="132">
        <f>+'Pi''s Calc'!T24</f>
        <v>0.26244548062198036</v>
      </c>
      <c r="U37" s="132">
        <f>+'Pi''s Calc'!U24</f>
        <v>0.26244548062198036</v>
      </c>
      <c r="V37" s="132">
        <f>+'Pi''s Calc'!V24</f>
        <v>0.26244548062198036</v>
      </c>
      <c r="W37" s="132">
        <f>+'Pi''s Calc'!W24</f>
        <v>0.26244548062198036</v>
      </c>
      <c r="X37" s="132">
        <f>+'Pi''s Calc'!X24</f>
        <v>0.26244548062198036</v>
      </c>
      <c r="Y37" s="132">
        <f>+'Pi''s Calc'!Y24</f>
        <v>0.26244548062198036</v>
      </c>
      <c r="Z37" s="132">
        <f>+'Pi''s Calc'!Z24</f>
        <v>0.26244548062198036</v>
      </c>
      <c r="AA37" s="132">
        <f>+'Pi''s Calc'!AA24</f>
        <v>0.26244548062198036</v>
      </c>
      <c r="AB37" s="132">
        <f>+'Pi''s Calc'!AB24</f>
        <v>0.26244548062198036</v>
      </c>
      <c r="AC37" s="132">
        <f>+'Pi''s Calc'!AC24</f>
        <v>0.26244548062198036</v>
      </c>
      <c r="AD37" s="132">
        <f>+'Pi''s Calc'!AD24</f>
        <v>0.26244548062198036</v>
      </c>
      <c r="AE37" s="132">
        <f>+'Pi''s Calc'!AE24</f>
        <v>0.26244548062198036</v>
      </c>
      <c r="AF37" s="132">
        <f>+'Pi''s Calc'!AF24</f>
        <v>0.26244548062198036</v>
      </c>
      <c r="AG37" s="132">
        <f>+'Pi''s Calc'!AG24</f>
        <v>0.26244548062198036</v>
      </c>
      <c r="AH37" s="132">
        <f>+'Pi''s Calc'!AH24</f>
        <v>0.26244548062198036</v>
      </c>
      <c r="AI37" s="132">
        <f>+'Pi''s Calc'!AI24</f>
        <v>0.26244548062198036</v>
      </c>
      <c r="AJ37" s="132">
        <f>+'Pi''s Calc'!AJ24</f>
        <v>0.26244548062198036</v>
      </c>
      <c r="AK37" s="132">
        <f>+'Pi''s Calc'!AK24</f>
        <v>0.26244548062198036</v>
      </c>
      <c r="AL37" s="132">
        <f>+'Pi''s Calc'!AL24</f>
        <v>0.26244548062198036</v>
      </c>
      <c r="AM37" s="132">
        <f>+'Pi''s Calc'!AM24</f>
        <v>0.26244548062198036</v>
      </c>
      <c r="AN37" s="132">
        <f>+'Pi''s Calc'!AN24</f>
        <v>0.26244548062198036</v>
      </c>
      <c r="AO37" s="132">
        <f>+'Pi''s Calc'!AO24</f>
        <v>0.26244548062198036</v>
      </c>
      <c r="AP37" s="132">
        <f>+'Pi''s Calc'!AP24</f>
        <v>0.26244548062198036</v>
      </c>
      <c r="AQ37" s="132">
        <f>+'Pi''s Calc'!AQ24</f>
        <v>0.26244548062198036</v>
      </c>
      <c r="AR37" s="132">
        <f>+'Pi''s Calc'!AR24</f>
        <v>0.26244548062198036</v>
      </c>
      <c r="AS37" s="132">
        <f>+'Pi''s Calc'!AS24</f>
        <v>0.26244548062198036</v>
      </c>
      <c r="AT37" s="132">
        <f>+'Pi''s Calc'!AT24</f>
        <v>0.26244548062198036</v>
      </c>
      <c r="AU37" s="132">
        <f>+'Pi''s Calc'!AU24</f>
        <v>0.26244548062198036</v>
      </c>
      <c r="AV37" s="132">
        <f>+'Pi''s Calc'!AV24</f>
        <v>0.26244548062198036</v>
      </c>
      <c r="AW37" s="132">
        <f>+'Pi''s Calc'!AW24</f>
        <v>0.26244548062198036</v>
      </c>
      <c r="AX37" s="132">
        <f>+'Pi''s Calc'!AX24</f>
        <v>0.26244548062198036</v>
      </c>
      <c r="AY37" s="132"/>
    </row>
    <row r="38" spans="1:51" ht="15">
      <c r="A38" s="102" t="s">
        <v>272</v>
      </c>
      <c r="B38" s="134" t="s">
        <v>273</v>
      </c>
      <c r="C38" s="135" t="s">
        <v>275</v>
      </c>
      <c r="P38" s="132">
        <f>+'Pi''s Calc'!P25</f>
        <v>0.26244548062198036</v>
      </c>
      <c r="Q38" s="132">
        <f>+'Pi''s Calc'!Q25</f>
        <v>0.26244548062198036</v>
      </c>
      <c r="R38" s="132">
        <f>+'Pi''s Calc'!R25</f>
        <v>0.26244548062198036</v>
      </c>
      <c r="S38" s="132">
        <f>+'Pi''s Calc'!S25</f>
        <v>0.26244548062198036</v>
      </c>
      <c r="T38" s="132">
        <f>+'Pi''s Calc'!T25</f>
        <v>0.26244548062198036</v>
      </c>
      <c r="U38" s="132">
        <f>+'Pi''s Calc'!U25</f>
        <v>0.26244548062198036</v>
      </c>
      <c r="V38" s="132">
        <f>+'Pi''s Calc'!V25</f>
        <v>0.26244548062198036</v>
      </c>
      <c r="W38" s="132">
        <f>+'Pi''s Calc'!W25</f>
        <v>0.26244548062198036</v>
      </c>
      <c r="X38" s="132">
        <f>+'Pi''s Calc'!X25</f>
        <v>0.26244548062198036</v>
      </c>
      <c r="Y38" s="132">
        <f>+'Pi''s Calc'!Y25</f>
        <v>0.26244548062198036</v>
      </c>
      <c r="Z38" s="132">
        <f>+'Pi''s Calc'!Z25</f>
        <v>0.26244548062198036</v>
      </c>
      <c r="AA38" s="132">
        <f>+'Pi''s Calc'!AA25</f>
        <v>0.26244548062198036</v>
      </c>
      <c r="AB38" s="132">
        <f>+'Pi''s Calc'!AB25</f>
        <v>0.26244548062198036</v>
      </c>
      <c r="AC38" s="132">
        <f>+'Pi''s Calc'!AC25</f>
        <v>0.26244548062198036</v>
      </c>
      <c r="AD38" s="132">
        <f>+'Pi''s Calc'!AD25</f>
        <v>0.26244548062198036</v>
      </c>
      <c r="AE38" s="132">
        <f>+'Pi''s Calc'!AE25</f>
        <v>0.26244548062198036</v>
      </c>
      <c r="AF38" s="132">
        <f>+'Pi''s Calc'!AF25</f>
        <v>0.26244548062198036</v>
      </c>
      <c r="AG38" s="132">
        <f>+'Pi''s Calc'!AG25</f>
        <v>0.26244548062198036</v>
      </c>
      <c r="AH38" s="132">
        <f>+'Pi''s Calc'!AH25</f>
        <v>0.26244548062198036</v>
      </c>
      <c r="AI38" s="132">
        <f>+'Pi''s Calc'!AI25</f>
        <v>0.26244548062198036</v>
      </c>
      <c r="AJ38" s="132">
        <f>+'Pi''s Calc'!AJ25</f>
        <v>0.26244548062198036</v>
      </c>
      <c r="AK38" s="132">
        <f>+'Pi''s Calc'!AK25</f>
        <v>0.26244548062198036</v>
      </c>
      <c r="AL38" s="132">
        <f>+'Pi''s Calc'!AL25</f>
        <v>0.26244548062198036</v>
      </c>
      <c r="AM38" s="132">
        <f>+'Pi''s Calc'!AM25</f>
        <v>0.26244548062198036</v>
      </c>
      <c r="AN38" s="132">
        <f>+'Pi''s Calc'!AN25</f>
        <v>0.26244548062198036</v>
      </c>
      <c r="AO38" s="132">
        <f>+'Pi''s Calc'!AO25</f>
        <v>0.26244548062198036</v>
      </c>
      <c r="AP38" s="132">
        <f>+'Pi''s Calc'!AP25</f>
        <v>0.26244548062198036</v>
      </c>
      <c r="AQ38" s="132">
        <f>+'Pi''s Calc'!AQ25</f>
        <v>0.26244548062198036</v>
      </c>
      <c r="AR38" s="132">
        <f>+'Pi''s Calc'!AR25</f>
        <v>0.26244548062198036</v>
      </c>
      <c r="AS38" s="132">
        <f>+'Pi''s Calc'!AS25</f>
        <v>0.26244548062198036</v>
      </c>
      <c r="AT38" s="132">
        <f>+'Pi''s Calc'!AT25</f>
        <v>0.26244548062198036</v>
      </c>
      <c r="AU38" s="132">
        <f>+'Pi''s Calc'!AU25</f>
        <v>0.26244548062198036</v>
      </c>
      <c r="AV38" s="132">
        <f>+'Pi''s Calc'!AV25</f>
        <v>0.26244548062198036</v>
      </c>
      <c r="AW38" s="132">
        <f>+'Pi''s Calc'!AW25</f>
        <v>0.26244548062198036</v>
      </c>
      <c r="AX38" s="132">
        <f>+'Pi''s Calc'!AX25</f>
        <v>0.26244548062198036</v>
      </c>
      <c r="AY38" s="132"/>
    </row>
    <row r="39" spans="1:51" ht="15">
      <c r="A39" s="102" t="s">
        <v>272</v>
      </c>
      <c r="B39" s="134" t="s">
        <v>273</v>
      </c>
      <c r="C39" s="135" t="s">
        <v>276</v>
      </c>
      <c r="P39" s="132">
        <f>+'Pi''s Calc'!P26</f>
        <v>0.19863947675340177</v>
      </c>
      <c r="Q39" s="132">
        <f>+'Pi''s Calc'!Q26</f>
        <v>0.19863947675340177</v>
      </c>
      <c r="R39" s="132">
        <f>+'Pi''s Calc'!R26</f>
        <v>0.19863947675340177</v>
      </c>
      <c r="S39" s="132">
        <f>+'Pi''s Calc'!S26</f>
        <v>0.19863947675340177</v>
      </c>
      <c r="T39" s="132">
        <f>+'Pi''s Calc'!T26</f>
        <v>0.19863947675340177</v>
      </c>
      <c r="U39" s="132">
        <f>+'Pi''s Calc'!U26</f>
        <v>0.19863947675340177</v>
      </c>
      <c r="V39" s="132">
        <f>+'Pi''s Calc'!V26</f>
        <v>0.19863947675340177</v>
      </c>
      <c r="W39" s="132">
        <f>+'Pi''s Calc'!W26</f>
        <v>0.19863947675340177</v>
      </c>
      <c r="X39" s="132">
        <f>+'Pi''s Calc'!X26</f>
        <v>0.19863947675340177</v>
      </c>
      <c r="Y39" s="132">
        <f>+'Pi''s Calc'!Y26</f>
        <v>0.19863947675340177</v>
      </c>
      <c r="Z39" s="132">
        <f>+'Pi''s Calc'!Z26</f>
        <v>0.19863947675340177</v>
      </c>
      <c r="AA39" s="132">
        <f>+'Pi''s Calc'!AA26</f>
        <v>0.19863947675340177</v>
      </c>
      <c r="AB39" s="132">
        <f>+'Pi''s Calc'!AB26</f>
        <v>0.19863947675340177</v>
      </c>
      <c r="AC39" s="132">
        <f>+'Pi''s Calc'!AC26</f>
        <v>0.19863947675340177</v>
      </c>
      <c r="AD39" s="132">
        <f>+'Pi''s Calc'!AD26</f>
        <v>0.19863947675340177</v>
      </c>
      <c r="AE39" s="132">
        <f>+'Pi''s Calc'!AE26</f>
        <v>0.19863947675340177</v>
      </c>
      <c r="AF39" s="132">
        <f>+'Pi''s Calc'!AF26</f>
        <v>0.19863947675340177</v>
      </c>
      <c r="AG39" s="132">
        <f>+'Pi''s Calc'!AG26</f>
        <v>0.19863947675340177</v>
      </c>
      <c r="AH39" s="132">
        <f>+'Pi''s Calc'!AH26</f>
        <v>0.19863947675340177</v>
      </c>
      <c r="AI39" s="132">
        <f>+'Pi''s Calc'!AI26</f>
        <v>0.19863947675340177</v>
      </c>
      <c r="AJ39" s="132">
        <f>+'Pi''s Calc'!AJ26</f>
        <v>0.19863947675340177</v>
      </c>
      <c r="AK39" s="132">
        <f>+'Pi''s Calc'!AK26</f>
        <v>0.19863947675340177</v>
      </c>
      <c r="AL39" s="132">
        <f>+'Pi''s Calc'!AL26</f>
        <v>0.19863947675340177</v>
      </c>
      <c r="AM39" s="132">
        <f>+'Pi''s Calc'!AM26</f>
        <v>0.19863947675340177</v>
      </c>
      <c r="AN39" s="132">
        <f>+'Pi''s Calc'!AN26</f>
        <v>0.19863947675340177</v>
      </c>
      <c r="AO39" s="132">
        <f>+'Pi''s Calc'!AO26</f>
        <v>0.19863947675340177</v>
      </c>
      <c r="AP39" s="132">
        <f>+'Pi''s Calc'!AP26</f>
        <v>0.19863947675340177</v>
      </c>
      <c r="AQ39" s="132">
        <f>+'Pi''s Calc'!AQ26</f>
        <v>0.19863947675340177</v>
      </c>
      <c r="AR39" s="132">
        <f>+'Pi''s Calc'!AR26</f>
        <v>0.19863947675340177</v>
      </c>
      <c r="AS39" s="132">
        <f>+'Pi''s Calc'!AS26</f>
        <v>0.19863947675340177</v>
      </c>
      <c r="AT39" s="132">
        <f>+'Pi''s Calc'!AT26</f>
        <v>0.19863947675340177</v>
      </c>
      <c r="AU39" s="132">
        <f>+'Pi''s Calc'!AU26</f>
        <v>0.19863947675340177</v>
      </c>
      <c r="AV39" s="132">
        <f>+'Pi''s Calc'!AV26</f>
        <v>0.19863947675340177</v>
      </c>
      <c r="AW39" s="132">
        <f>+'Pi''s Calc'!AW26</f>
        <v>0.19863947675340177</v>
      </c>
      <c r="AX39" s="132">
        <f>+'Pi''s Calc'!AX26</f>
        <v>0.19863947675340177</v>
      </c>
      <c r="AY39" s="132"/>
    </row>
    <row r="40" spans="1:51" ht="15">
      <c r="A40" s="102" t="s">
        <v>277</v>
      </c>
      <c r="B40" s="134" t="s">
        <v>278</v>
      </c>
      <c r="P40" s="93">
        <f>+'Pi''s Calc'!P28</f>
        <v>6246.9205923603931</v>
      </c>
      <c r="Q40" s="93">
        <f>+'Pi''s Calc'!Q28</f>
        <v>6485.7653809047997</v>
      </c>
      <c r="R40" s="93">
        <f>+'Pi''s Calc'!R28</f>
        <v>6944.7138246954391</v>
      </c>
      <c r="S40" s="93">
        <f>+'Pi''s Calc'!S28</f>
        <v>7412.9507923212759</v>
      </c>
      <c r="T40" s="93">
        <f>+'Pi''s Calc'!T28</f>
        <v>7768.7736639051618</v>
      </c>
      <c r="U40" s="93">
        <f>+'Pi''s Calc'!U28</f>
        <v>8077.8092323591982</v>
      </c>
      <c r="V40" s="93">
        <f>+'Pi''s Calc'!V28</f>
        <v>8260.7875573084639</v>
      </c>
      <c r="W40" s="93">
        <f>+'Pi''s Calc'!W28</f>
        <v>8400.5689215234743</v>
      </c>
      <c r="X40" s="93">
        <f>+'Pi''s Calc'!X28</f>
        <v>8498.8903558668899</v>
      </c>
      <c r="Y40" s="93">
        <f>+'Pi''s Calc'!Y28</f>
        <v>8580.9640005041365</v>
      </c>
      <c r="Z40" s="93">
        <f>+'Pi''s Calc'!Z28</f>
        <v>8628.2074466553131</v>
      </c>
      <c r="AA40" s="93">
        <f>+'Pi''s Calc'!AA28</f>
        <v>8679.5334312323448</v>
      </c>
      <c r="AB40" s="93">
        <f>+'Pi''s Calc'!AB28</f>
        <v>8727.1462561945664</v>
      </c>
      <c r="AC40" s="93">
        <f>+'Pi''s Calc'!AC28</f>
        <v>8785.8064594140869</v>
      </c>
      <c r="AD40" s="93">
        <f>+'Pi''s Calc'!AD28</f>
        <v>8825.0712449302519</v>
      </c>
      <c r="AE40" s="93">
        <f>+'Pi''s Calc'!AE28</f>
        <v>8869.3505930339761</v>
      </c>
      <c r="AF40" s="93">
        <f>+'Pi''s Calc'!AF28</f>
        <v>8905.300762724637</v>
      </c>
      <c r="AG40" s="93">
        <f>+'Pi''s Calc'!AG28</f>
        <v>8945.3541468642634</v>
      </c>
      <c r="AH40" s="93">
        <f>+'Pi''s Calc'!AH28</f>
        <v>8960.7963001935568</v>
      </c>
      <c r="AI40" s="93">
        <f>+'Pi''s Calc'!AI28</f>
        <v>8979.5998282228447</v>
      </c>
      <c r="AJ40" s="93">
        <f>+'Pi''s Calc'!AJ28</f>
        <v>8994.8879656789632</v>
      </c>
      <c r="AK40" s="93">
        <f>+'Pi''s Calc'!AK28</f>
        <v>9017.2461310843391</v>
      </c>
      <c r="AL40" s="93">
        <f>+'Pi''s Calc'!AL28</f>
        <v>9015.1023559491314</v>
      </c>
      <c r="AM40" s="93">
        <f>+'Pi''s Calc'!AM28</f>
        <v>9018.2425802244998</v>
      </c>
      <c r="AN40" s="93">
        <f>+'Pi''s Calc'!AN28</f>
        <v>9018.975752619006</v>
      </c>
      <c r="AO40" s="93">
        <f>+'Pi''s Calc'!AO28</f>
        <v>9026.1545013382893</v>
      </c>
      <c r="AP40" s="93">
        <f>+'Pi''s Calc'!AP28</f>
        <v>9012.6945172669584</v>
      </c>
      <c r="AQ40" s="93">
        <f>+'Pi''s Calc'!AQ28</f>
        <v>9006.4700404703181</v>
      </c>
      <c r="AR40" s="93">
        <f>+'Pi''s Calc'!AR28</f>
        <v>8999.6118323757873</v>
      </c>
      <c r="AS40" s="93">
        <f>+'Pi''s Calc'!AS28</f>
        <v>9001.0462726103742</v>
      </c>
      <c r="AT40" s="93">
        <f>+'Pi''s Calc'!AT28</f>
        <v>8981.9889262320175</v>
      </c>
      <c r="AU40" s="93">
        <f>+'Pi''s Calc'!AU28</f>
        <v>8968.1375376127417</v>
      </c>
      <c r="AV40" s="93">
        <f>+'Pi''s Calc'!AV28</f>
        <v>8952.6184608242093</v>
      </c>
      <c r="AW40" s="93">
        <f>+'Pi''s Calc'!AW28</f>
        <v>8944.30291106205</v>
      </c>
      <c r="AX40" s="93">
        <f>+'Pi''s Calc'!AX28</f>
        <v>8917.1549413512548</v>
      </c>
      <c r="AY40" s="93"/>
    </row>
    <row r="41" spans="1:51" ht="15">
      <c r="A41" s="102" t="s">
        <v>279</v>
      </c>
      <c r="B41" s="134" t="s">
        <v>280</v>
      </c>
      <c r="P41" s="93">
        <f>+'Pi''s Calc'!P36</f>
        <v>40828.460130185653</v>
      </c>
      <c r="Q41" s="93">
        <f>+'Pi''s Calc'!Q36</f>
        <v>42928.406678124244</v>
      </c>
      <c r="R41" s="93">
        <f>+'Pi''s Calc'!R36</f>
        <v>45900.942972978482</v>
      </c>
      <c r="S41" s="93">
        <f>+'Pi''s Calc'!S36</f>
        <v>49746.13021233624</v>
      </c>
      <c r="T41" s="93">
        <f>+'Pi''s Calc'!T36</f>
        <v>51513.628179811101</v>
      </c>
      <c r="U41" s="93">
        <f>+'Pi''s Calc'!U36</f>
        <v>53759.37036519243</v>
      </c>
      <c r="V41" s="93">
        <f>+'Pi''s Calc'!V36</f>
        <v>53170.147255198935</v>
      </c>
      <c r="W41" s="93">
        <f>+'Pi''s Calc'!W36</f>
        <v>52270.35111763126</v>
      </c>
      <c r="X41" s="93">
        <f>+'Pi''s Calc'!X36</f>
        <v>51271.494136327827</v>
      </c>
      <c r="Y41" s="93">
        <f>+'Pi''s Calc'!Y36</f>
        <v>50178.471655543668</v>
      </c>
      <c r="Z41" s="93">
        <f>+'Pi''s Calc'!Z36</f>
        <v>49057.407937451047</v>
      </c>
      <c r="AA41" s="93">
        <f>+'Pi''s Calc'!AA36</f>
        <v>47943.365825837107</v>
      </c>
      <c r="AB41" s="93">
        <f>+'Pi''s Calc'!AB36</f>
        <v>46835.669800724718</v>
      </c>
      <c r="AC41" s="93">
        <f>+'Pi''s Calc'!AC36</f>
        <v>45826.058662866031</v>
      </c>
      <c r="AD41" s="93">
        <f>+'Pi''s Calc'!AD36</f>
        <v>44874.708197393797</v>
      </c>
      <c r="AE41" s="93">
        <f>+'Pi''s Calc'!AE36</f>
        <v>43931.596224277528</v>
      </c>
      <c r="AF41" s="93">
        <f>+'Pi''s Calc'!AF36</f>
        <v>43311.777025920266</v>
      </c>
      <c r="AG41" s="93">
        <f>+'Pi''s Calc'!AG36</f>
        <v>42289.24393580827</v>
      </c>
      <c r="AH41" s="93">
        <f>+'Pi''s Calc'!AH36</f>
        <v>41305.486568904555</v>
      </c>
      <c r="AI41" s="93">
        <f>+'Pi''s Calc'!AI36</f>
        <v>40236.164014556663</v>
      </c>
      <c r="AJ41" s="93">
        <f>+'Pi''s Calc'!AJ36</f>
        <v>39132.575793217591</v>
      </c>
      <c r="AK41" s="93">
        <f>+'Pi''s Calc'!AK36</f>
        <v>37980.513307800356</v>
      </c>
      <c r="AL41" s="93">
        <f>+'Pi''s Calc'!AL36</f>
        <v>36785.347662912594</v>
      </c>
      <c r="AM41" s="93">
        <f>+'Pi''s Calc'!AM36</f>
        <v>35596.571063553652</v>
      </c>
      <c r="AN41" s="93">
        <f>+'Pi''s Calc'!AN36</f>
        <v>34345.254435154842</v>
      </c>
      <c r="AO41" s="93">
        <f>+'Pi''s Calc'!AO36</f>
        <v>33078.240653066292</v>
      </c>
      <c r="AP41" s="93">
        <f>+'Pi''s Calc'!AP36</f>
        <v>31746.542399197231</v>
      </c>
      <c r="AQ41" s="93">
        <f>+'Pi''s Calc'!AQ36</f>
        <v>30353.833791071207</v>
      </c>
      <c r="AR41" s="93">
        <f>+'Pi''s Calc'!AR36</f>
        <v>28964.728566209931</v>
      </c>
      <c r="AS41" s="93">
        <f>+'Pi''s Calc'!AS36</f>
        <v>27552.848708149868</v>
      </c>
      <c r="AT41" s="93">
        <f>+'Pi''s Calc'!AT36</f>
        <v>26090.438545842979</v>
      </c>
      <c r="AU41" s="93">
        <f>+'Pi''s Calc'!AU36</f>
        <v>24602.223634806127</v>
      </c>
      <c r="AV41" s="93">
        <f>+'Pi''s Calc'!AV36</f>
        <v>23118.188118322585</v>
      </c>
      <c r="AW41" s="93">
        <f>+'Pi''s Calc'!AW36</f>
        <v>21643.789562212758</v>
      </c>
      <c r="AX41" s="93">
        <f>+'Pi''s Calc'!AX36</f>
        <v>20194.097183716323</v>
      </c>
      <c r="AY41" s="93"/>
    </row>
    <row r="42" spans="1:51" ht="15">
      <c r="A42" s="102" t="s">
        <v>281</v>
      </c>
      <c r="B42" s="134" t="s">
        <v>282</v>
      </c>
      <c r="U42" s="93">
        <f>+'Pi''s Calc'!U42</f>
        <v>47191.696796450924</v>
      </c>
      <c r="V42" s="93"/>
      <c r="W42" s="93"/>
      <c r="X42" s="93"/>
      <c r="Y42" s="93"/>
      <c r="Z42" s="93"/>
      <c r="AA42" s="93">
        <f>+'Pi''s Calc'!AA42</f>
        <v>39996.641866427737</v>
      </c>
      <c r="AB42" s="93"/>
      <c r="AC42" s="93"/>
      <c r="AD42" s="93"/>
      <c r="AE42" s="93"/>
      <c r="AF42" s="93"/>
      <c r="AG42" s="93">
        <f>+'Pi''s Calc'!AG42</f>
        <v>34435.389805511266</v>
      </c>
      <c r="AH42" s="93"/>
      <c r="AI42" s="93"/>
      <c r="AJ42" s="93"/>
      <c r="AK42" s="93"/>
      <c r="AL42" s="93"/>
      <c r="AM42" s="93">
        <f>+'Pi''s Calc'!AM42</f>
        <v>28708.897122067377</v>
      </c>
      <c r="AN42" s="93"/>
      <c r="AO42" s="93"/>
      <c r="AP42" s="93"/>
      <c r="AQ42" s="93"/>
      <c r="AR42" s="93"/>
      <c r="AS42" s="93">
        <f>+'Pi''s Calc'!AS42</f>
        <v>23448.341971026613</v>
      </c>
      <c r="AT42" s="93"/>
      <c r="AU42" s="93"/>
      <c r="AV42" s="93"/>
      <c r="AW42" s="93"/>
      <c r="AX42" s="93">
        <f>+'Pi''s Calc'!AX42</f>
        <v>20194.097183716171</v>
      </c>
      <c r="AY42" s="93"/>
    </row>
    <row r="43" spans="1:51" ht="15">
      <c r="A43" s="102" t="s">
        <v>228</v>
      </c>
      <c r="B43" s="134" t="s">
        <v>283</v>
      </c>
      <c r="U43" s="93">
        <f>+'Pi''s Calc'!U47</f>
        <v>-6567.6735687415057</v>
      </c>
      <c r="V43" s="93"/>
      <c r="W43" s="93"/>
      <c r="X43" s="93"/>
      <c r="Y43" s="93"/>
      <c r="Z43" s="93"/>
      <c r="AA43" s="93">
        <f>+'Pi''s Calc'!AA47</f>
        <v>-7946.7239594093699</v>
      </c>
      <c r="AB43" s="93"/>
      <c r="AC43" s="93"/>
      <c r="AD43" s="93"/>
      <c r="AE43" s="93"/>
      <c r="AF43" s="93"/>
      <c r="AG43" s="93">
        <f>+'Pi''s Calc'!AG47</f>
        <v>-7853.8541302970043</v>
      </c>
      <c r="AH43" s="93"/>
      <c r="AI43" s="93"/>
      <c r="AJ43" s="93"/>
      <c r="AK43" s="93"/>
      <c r="AL43" s="93"/>
      <c r="AM43" s="93">
        <f>+'Pi''s Calc'!AM47</f>
        <v>-6887.673941486275</v>
      </c>
      <c r="AN43" s="93"/>
      <c r="AO43" s="93"/>
      <c r="AP43" s="93"/>
      <c r="AQ43" s="93"/>
      <c r="AR43" s="93"/>
      <c r="AS43" s="93">
        <f>+'Pi''s Calc'!AS47</f>
        <v>-4104.5067371232544</v>
      </c>
      <c r="AT43" s="93"/>
      <c r="AU43" s="93"/>
      <c r="AV43" s="93"/>
      <c r="AW43" s="93"/>
      <c r="AX43" s="93">
        <f>+'Pi''s Calc'!AX47</f>
        <v>-1.5279510989785194E-10</v>
      </c>
      <c r="AY43" s="93"/>
    </row>
  </sheetData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Title</vt:lpstr>
      <vt:lpstr>Inputs</vt:lpstr>
      <vt:lpstr>DAV Inputs</vt:lpstr>
      <vt:lpstr>DAV Pi</vt:lpstr>
      <vt:lpstr>Pi's Calc</vt:lpstr>
      <vt:lpstr>UR Tax Calculation</vt:lpstr>
      <vt:lpstr>Financeability</vt:lpstr>
      <vt:lpstr>DP &amp; DV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Craig, Alan</dc:creator>
  <cp:lastModifiedBy>Maeve McSparron</cp:lastModifiedBy>
  <dcterms:created xsi:type="dcterms:W3CDTF">2021-11-25T17:12:22Z</dcterms:created>
  <dcterms:modified xsi:type="dcterms:W3CDTF">2023-02-20T15:16:54Z</dcterms:modified>
  <cp:contentStatus/>
</cp:coreProperties>
</file>